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8_{FCC9A795-3DF7-43A8-A5FC-3FB6013E3956}" xr6:coauthVersionLast="47" xr6:coauthVersionMax="47" xr10:uidLastSave="{00000000-0000-0000-0000-000000000000}"/>
  <bookViews>
    <workbookView xWindow="-108" yWindow="-108" windowWidth="23256" windowHeight="12576" firstSheet="1" activeTab="1" xr2:uid="{00000000-000D-0000-FFFF-FFFF00000000}"/>
  </bookViews>
  <sheets>
    <sheet name="רכיבים שטופלו" sheetId="75" r:id="rId1"/>
    <sheet name="Netunei Gimlai" sheetId="48" r:id="rId2"/>
    <sheet name="TLUSH" sheetId="85" r:id="rId3"/>
    <sheet name="SACHAR" sheetId="30" r:id="rId4"/>
    <sheet name="tosafot " sheetId="49" r:id="rId5"/>
    <sheet name="MISRAD" sheetId="53" r:id="rId6"/>
    <sheet name="sminimum" sheetId="63" r:id="rId7"/>
    <sheet name="parameter" sheetId="2" r:id="rId8"/>
    <sheet name="4550" sheetId="73" r:id="rId9"/>
    <sheet name="5268 LIVUI ORHIM" sheetId="83" r:id="rId10"/>
    <sheet name="5539 MEMUNE" sheetId="88" r:id="rId11"/>
    <sheet name="vetek" sheetId="11" r:id="rId12"/>
    <sheet name="tos kibutzi" sheetId="16" r:id="rId13"/>
    <sheet name="tos reforma 4147" sheetId="77" r:id="rId14"/>
    <sheet name="hashlamat sachar 4643" sheetId="81" r:id="rId15"/>
    <sheet name="SACHAR4643" sheetId="82" r:id="rId16"/>
    <sheet name="kodderugdarga" sheetId="10" r:id="rId17"/>
    <sheet name="DARGA" sheetId="52" r:id="rId18"/>
    <sheet name="MAOF" sheetId="80" r:id="rId19"/>
    <sheet name=" NATIV" sheetId="79" r:id="rId20"/>
    <sheet name="GMUL MINHAL" sheetId="67" r:id="rId21"/>
    <sheet name="BATEI MISHPAT 875" sheetId="78" r:id="rId22"/>
    <sheet name="heskem 2023" sheetId="61" r:id="rId23"/>
    <sheet name="tos reforma" sheetId="69" r:id="rId24"/>
    <sheet name="אחוז ממשולב 756" sheetId="74" r:id="rId25"/>
    <sheet name="המרת סמלי שכר" sheetId="68" r:id="rId26"/>
    <sheet name="רכיבים דלוייט" sheetId="72" r:id="rId27"/>
    <sheet name="מנדיי" sheetId="71" r:id="rId28"/>
    <sheet name="מאפייני רכיבי שכר" sheetId="70" r:id="rId29"/>
    <sheet name="רכיבים" sheetId="65" r:id="rId30"/>
    <sheet name="משימות" sheetId="66" r:id="rId31"/>
    <sheet name="HISH HATZMADA" sheetId="64" r:id="rId32"/>
    <sheet name="MANMASH 2010" sheetId="62" r:id="rId33"/>
    <sheet name="DERUG" sheetId="51" r:id="rId34"/>
    <sheet name="heskem 2016" sheetId="56" r:id="rId35"/>
    <sheet name="index misrad derugdarga" sheetId="57" r:id="rId36"/>
    <sheet name="MADAD" sheetId="59" r:id="rId37"/>
    <sheet name="index derugdarga" sheetId="58" r:id="rId38"/>
    <sheet name="Gmul hishtalmoot" sheetId="54" r:id="rId39"/>
    <sheet name="סמלי שכר" sheetId="55" r:id="rId40"/>
    <sheet name="פנסיה" sheetId="23" r:id="rId41"/>
    <sheet name="PARAMETRIM" sheetId="50" r:id="rId42"/>
    <sheet name="shikli 2016" sheetId="35" r:id="rId43"/>
    <sheet name="tos irgunit" sheetId="22" r:id="rId44"/>
    <sheet name="miktsoit" sheetId="12" r:id="rId45"/>
    <sheet name="peiloot" sheetId="13" r:id="rId46"/>
    <sheet name="tzak" sheetId="14" r:id="rId47"/>
    <sheet name="חודש פרישה" sheetId="86" r:id="rId48"/>
    <sheet name="tosmechkar" sheetId="17" r:id="rId49"/>
    <sheet name="מאקרו איפוס" sheetId="76" r:id="rId50"/>
    <sheet name="MACRO" sheetId="87" r:id="rId51"/>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48" l="1"/>
  <c r="P3" i="88"/>
  <c r="P2" i="88"/>
  <c r="DS5" i="30"/>
  <c r="P4" i="88" l="1" a="1"/>
  <c r="P4" i="88" s="1"/>
  <c r="J47" i="48" s="1"/>
  <c r="AL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DR2" i="49" l="1"/>
  <c r="DQ2" i="49"/>
  <c r="DN2" i="49"/>
  <c r="DM2" i="49"/>
  <c r="DJ2" i="49"/>
  <c r="DI2" i="49"/>
  <c r="DD2" i="49"/>
  <c r="DC2" i="49"/>
  <c r="DA2" i="49"/>
  <c r="CZ2" i="49"/>
  <c r="CY3" i="49"/>
  <c r="CX3" i="49"/>
  <c r="CW2" i="49"/>
  <c r="CV2" i="49"/>
  <c r="CU2" i="49"/>
  <c r="CT2" i="49"/>
  <c r="CS2" i="49"/>
  <c r="CR2" i="49"/>
  <c r="CQ2" i="49"/>
  <c r="CP6" i="49"/>
  <c r="CP2" i="49"/>
  <c r="CL2" i="49"/>
  <c r="CJ2" i="49"/>
  <c r="CI2" i="49"/>
  <c r="CG2" i="49"/>
  <c r="CE3" i="49"/>
  <c r="CE2" i="49"/>
  <c r="C1" i="77"/>
  <c r="BK2" i="49"/>
  <c r="BF2" i="49"/>
  <c r="BE2" i="49"/>
  <c r="AV2" i="49"/>
  <c r="AP2" i="49"/>
  <c r="AO2" i="49"/>
  <c r="AG2" i="49"/>
  <c r="B6" i="85" l="1"/>
  <c r="B3" i="85"/>
  <c r="D5" i="85"/>
  <c r="B5" i="85"/>
  <c r="D2" i="85"/>
  <c r="D1" i="85"/>
  <c r="B2" i="85"/>
  <c r="B1" i="85"/>
  <c r="J35" i="85"/>
  <c r="J33" i="85"/>
  <c r="O36" i="48"/>
  <c r="O34" i="48"/>
  <c r="P2" i="83"/>
  <c r="P4" i="83" l="1" a="1"/>
  <c r="P4" i="83" s="1"/>
  <c r="J82"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L3" i="49" l="1"/>
  <c r="BY8" i="30"/>
  <c r="BY5" i="30"/>
  <c r="BY3" i="30" s="1"/>
  <c r="T226" i="63"/>
  <c r="T227" i="63"/>
  <c r="T228" i="63"/>
  <c r="T229" i="63"/>
  <c r="T230" i="63"/>
  <c r="T231" i="63"/>
  <c r="T232" i="63"/>
  <c r="T233" i="63"/>
  <c r="T225" i="63"/>
  <c r="T215" i="63"/>
  <c r="T216" i="63"/>
  <c r="T217" i="63"/>
  <c r="T218" i="63"/>
  <c r="T219" i="63"/>
  <c r="T220" i="63"/>
  <c r="T221" i="63"/>
  <c r="T222" i="63"/>
  <c r="T223" i="63"/>
  <c r="T224" i="63"/>
  <c r="T214" i="63"/>
  <c r="T213" i="63"/>
  <c r="T203" i="63"/>
  <c r="T204" i="63"/>
  <c r="T205" i="63"/>
  <c r="T206" i="63"/>
  <c r="T207" i="63"/>
  <c r="T208" i="63"/>
  <c r="T209" i="63"/>
  <c r="T210" i="63"/>
  <c r="T211" i="63"/>
  <c r="T212" i="63"/>
  <c r="T202" i="63"/>
  <c r="T201" i="63"/>
  <c r="T193" i="63"/>
  <c r="T194" i="63"/>
  <c r="T195" i="63"/>
  <c r="T196" i="63"/>
  <c r="T197" i="63"/>
  <c r="T198" i="63"/>
  <c r="T199" i="63"/>
  <c r="T200" i="63"/>
  <c r="T190" i="63"/>
  <c r="T191" i="63"/>
  <c r="T192" i="63"/>
  <c r="T189" i="63"/>
  <c r="T162" i="63"/>
  <c r="T163" i="63"/>
  <c r="T166" i="63"/>
  <c r="T167" i="63"/>
  <c r="T168" i="63"/>
  <c r="T169" i="63"/>
  <c r="T170" i="63"/>
  <c r="T171" i="63"/>
  <c r="T172" i="63"/>
  <c r="T173" i="63"/>
  <c r="T174" i="63"/>
  <c r="T175" i="63"/>
  <c r="T176" i="63"/>
  <c r="T177" i="63"/>
  <c r="T178" i="63"/>
  <c r="T179" i="63"/>
  <c r="T180" i="63"/>
  <c r="T181" i="63"/>
  <c r="T182" i="63"/>
  <c r="T183" i="63"/>
  <c r="T184" i="63"/>
  <c r="T185" i="63"/>
  <c r="T186" i="63"/>
  <c r="T187" i="63"/>
  <c r="T188"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P6" i="30" l="1"/>
  <c r="BM8" i="49"/>
  <c r="BM9" i="49"/>
  <c r="BM10" i="49"/>
  <c r="BM11" i="49"/>
  <c r="BM12" i="49"/>
  <c r="BM13" i="49"/>
  <c r="BM14" i="49"/>
  <c r="BM15" i="49"/>
  <c r="BM16" i="49"/>
  <c r="BM17" i="49"/>
  <c r="BM18" i="49"/>
  <c r="BM19" i="49"/>
  <c r="BM20" i="49"/>
  <c r="BM21" i="49"/>
  <c r="BM22" i="49"/>
  <c r="BM23" i="49"/>
  <c r="BM24" i="49"/>
  <c r="BM25" i="49"/>
  <c r="BM26" i="49"/>
  <c r="BM27" i="49"/>
  <c r="BM28" i="49"/>
  <c r="BM29" i="49"/>
  <c r="BM30" i="49"/>
  <c r="BM31" i="49"/>
  <c r="BM32" i="49"/>
  <c r="BM33" i="49"/>
  <c r="BM34" i="49"/>
  <c r="BM35" i="49"/>
  <c r="BM36" i="49"/>
  <c r="BM37" i="49"/>
  <c r="BM38" i="49"/>
  <c r="BM39" i="49"/>
  <c r="BM40" i="49"/>
  <c r="BM41" i="49"/>
  <c r="BM42" i="49"/>
  <c r="BM43" i="49"/>
  <c r="BM44" i="49"/>
  <c r="BM45" i="49"/>
  <c r="BM46" i="49"/>
  <c r="BM47" i="49"/>
  <c r="BM48" i="49"/>
  <c r="BM49" i="49"/>
  <c r="BM50" i="49"/>
  <c r="BM51" i="49"/>
  <c r="BM52" i="49"/>
  <c r="BM53" i="49"/>
  <c r="BM54" i="49"/>
  <c r="BM55" i="49"/>
  <c r="BM56" i="49"/>
  <c r="BM57" i="49"/>
  <c r="BM58" i="49"/>
  <c r="BM59" i="49"/>
  <c r="BM60" i="49"/>
  <c r="BM61" i="49"/>
  <c r="BM62" i="49"/>
  <c r="BM63" i="49"/>
  <c r="BM64" i="49"/>
  <c r="BM65" i="49"/>
  <c r="BM66" i="49"/>
  <c r="BM67" i="49"/>
  <c r="BM68" i="49"/>
  <c r="BM69" i="49"/>
  <c r="BM70" i="49"/>
  <c r="BM71" i="49"/>
  <c r="BM72" i="49"/>
  <c r="BM73" i="49"/>
  <c r="BM74" i="49"/>
  <c r="BM75" i="49"/>
  <c r="BM76" i="49"/>
  <c r="BM77" i="49"/>
  <c r="BM78" i="49"/>
  <c r="BM79" i="49"/>
  <c r="BM80" i="49"/>
  <c r="BM81" i="49"/>
  <c r="BM82" i="49"/>
  <c r="BM83" i="49"/>
  <c r="BM84" i="49"/>
  <c r="BM85" i="49"/>
  <c r="BM86" i="49"/>
  <c r="BM87" i="49"/>
  <c r="BM88" i="49"/>
  <c r="BM89" i="49"/>
  <c r="BM90" i="49"/>
  <c r="BM91" i="49"/>
  <c r="BM92" i="49"/>
  <c r="BM93" i="49"/>
  <c r="BM94" i="49"/>
  <c r="BM95" i="49"/>
  <c r="BM96" i="49"/>
  <c r="BM97" i="49"/>
  <c r="BM98" i="49"/>
  <c r="BM99" i="49"/>
  <c r="BM100" i="49"/>
  <c r="BM101" i="49"/>
  <c r="BM102" i="49"/>
  <c r="BM103" i="49"/>
  <c r="BM104" i="49"/>
  <c r="BM105" i="49"/>
  <c r="BM106" i="49"/>
  <c r="BM107" i="49"/>
  <c r="BM108" i="49"/>
  <c r="BM109" i="49"/>
  <c r="BM110" i="49"/>
  <c r="BM111" i="49"/>
  <c r="BM112" i="49"/>
  <c r="BM113" i="49"/>
  <c r="BM114" i="49"/>
  <c r="BM115" i="49"/>
  <c r="BM116" i="49"/>
  <c r="BM117" i="49"/>
  <c r="BM118" i="49"/>
  <c r="BM119" i="49"/>
  <c r="BM120" i="49"/>
  <c r="BM121" i="49"/>
  <c r="BM122" i="49"/>
  <c r="BM123" i="49"/>
  <c r="BM124" i="49"/>
  <c r="BM125" i="49"/>
  <c r="BM126" i="49"/>
  <c r="BM127" i="49"/>
  <c r="BM128" i="49"/>
  <c r="BM129" i="49"/>
  <c r="BM130" i="49"/>
  <c r="BM131" i="49"/>
  <c r="BM132" i="49"/>
  <c r="BM133" i="49"/>
  <c r="BM134" i="49"/>
  <c r="BM135" i="49"/>
  <c r="BM136" i="49"/>
  <c r="BM137" i="49"/>
  <c r="BM138" i="49"/>
  <c r="BM139" i="49"/>
  <c r="BM140" i="49"/>
  <c r="BM141" i="49"/>
  <c r="BM142" i="49"/>
  <c r="BM143" i="49"/>
  <c r="BM144" i="49"/>
  <c r="BM145" i="49"/>
  <c r="BM146" i="49"/>
  <c r="BM147" i="49"/>
  <c r="BM148" i="49"/>
  <c r="BM149" i="49"/>
  <c r="BM150" i="49"/>
  <c r="BM151" i="49"/>
  <c r="BM152" i="49"/>
  <c r="BM153" i="49"/>
  <c r="BM154" i="49"/>
  <c r="BM155" i="49"/>
  <c r="BM156" i="49"/>
  <c r="BM157" i="49"/>
  <c r="BM158" i="49"/>
  <c r="BM159" i="49"/>
  <c r="BM160" i="49"/>
  <c r="BM161" i="49"/>
  <c r="BM162" i="49"/>
  <c r="BM163" i="49"/>
  <c r="BM164" i="49"/>
  <c r="BM165" i="49"/>
  <c r="BM166" i="49"/>
  <c r="BM167" i="49"/>
  <c r="BM168" i="49"/>
  <c r="BM169" i="49"/>
  <c r="BM170" i="49"/>
  <c r="BM171" i="49"/>
  <c r="BM172" i="49"/>
  <c r="BM173" i="49"/>
  <c r="BM174" i="49"/>
  <c r="BM175" i="49"/>
  <c r="BM176" i="49"/>
  <c r="BM177" i="49"/>
  <c r="BM178" i="49"/>
  <c r="BM179" i="49"/>
  <c r="BM180" i="49"/>
  <c r="BM181" i="49"/>
  <c r="BM182" i="49"/>
  <c r="BM183" i="49"/>
  <c r="BM184" i="49"/>
  <c r="BM185" i="49"/>
  <c r="BM186" i="49"/>
  <c r="BM187" i="49"/>
  <c r="BM188" i="49"/>
  <c r="BM189" i="49"/>
  <c r="BM190" i="49"/>
  <c r="BM191" i="49"/>
  <c r="BM192" i="49"/>
  <c r="BM193" i="49"/>
  <c r="BM194" i="49"/>
  <c r="BM195" i="49"/>
  <c r="BM196" i="49"/>
  <c r="BM197" i="49"/>
  <c r="BM198" i="49"/>
  <c r="BM199" i="49"/>
  <c r="BM200" i="49"/>
  <c r="BM201" i="49"/>
  <c r="BM202" i="49"/>
  <c r="BM203" i="49"/>
  <c r="BM204" i="49"/>
  <c r="BM205" i="49"/>
  <c r="BM206" i="49"/>
  <c r="BM207" i="49"/>
  <c r="BM208" i="49"/>
  <c r="BM209" i="49"/>
  <c r="BM210" i="49"/>
  <c r="BM211" i="49"/>
  <c r="BM212" i="49"/>
  <c r="BM213" i="49"/>
  <c r="BM214" i="49"/>
  <c r="BM215" i="49"/>
  <c r="BM216" i="49"/>
  <c r="BM217" i="49"/>
  <c r="BM218" i="49"/>
  <c r="BM219" i="49"/>
  <c r="BM220" i="49"/>
  <c r="BM221" i="49"/>
  <c r="BM222" i="49"/>
  <c r="BM223" i="49"/>
  <c r="BM224" i="49"/>
  <c r="BM225" i="49"/>
  <c r="BM226" i="49"/>
  <c r="BM227" i="49"/>
  <c r="BM228" i="49"/>
  <c r="BM229" i="49"/>
  <c r="BM230" i="49"/>
  <c r="BM231" i="49"/>
  <c r="BM232" i="49"/>
  <c r="BM233" i="49"/>
  <c r="BM234" i="49"/>
  <c r="BM7" i="49"/>
  <c r="BI6" i="30"/>
  <c r="B15" i="48" l="1"/>
  <c r="D6" i="85" s="1"/>
  <c r="BQ6" i="30"/>
  <c r="BD6" i="30"/>
  <c r="AM8" i="49"/>
  <c r="AM9" i="49"/>
  <c r="AM10" i="49"/>
  <c r="AM11" i="49"/>
  <c r="AM12" i="49"/>
  <c r="AM13" i="49"/>
  <c r="AM14" i="49"/>
  <c r="AM15" i="49"/>
  <c r="AM16" i="49"/>
  <c r="AM17" i="49"/>
  <c r="AM18" i="49"/>
  <c r="AM19" i="49"/>
  <c r="AM20" i="49"/>
  <c r="AM21" i="49"/>
  <c r="AM22" i="49"/>
  <c r="AM23" i="49"/>
  <c r="AM24" i="49"/>
  <c r="AM25" i="49"/>
  <c r="AM26" i="49"/>
  <c r="AM27" i="49"/>
  <c r="AM28" i="49"/>
  <c r="AM29" i="49"/>
  <c r="AM30" i="49"/>
  <c r="AM31" i="49"/>
  <c r="AM32" i="49"/>
  <c r="AM33" i="49"/>
  <c r="AM34" i="49"/>
  <c r="AM35" i="49"/>
  <c r="AM36" i="49"/>
  <c r="AM37" i="49"/>
  <c r="AM38" i="49"/>
  <c r="AM39" i="49"/>
  <c r="AM40" i="49"/>
  <c r="AM41" i="49"/>
  <c r="AM42" i="49"/>
  <c r="AM43" i="49"/>
  <c r="AM44" i="49"/>
  <c r="AM45" i="49"/>
  <c r="AM46" i="49"/>
  <c r="AM47" i="49"/>
  <c r="AM48" i="49"/>
  <c r="AM49" i="49"/>
  <c r="AM50" i="49"/>
  <c r="AM51" i="49"/>
  <c r="AM52" i="49"/>
  <c r="AM53" i="49"/>
  <c r="AM54" i="49"/>
  <c r="AM55" i="49"/>
  <c r="AM56" i="49"/>
  <c r="AM57" i="49"/>
  <c r="AM58" i="49"/>
  <c r="AM59" i="49"/>
  <c r="AM60" i="49"/>
  <c r="AM61" i="49"/>
  <c r="AM62" i="49"/>
  <c r="AM63" i="49"/>
  <c r="AM64" i="49"/>
  <c r="AM65" i="49"/>
  <c r="AM66" i="49"/>
  <c r="AM67" i="49"/>
  <c r="AM68" i="49"/>
  <c r="AM69" i="49"/>
  <c r="AM70" i="49"/>
  <c r="AM71" i="49"/>
  <c r="AM72" i="49"/>
  <c r="AM73" i="49"/>
  <c r="AM74" i="49"/>
  <c r="AM75" i="49"/>
  <c r="AM76" i="49"/>
  <c r="AM77" i="49"/>
  <c r="AM78" i="49"/>
  <c r="AM79" i="49"/>
  <c r="AM80" i="49"/>
  <c r="AM81" i="49"/>
  <c r="AM82" i="49"/>
  <c r="AM83" i="49"/>
  <c r="AM84" i="49"/>
  <c r="AM85" i="49"/>
  <c r="AM86" i="49"/>
  <c r="AM87" i="49"/>
  <c r="AM88" i="49"/>
  <c r="AM89" i="49"/>
  <c r="AM90" i="49"/>
  <c r="AM91" i="49"/>
  <c r="AM92" i="49"/>
  <c r="AM93" i="49"/>
  <c r="AM94" i="49"/>
  <c r="AM95" i="49"/>
  <c r="AM96" i="49"/>
  <c r="AM97" i="49"/>
  <c r="AM98" i="49"/>
  <c r="AM99" i="49"/>
  <c r="AM100" i="49"/>
  <c r="AM101" i="49"/>
  <c r="AM102" i="49"/>
  <c r="AM103" i="49"/>
  <c r="AM104" i="49"/>
  <c r="AM105" i="49"/>
  <c r="AM106" i="49"/>
  <c r="AM107" i="49"/>
  <c r="AM108" i="49"/>
  <c r="AM109" i="49"/>
  <c r="AM110" i="49"/>
  <c r="AM111" i="49"/>
  <c r="AM112" i="49"/>
  <c r="AM113" i="49"/>
  <c r="AM114" i="49"/>
  <c r="AM115" i="49"/>
  <c r="AM116" i="49"/>
  <c r="AM117" i="49"/>
  <c r="AM118" i="49"/>
  <c r="AM119" i="49"/>
  <c r="AM120" i="49"/>
  <c r="AM121" i="49"/>
  <c r="AM122" i="49"/>
  <c r="AM123" i="49"/>
  <c r="AM124" i="49"/>
  <c r="AM125" i="49"/>
  <c r="AM126" i="49"/>
  <c r="AM127" i="49"/>
  <c r="AM128" i="49"/>
  <c r="AM129" i="49"/>
  <c r="AM130" i="49"/>
  <c r="AM131" i="49"/>
  <c r="AM132" i="49"/>
  <c r="AM133" i="49"/>
  <c r="AM134" i="49"/>
  <c r="AM135" i="49"/>
  <c r="AM136" i="49"/>
  <c r="AM137" i="49"/>
  <c r="AM138" i="49"/>
  <c r="AM139" i="49"/>
  <c r="AM140" i="49"/>
  <c r="AM141" i="49"/>
  <c r="AM142" i="49"/>
  <c r="AM143" i="49"/>
  <c r="AM144" i="49"/>
  <c r="AM145" i="49"/>
  <c r="AM146" i="49"/>
  <c r="AM147" i="49"/>
  <c r="AM148" i="49"/>
  <c r="AM149" i="49"/>
  <c r="AM150" i="49"/>
  <c r="AM151" i="49"/>
  <c r="AM152" i="49"/>
  <c r="AM153" i="49"/>
  <c r="AM154" i="49"/>
  <c r="AM155" i="49"/>
  <c r="AM156" i="49"/>
  <c r="AM157" i="49"/>
  <c r="AM158" i="49"/>
  <c r="AM159" i="49"/>
  <c r="AM160" i="49"/>
  <c r="AM161" i="49"/>
  <c r="AM162" i="49"/>
  <c r="AM163" i="49"/>
  <c r="AM164" i="49"/>
  <c r="AM165" i="49"/>
  <c r="AM166" i="49"/>
  <c r="AM167" i="49"/>
  <c r="AM168" i="49"/>
  <c r="AM169" i="49"/>
  <c r="AM170" i="49"/>
  <c r="AM171" i="49"/>
  <c r="AM172" i="49"/>
  <c r="AM173" i="49"/>
  <c r="AM174" i="49"/>
  <c r="AM175" i="49"/>
  <c r="AM176" i="49"/>
  <c r="AM177" i="49"/>
  <c r="AM178" i="49"/>
  <c r="AM179" i="49"/>
  <c r="AM180" i="49"/>
  <c r="AM181" i="49"/>
  <c r="AM182" i="49"/>
  <c r="AM183" i="49"/>
  <c r="AM184" i="49"/>
  <c r="AM185" i="49"/>
  <c r="AM186" i="49"/>
  <c r="AM187" i="49"/>
  <c r="AM188" i="49"/>
  <c r="AM189" i="49"/>
  <c r="AM190" i="49"/>
  <c r="AM191" i="49"/>
  <c r="AM192" i="49"/>
  <c r="AM193" i="49"/>
  <c r="AM194" i="49"/>
  <c r="AM195" i="49"/>
  <c r="AM196" i="49"/>
  <c r="AM197" i="49"/>
  <c r="AM198" i="49"/>
  <c r="AM199" i="49"/>
  <c r="AM200" i="49"/>
  <c r="AM201" i="49"/>
  <c r="AM202" i="49"/>
  <c r="AM203" i="49"/>
  <c r="AM204" i="49"/>
  <c r="AM205" i="49"/>
  <c r="AM206" i="49"/>
  <c r="AM207" i="49"/>
  <c r="AM208" i="49"/>
  <c r="AM209" i="49"/>
  <c r="AM210" i="49"/>
  <c r="AM211" i="49"/>
  <c r="AM212" i="49"/>
  <c r="AM213" i="49"/>
  <c r="AM214" i="49"/>
  <c r="AM215" i="49"/>
  <c r="AM216" i="49"/>
  <c r="AM217" i="49"/>
  <c r="AM218" i="49"/>
  <c r="AM219" i="49"/>
  <c r="AM220" i="49"/>
  <c r="AM221" i="49"/>
  <c r="AM222" i="49"/>
  <c r="AM223" i="49"/>
  <c r="AM224" i="49"/>
  <c r="AM225" i="49"/>
  <c r="AM226" i="49"/>
  <c r="AM227" i="49"/>
  <c r="AM228" i="49"/>
  <c r="AM229" i="49"/>
  <c r="AM230" i="49"/>
  <c r="AM231" i="49"/>
  <c r="AM232" i="49"/>
  <c r="AM233" i="49"/>
  <c r="AM234" i="49"/>
  <c r="AM7" i="49"/>
  <c r="E1" i="49"/>
  <c r="BV87" i="49" l="1"/>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6" i="49"/>
  <c r="C2" i="53"/>
  <c r="AO2" i="53" s="1"/>
  <c r="AL2" i="49" s="1"/>
  <c r="DR8" i="30" s="1"/>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DI6" i="30"/>
  <c r="BL6" i="30"/>
  <c r="BM6" i="30"/>
  <c r="CZ6" i="30"/>
  <c r="CU6" i="49"/>
  <c r="CT6" i="49"/>
  <c r="CR6" i="49"/>
  <c r="CS6" i="49"/>
  <c r="BS7" i="82" s="1"/>
  <c r="BS6" i="82" s="1"/>
  <c r="E3" i="63"/>
  <c r="C238" i="63" s="1"/>
  <c r="BB6" i="30"/>
  <c r="H3" i="74"/>
  <c r="C3" i="61"/>
  <c r="DD6" i="30"/>
  <c r="DJ6" i="30"/>
  <c r="DL7" i="49"/>
  <c r="DL8" i="49"/>
  <c r="DL9" i="49"/>
  <c r="DL10" i="49"/>
  <c r="DL11" i="49"/>
  <c r="DL12" i="49"/>
  <c r="DL13" i="49"/>
  <c r="DL14" i="49"/>
  <c r="DL15" i="49"/>
  <c r="DL16" i="49"/>
  <c r="DL17" i="49"/>
  <c r="DL18" i="49"/>
  <c r="DL19" i="49"/>
  <c r="DL20" i="49"/>
  <c r="DL21" i="49"/>
  <c r="DL22" i="49"/>
  <c r="DL23" i="49"/>
  <c r="DL24" i="49"/>
  <c r="DL25" i="49"/>
  <c r="DL26" i="49"/>
  <c r="DL27" i="49"/>
  <c r="DL28" i="49"/>
  <c r="DL29" i="49"/>
  <c r="DL30" i="49"/>
  <c r="DL31" i="49"/>
  <c r="DL32" i="49"/>
  <c r="DL33" i="49"/>
  <c r="DL34" i="49"/>
  <c r="DL35" i="49"/>
  <c r="DL36" i="49"/>
  <c r="DL37" i="49"/>
  <c r="DL38" i="49"/>
  <c r="DL39" i="49"/>
  <c r="DL40" i="49"/>
  <c r="DL41" i="49"/>
  <c r="DL42" i="49"/>
  <c r="DL43" i="49"/>
  <c r="DL44" i="49"/>
  <c r="DL45" i="49"/>
  <c r="DL46" i="49"/>
  <c r="DL47" i="49"/>
  <c r="DL48" i="49"/>
  <c r="DL49" i="49"/>
  <c r="DL50" i="49"/>
  <c r="DL51" i="49"/>
  <c r="DL52" i="49"/>
  <c r="DL53" i="49"/>
  <c r="DL54" i="49"/>
  <c r="DL55" i="49"/>
  <c r="DL56" i="49"/>
  <c r="DL57" i="49"/>
  <c r="DL58" i="49"/>
  <c r="DL59" i="49"/>
  <c r="DL60" i="49"/>
  <c r="DL61" i="49"/>
  <c r="DL62" i="49"/>
  <c r="DL63" i="49"/>
  <c r="DL64" i="49"/>
  <c r="DL65" i="49"/>
  <c r="DL66" i="49"/>
  <c r="DL67" i="49"/>
  <c r="DL68" i="49"/>
  <c r="DL69" i="49"/>
  <c r="DL70" i="49"/>
  <c r="DL71" i="49"/>
  <c r="DL72" i="49"/>
  <c r="DL73" i="49"/>
  <c r="DL74" i="49"/>
  <c r="DL75" i="49"/>
  <c r="DL76" i="49"/>
  <c r="DL77" i="49"/>
  <c r="DL78" i="49"/>
  <c r="DL79" i="49"/>
  <c r="DL80" i="49"/>
  <c r="DL81" i="49"/>
  <c r="DL82" i="49"/>
  <c r="DL83" i="49"/>
  <c r="DL84" i="49"/>
  <c r="DL85" i="49"/>
  <c r="DL86" i="49"/>
  <c r="DL87" i="49"/>
  <c r="DL88" i="49"/>
  <c r="DL89" i="49"/>
  <c r="DL90" i="49"/>
  <c r="DL91" i="49"/>
  <c r="DL92" i="49"/>
  <c r="DL93" i="49"/>
  <c r="DL94" i="49"/>
  <c r="DL95" i="49"/>
  <c r="DL96" i="49"/>
  <c r="DL97" i="49"/>
  <c r="DL98" i="49"/>
  <c r="DL99" i="49"/>
  <c r="DL100" i="49"/>
  <c r="DL101" i="49"/>
  <c r="DL102" i="49"/>
  <c r="DL103" i="49"/>
  <c r="DL104" i="49"/>
  <c r="DL105" i="49"/>
  <c r="DL106" i="49"/>
  <c r="DL107" i="49"/>
  <c r="DL108" i="49"/>
  <c r="DL109" i="49"/>
  <c r="DL110" i="49"/>
  <c r="DL111" i="49"/>
  <c r="DL112" i="49"/>
  <c r="DL113" i="49"/>
  <c r="DL114" i="49"/>
  <c r="DL115" i="49"/>
  <c r="DL116" i="49"/>
  <c r="DL117" i="49"/>
  <c r="DL118" i="49"/>
  <c r="DL119" i="49"/>
  <c r="DL120" i="49"/>
  <c r="DL121" i="49"/>
  <c r="DL122" i="49"/>
  <c r="DL123" i="49"/>
  <c r="DL124" i="49"/>
  <c r="DL125" i="49"/>
  <c r="DL126" i="49"/>
  <c r="DL127" i="49"/>
  <c r="DL128" i="49"/>
  <c r="DL129" i="49"/>
  <c r="DL130" i="49"/>
  <c r="DL131" i="49"/>
  <c r="DL132" i="49"/>
  <c r="DL133" i="49"/>
  <c r="DL134" i="49"/>
  <c r="DL135" i="49"/>
  <c r="DL136" i="49"/>
  <c r="DL137" i="49"/>
  <c r="DL138" i="49"/>
  <c r="DL139" i="49"/>
  <c r="DL140" i="49"/>
  <c r="DL141" i="49"/>
  <c r="DL142" i="49"/>
  <c r="DL143" i="49"/>
  <c r="DL144" i="49"/>
  <c r="DL145" i="49"/>
  <c r="DL146" i="49"/>
  <c r="DL147" i="49"/>
  <c r="DL148" i="49"/>
  <c r="DL149" i="49"/>
  <c r="DL150" i="49"/>
  <c r="DL151" i="49"/>
  <c r="DL152" i="49"/>
  <c r="DL153" i="49"/>
  <c r="DL154" i="49"/>
  <c r="DL155" i="49"/>
  <c r="DL156" i="49"/>
  <c r="DL157" i="49"/>
  <c r="DL158" i="49"/>
  <c r="DL159" i="49"/>
  <c r="DL160" i="49"/>
  <c r="DL161" i="49"/>
  <c r="DL162" i="49"/>
  <c r="DL163" i="49"/>
  <c r="DL164" i="49"/>
  <c r="DL165" i="49"/>
  <c r="DL166" i="49"/>
  <c r="DL167" i="49"/>
  <c r="DL168" i="49"/>
  <c r="DL169" i="49"/>
  <c r="DL170" i="49"/>
  <c r="DL171" i="49"/>
  <c r="DL172" i="49"/>
  <c r="DL173" i="49"/>
  <c r="DL174" i="49"/>
  <c r="DL175" i="49"/>
  <c r="DL176" i="49"/>
  <c r="DL177" i="49"/>
  <c r="DL178" i="49"/>
  <c r="DL179" i="49"/>
  <c r="DL180" i="49"/>
  <c r="DL181" i="49"/>
  <c r="DL182" i="49"/>
  <c r="DL183" i="49"/>
  <c r="DL184" i="49"/>
  <c r="DL185" i="49"/>
  <c r="DL186" i="49"/>
  <c r="DL187" i="49"/>
  <c r="DL188" i="49"/>
  <c r="DL189" i="49"/>
  <c r="DL190" i="49"/>
  <c r="DL191" i="49"/>
  <c r="DL192" i="49"/>
  <c r="DL193" i="49"/>
  <c r="DL194" i="49"/>
  <c r="DL195" i="49"/>
  <c r="DL196" i="49"/>
  <c r="DL197" i="49"/>
  <c r="DL198" i="49"/>
  <c r="DL199" i="49"/>
  <c r="DL200" i="49"/>
  <c r="DL201" i="49"/>
  <c r="DL202" i="49"/>
  <c r="DL203" i="49"/>
  <c r="DL204" i="49"/>
  <c r="DL205" i="49"/>
  <c r="DL206" i="49"/>
  <c r="DL207" i="49"/>
  <c r="DL208" i="49"/>
  <c r="DL209" i="49"/>
  <c r="DL210" i="49"/>
  <c r="DL211" i="49"/>
  <c r="DL212" i="49"/>
  <c r="DL213" i="49"/>
  <c r="DL214" i="49"/>
  <c r="DL215" i="49"/>
  <c r="DL216" i="49"/>
  <c r="DL217" i="49"/>
  <c r="DL218" i="49"/>
  <c r="DL219" i="49"/>
  <c r="DL220" i="49"/>
  <c r="DL221" i="49"/>
  <c r="DL222" i="49"/>
  <c r="DL223" i="49"/>
  <c r="DL224" i="49"/>
  <c r="DL225" i="49"/>
  <c r="DL226" i="49"/>
  <c r="DL227" i="49"/>
  <c r="DL228" i="49"/>
  <c r="DL229" i="49"/>
  <c r="DL230" i="49"/>
  <c r="DL231" i="49"/>
  <c r="DL232" i="49"/>
  <c r="DL233" i="49"/>
  <c r="DL234" i="49"/>
  <c r="DL6" i="49"/>
  <c r="C3" i="77"/>
  <c r="DZ3" i="30"/>
  <c r="EA3" i="30"/>
  <c r="F3" i="74"/>
  <c r="AH2" i="53" l="1"/>
  <c r="AB2" i="49" s="1"/>
  <c r="AI2" i="53"/>
  <c r="AC2" i="49" s="1"/>
  <c r="AJ2" i="53"/>
  <c r="AD2" i="49" s="1"/>
  <c r="AK2" i="53"/>
  <c r="AD2" i="53"/>
  <c r="X2" i="49" s="1"/>
  <c r="AL2" i="53"/>
  <c r="AF2" i="49" s="1"/>
  <c r="AE2" i="53"/>
  <c r="Y2" i="49" s="1"/>
  <c r="AM2" i="53"/>
  <c r="AF2" i="53"/>
  <c r="Z2" i="49" s="1"/>
  <c r="AG2" i="53"/>
  <c r="AN2" i="53"/>
  <c r="AK2" i="49" s="1"/>
  <c r="T5" i="61"/>
  <c r="T4" i="61"/>
  <c r="AA2" i="53"/>
  <c r="U2" i="49" s="1"/>
  <c r="AB2" i="53"/>
  <c r="V2" i="49" s="1"/>
  <c r="AC2" i="53"/>
  <c r="W2" i="49" s="1"/>
  <c r="Z2" i="53"/>
  <c r="T2" i="49" s="1"/>
  <c r="BF2" i="53"/>
  <c r="BG2" i="53"/>
  <c r="BG2" i="49" s="1"/>
  <c r="BH2" i="53"/>
  <c r="BI2" i="49" s="1"/>
  <c r="BI2" i="53"/>
  <c r="BJ2" i="53"/>
  <c r="BL2" i="49" s="1"/>
  <c r="BE2" i="53"/>
  <c r="BC2" i="49" s="1"/>
  <c r="AT2" i="53"/>
  <c r="BR2" i="49" s="1"/>
  <c r="BB2" i="53"/>
  <c r="AZ2" i="49" s="1"/>
  <c r="AS2" i="53"/>
  <c r="AQ2" i="49" s="1"/>
  <c r="AV2" i="53"/>
  <c r="AS2" i="49" s="1"/>
  <c r="BD2" i="53"/>
  <c r="BB2" i="49" s="1"/>
  <c r="AU2" i="53"/>
  <c r="AR2" i="49" s="1"/>
  <c r="BC2" i="53"/>
  <c r="BA2" i="49" s="1"/>
  <c r="AW2" i="53"/>
  <c r="AT2" i="49" s="1"/>
  <c r="AY2" i="53"/>
  <c r="AW2" i="49" s="1"/>
  <c r="AZ2" i="53"/>
  <c r="AX2" i="49" s="1"/>
  <c r="AX2" i="53"/>
  <c r="AU2" i="49" s="1"/>
  <c r="BA2" i="53"/>
  <c r="AY2" i="49" s="1"/>
  <c r="AR2" i="53"/>
  <c r="AN2" i="49" s="1"/>
  <c r="U2" i="53"/>
  <c r="CD2" i="49" s="1"/>
  <c r="T2" i="53"/>
  <c r="CC2" i="49" s="1"/>
  <c r="S2" i="53"/>
  <c r="W2" i="53"/>
  <c r="V2" i="53"/>
  <c r="CB7" i="30"/>
  <c r="CB6" i="30" s="1"/>
  <c r="DV7" i="30"/>
  <c r="N2" i="53"/>
  <c r="BW2" i="49" s="1"/>
  <c r="M2" i="53"/>
  <c r="CK2" i="49" s="1"/>
  <c r="L2" i="53"/>
  <c r="BU2" i="49" s="1"/>
  <c r="R2" i="53"/>
  <c r="CA2" i="49" s="1"/>
  <c r="Q2" i="53"/>
  <c r="BZ2" i="49" s="1"/>
  <c r="P2" i="53"/>
  <c r="BY2" i="49" s="1"/>
  <c r="O2" i="53"/>
  <c r="BX2" i="49" s="1"/>
  <c r="H2" i="53"/>
  <c r="BP2" i="49" s="1"/>
  <c r="G2" i="53"/>
  <c r="BO2" i="49" s="1"/>
  <c r="F2" i="53"/>
  <c r="BN2" i="49" s="1"/>
  <c r="I2" i="53"/>
  <c r="BQ2" i="49" s="1"/>
  <c r="K2" i="53"/>
  <c r="BT2" i="49" s="1"/>
  <c r="J2" i="53"/>
  <c r="BS2" i="49" s="1"/>
  <c r="B2" i="81"/>
  <c r="N2" i="49" s="1"/>
  <c r="CY8" i="30"/>
  <c r="CE8" i="82"/>
  <c r="BV7" i="30"/>
  <c r="BO7" i="82"/>
  <c r="BS7" i="30"/>
  <c r="BS6" i="30" s="1"/>
  <c r="BL7" i="82"/>
  <c r="BL6" i="82" s="1"/>
  <c r="CL7" i="30"/>
  <c r="BQ7" i="82"/>
  <c r="BT7" i="30"/>
  <c r="BM7" i="82"/>
  <c r="DA7" i="30"/>
  <c r="DA6" i="30" s="1"/>
  <c r="CH7" i="82"/>
  <c r="CH6" i="82" s="1"/>
  <c r="CT7" i="30"/>
  <c r="CT6" i="30" s="1"/>
  <c r="BY7" i="82"/>
  <c r="BY6" i="82" s="1"/>
  <c r="CP7" i="30"/>
  <c r="BU7" i="82"/>
  <c r="CO7" i="30"/>
  <c r="CO6" i="30" s="1"/>
  <c r="BT7" i="82"/>
  <c r="BT6" i="82" s="1"/>
  <c r="CM7" i="30"/>
  <c r="BR7" i="82"/>
  <c r="BR11" i="82" s="1"/>
  <c r="BR5" i="82" s="1"/>
  <c r="DI8" i="30"/>
  <c r="CU8" i="82"/>
  <c r="DE8" i="30"/>
  <c r="CK8" i="82"/>
  <c r="DD8" i="30"/>
  <c r="CJ8" i="82"/>
  <c r="CQ7" i="30"/>
  <c r="CQ6" i="30" s="1"/>
  <c r="BV7" i="82"/>
  <c r="BV6" i="82" s="1"/>
  <c r="A11" i="82"/>
  <c r="C9" i="82"/>
  <c r="H9" i="74"/>
  <c r="D3" i="61"/>
  <c r="F2" i="77" a="1"/>
  <c r="F2" i="77" s="1"/>
  <c r="J19" i="48" s="1"/>
  <c r="CY6" i="30"/>
  <c r="CM2" i="49" l="1"/>
  <c r="CK8" i="30" s="1"/>
  <c r="CB2" i="49"/>
  <c r="CA7" i="82" s="1"/>
  <c r="CA6" i="82" s="1"/>
  <c r="BJ2" i="49"/>
  <c r="CF7" i="30" s="1"/>
  <c r="CF6" i="30" s="1"/>
  <c r="BD2" i="49"/>
  <c r="BJ8" i="82" s="1"/>
  <c r="T3" i="61"/>
  <c r="CR7" i="30"/>
  <c r="CR6" i="30" s="1"/>
  <c r="BW7" i="82"/>
  <c r="BW6" i="82" s="1"/>
  <c r="CB11" i="30"/>
  <c r="CB5" i="30" s="1"/>
  <c r="CB3" i="30" s="1"/>
  <c r="CM11" i="30"/>
  <c r="CM5" i="30" s="1"/>
  <c r="CM3" i="30" s="1"/>
  <c r="CM6" i="30"/>
  <c r="BY3" i="49"/>
  <c r="CP8" i="82" s="1"/>
  <c r="CP11" i="82" s="1"/>
  <c r="CP5" i="82" s="1"/>
  <c r="AX7" i="30"/>
  <c r="CG8" i="30"/>
  <c r="CV8" i="82"/>
  <c r="CV11" i="82" s="1"/>
  <c r="CV5" i="82" s="1"/>
  <c r="BV6" i="30"/>
  <c r="BV11" i="30"/>
  <c r="BV5" i="30" s="1"/>
  <c r="CL6" i="30"/>
  <c r="CL11" i="30"/>
  <c r="CL5" i="30" s="1"/>
  <c r="CL3" i="30" s="1"/>
  <c r="BT6" i="30"/>
  <c r="BT11" i="30"/>
  <c r="AC7" i="82"/>
  <c r="CP6" i="30"/>
  <c r="CP11" i="30"/>
  <c r="CP5" i="30" s="1"/>
  <c r="BO6" i="82"/>
  <c r="BO11" i="82"/>
  <c r="BO5" i="82" s="1"/>
  <c r="BO3" i="82" s="1"/>
  <c r="BQ6" i="82"/>
  <c r="BQ11" i="82"/>
  <c r="BQ5" i="82" s="1"/>
  <c r="BQ3" i="82" s="1"/>
  <c r="BM6" i="82"/>
  <c r="BM11" i="82"/>
  <c r="BM5" i="82" s="1"/>
  <c r="BM3" i="82" s="1"/>
  <c r="BU6" i="82"/>
  <c r="BU11" i="82"/>
  <c r="BU5" i="82" s="1"/>
  <c r="CA7" i="30"/>
  <c r="CA6" i="30" s="1"/>
  <c r="BP7" i="82"/>
  <c r="J11" i="82"/>
  <c r="DM11" i="82"/>
  <c r="DM5" i="82" s="1"/>
  <c r="BD7" i="82"/>
  <c r="BD6" i="82" s="1"/>
  <c r="B11" i="82"/>
  <c r="F11" i="82"/>
  <c r="AX11" i="82"/>
  <c r="AX5" i="82" s="1"/>
  <c r="BB11" i="82"/>
  <c r="BB5" i="82" s="1"/>
  <c r="AY7" i="82"/>
  <c r="AY6" i="82" s="1"/>
  <c r="AK11" i="82"/>
  <c r="AK5"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CD3" i="49"/>
  <c r="CZ8" i="82" l="1"/>
  <c r="CZ11" i="82" s="1"/>
  <c r="CZ5" i="82" s="1"/>
  <c r="CH7" i="30"/>
  <c r="CH6" i="30" s="1"/>
  <c r="BJ11" i="82"/>
  <c r="BJ5" i="82" s="1"/>
  <c r="BQ8" i="30"/>
  <c r="BZ7" i="82"/>
  <c r="BZ6" i="82" s="1"/>
  <c r="AV7" i="82"/>
  <c r="AV6" i="82" s="1"/>
  <c r="A12" i="82"/>
  <c r="AI12" i="82" s="1"/>
  <c r="C11" i="82"/>
  <c r="H11" i="82"/>
  <c r="G11" i="82"/>
  <c r="BT5" i="30"/>
  <c r="G18" i="73"/>
  <c r="K11" i="82"/>
  <c r="P11" i="82"/>
  <c r="AM5" i="82"/>
  <c r="AM12" i="82"/>
  <c r="DK8" i="30"/>
  <c r="DA8" i="82"/>
  <c r="DA11" i="82" s="1"/>
  <c r="DC8" i="30"/>
  <c r="CI8" i="82"/>
  <c r="CI11" i="82" s="1"/>
  <c r="CI8" i="30"/>
  <c r="CW8" i="82"/>
  <c r="CW11" i="82" s="1"/>
  <c r="CJ8" i="30"/>
  <c r="CX8" i="82"/>
  <c r="CX11" i="82" s="1"/>
  <c r="DO7" i="30"/>
  <c r="DE7" i="82"/>
  <c r="DE6" i="82" s="1"/>
  <c r="DN8" i="30"/>
  <c r="DD8" i="82"/>
  <c r="DD11" i="82" s="1"/>
  <c r="CO8" i="82"/>
  <c r="CO11" i="82" s="1"/>
  <c r="AR11" i="82"/>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K12" i="82"/>
  <c r="AX12" i="82"/>
  <c r="AG12" i="82"/>
  <c r="BJ12" i="82"/>
  <c r="AJ12" i="82"/>
  <c r="CR12" i="82"/>
  <c r="DL12" i="82"/>
  <c r="DA5" i="82"/>
  <c r="DA12" i="82"/>
  <c r="CI5" i="82"/>
  <c r="CI12" i="82"/>
  <c r="CX5" i="82"/>
  <c r="CX12" i="82"/>
  <c r="L11" i="82"/>
  <c r="K12" i="82"/>
  <c r="CW5" i="82"/>
  <c r="CW12" i="82"/>
  <c r="DD5" i="82"/>
  <c r="DD12" i="82"/>
  <c r="CO12" i="82"/>
  <c r="CO5" i="82"/>
  <c r="AR12" i="82"/>
  <c r="AR5" i="82"/>
  <c r="AO12" i="82"/>
  <c r="AO5" i="82"/>
  <c r="BX6" i="30"/>
  <c r="CI6" i="30"/>
  <c r="AY6" i="30"/>
  <c r="C12" i="82" l="1"/>
  <c r="A13" i="82"/>
  <c r="CX13" i="82" s="1"/>
  <c r="O11" i="82" a="1"/>
  <c r="O11" i="82" s="1"/>
  <c r="O12" i="82" s="1"/>
  <c r="L12" i="82"/>
  <c r="Y11" i="82"/>
  <c r="Y12" i="82" s="1"/>
  <c r="M11" i="82"/>
  <c r="M12" i="82" s="1"/>
  <c r="E1" i="74"/>
  <c r="F1" i="74" s="1"/>
  <c r="J3" i="73"/>
  <c r="L3" i="73" s="1"/>
  <c r="K15" i="73" s="1"/>
  <c r="K14" i="73" s="1"/>
  <c r="K4" i="73" s="1"/>
  <c r="CJ6" i="30"/>
  <c r="CK6" i="30"/>
  <c r="DK6" i="30"/>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W13" i="82"/>
  <c r="CR13" i="82"/>
  <c r="CP13" i="82"/>
  <c r="CO13" i="82"/>
  <c r="CK13" i="82"/>
  <c r="CI13" i="82"/>
  <c r="BN13" i="82"/>
  <c r="CZ13" i="82"/>
  <c r="DH13" i="82"/>
  <c r="DA13" i="82"/>
  <c r="DD13" i="82"/>
  <c r="G13" i="82"/>
  <c r="BK13" i="82"/>
  <c r="BI13" i="82"/>
  <c r="BG13" i="82"/>
  <c r="BF13" i="82"/>
  <c r="BE13" i="82"/>
  <c r="BB13" i="82"/>
  <c r="BA13" i="82"/>
  <c r="AX13" i="82"/>
  <c r="AS13" i="82"/>
  <c r="AR13" i="82"/>
  <c r="AP13" i="82"/>
  <c r="AO13" i="82"/>
  <c r="AL13" i="82"/>
  <c r="AK13" i="82"/>
  <c r="AJ13" i="82"/>
  <c r="AI13" i="82"/>
  <c r="AH13" i="82"/>
  <c r="AG13" i="82"/>
  <c r="AF13" i="82"/>
  <c r="J13" i="82"/>
  <c r="F13" i="82"/>
  <c r="P13" i="82"/>
  <c r="K13" i="82"/>
  <c r="G1" i="74"/>
  <c r="G7" i="74" s="1"/>
  <c r="H7" i="74" s="1"/>
  <c r="K3" i="73"/>
  <c r="J213" i="49"/>
  <c r="J212" i="49"/>
  <c r="C3" i="69"/>
  <c r="C1" i="69"/>
  <c r="AM6" i="30"/>
  <c r="AP6" i="30"/>
  <c r="AQ6" i="30"/>
  <c r="BW6" i="30"/>
  <c r="DT6" i="30"/>
  <c r="DU6" i="30"/>
  <c r="DW6" i="30"/>
  <c r="DX6" i="30"/>
  <c r="DY6" i="30"/>
  <c r="A14" i="82" l="1"/>
  <c r="DD14" i="82" s="1"/>
  <c r="G8" i="74"/>
  <c r="H8" i="74" s="1"/>
  <c r="G6" i="74"/>
  <c r="H6" i="74" s="1"/>
  <c r="J214" i="49"/>
  <c r="F2" i="69" a="1"/>
  <c r="F2" i="69" s="1"/>
  <c r="DS6" i="30"/>
  <c r="AR14" i="82" l="1"/>
  <c r="F14" i="82"/>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AK14" i="82"/>
  <c r="CR14" i="82"/>
  <c r="DA14" i="82"/>
  <c r="E14" i="82"/>
  <c r="P14" i="82"/>
  <c r="AH14" i="82"/>
  <c r="AP14" i="82"/>
  <c r="BN14" i="82"/>
  <c r="DL14" i="82"/>
  <c r="D14" i="82"/>
  <c r="M14" i="82"/>
  <c r="BE14" i="82"/>
  <c r="CK14" i="82"/>
  <c r="B14" i="82"/>
  <c r="A15" i="82" s="1"/>
  <c r="O14" i="82"/>
  <c r="AL14" i="82"/>
  <c r="BF14" i="82"/>
  <c r="CI14" i="82"/>
  <c r="J215" i="49"/>
  <c r="AE17" i="63"/>
  <c r="AE16" i="63"/>
  <c r="AE15" i="63"/>
  <c r="C153" i="63"/>
  <c r="DD15" i="82" l="1"/>
  <c r="G15" i="82"/>
  <c r="DA15" i="82"/>
  <c r="J15" i="82"/>
  <c r="BI15" i="82"/>
  <c r="AO15" i="82"/>
  <c r="B15" i="82"/>
  <c r="A16" i="82" s="1"/>
  <c r="H15" i="82"/>
  <c r="AR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AK15" i="82"/>
  <c r="BA15" i="82"/>
  <c r="BK15" i="82"/>
  <c r="DL15" i="82"/>
  <c r="Y15" i="82"/>
  <c r="P15" i="82"/>
  <c r="AJ15" i="82"/>
  <c r="BB15" i="82"/>
  <c r="CP15" i="82"/>
  <c r="J216" i="49"/>
  <c r="DU8" i="30"/>
  <c r="DF6" i="30"/>
  <c r="DG6" i="30"/>
  <c r="DH6" i="30"/>
  <c r="BZ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R16" i="82"/>
  <c r="AP16" i="82"/>
  <c r="AO16" i="82"/>
  <c r="AL16" i="82"/>
  <c r="AJ16" i="82"/>
  <c r="AI16" i="82"/>
  <c r="AH16" i="82"/>
  <c r="AG16" i="82"/>
  <c r="AF16" i="82"/>
  <c r="Y16" i="82"/>
  <c r="P16" i="82"/>
  <c r="O16" i="82"/>
  <c r="M16" i="82"/>
  <c r="L16" i="82"/>
  <c r="K16" i="82"/>
  <c r="J16" i="82"/>
  <c r="I16" i="82"/>
  <c r="H16" i="82"/>
  <c r="G16" i="82"/>
  <c r="F16" i="82"/>
  <c r="E16" i="82"/>
  <c r="D16" i="82"/>
  <c r="B16" i="82"/>
  <c r="J217" i="49"/>
  <c r="AT6" i="30"/>
  <c r="C16" i="82" l="1"/>
  <c r="A17" i="82"/>
  <c r="J218" i="49"/>
  <c r="AF6" i="30"/>
  <c r="AG6" i="30"/>
  <c r="AH6" i="30"/>
  <c r="AI6" i="30"/>
  <c r="AJ6" i="30"/>
  <c r="DM17" i="82" l="1"/>
  <c r="E17" i="82"/>
  <c r="P17" i="82"/>
  <c r="Y17" i="82"/>
  <c r="AG17" i="82"/>
  <c r="AJ17" i="82"/>
  <c r="AP17" i="82"/>
  <c r="BE17" i="82"/>
  <c r="BK17" i="82"/>
  <c r="CZ17" i="82"/>
  <c r="M17" i="82"/>
  <c r="AL17" i="82"/>
  <c r="AS17" i="82"/>
  <c r="BF17" i="82"/>
  <c r="CI17" i="82"/>
  <c r="CP17" i="82"/>
  <c r="DD17" i="82"/>
  <c r="BA18" i="82"/>
  <c r="K17" i="82"/>
  <c r="AH17" i="82"/>
  <c r="AR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R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AR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R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AR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R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R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AR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AR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BH2" i="49" s="1"/>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B1" i="80" l="1"/>
  <c r="C1" i="80" s="1"/>
  <c r="AA3" i="49"/>
  <c r="AA2" i="49" s="1"/>
  <c r="O2" i="49"/>
  <c r="AD11" i="82" s="1"/>
  <c r="AF3" i="49"/>
  <c r="AE3" i="49"/>
  <c r="AE2" i="49" s="1"/>
  <c r="DT3" i="49"/>
  <c r="DQ7" i="30" s="1"/>
  <c r="CS8" i="30"/>
  <c r="CE7" i="30"/>
  <c r="CE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AR26" i="82"/>
  <c r="BZ3" i="49"/>
  <c r="CA3" i="49"/>
  <c r="Q3" i="49"/>
  <c r="P3" i="49"/>
  <c r="R3" i="49"/>
  <c r="AW12" i="82"/>
  <c r="AW13" i="82" s="1"/>
  <c r="AW14" i="82" s="1"/>
  <c r="AW15" i="82" s="1"/>
  <c r="AW16" i="82" s="1"/>
  <c r="AW17" i="82" s="1"/>
  <c r="AW18" i="82" s="1"/>
  <c r="AW19" i="82" s="1"/>
  <c r="AW20" i="82" s="1"/>
  <c r="AW21" i="82" s="1"/>
  <c r="AW22" i="82" s="1"/>
  <c r="AW23" i="82" s="1"/>
  <c r="AW24" i="82" s="1"/>
  <c r="AW25" i="82" s="1"/>
  <c r="AW26" i="82" s="1"/>
  <c r="AW5" i="82"/>
  <c r="CY2" i="49"/>
  <c r="CN7" i="30"/>
  <c r="CN6" i="30" s="1"/>
  <c r="BH11" i="82"/>
  <c r="BH5" i="82" s="1"/>
  <c r="AQ7" i="82"/>
  <c r="AQ6" i="82" s="1"/>
  <c r="J230" i="49"/>
  <c r="BQ3" i="49"/>
  <c r="AT7" i="82" s="1"/>
  <c r="AT6" i="82" s="1"/>
  <c r="C3" i="49" a="1"/>
  <c r="C3" i="49" s="1"/>
  <c r="L3" i="49"/>
  <c r="F16" i="64"/>
  <c r="G16" i="64"/>
  <c r="D18" i="64"/>
  <c r="E17" i="64"/>
  <c r="H17" i="64" s="1"/>
  <c r="C3" i="62" a="1"/>
  <c r="C3" i="62" s="1"/>
  <c r="Q2" i="49" l="1"/>
  <c r="DJ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R27" i="82"/>
  <c r="AY27" i="82"/>
  <c r="AH27" i="82"/>
  <c r="AG27" i="82"/>
  <c r="CK27" i="82"/>
  <c r="BA28" i="82"/>
  <c r="J27" i="82"/>
  <c r="CZ27" i="82"/>
  <c r="G27" i="82"/>
  <c r="AW27" i="82"/>
  <c r="CQ8" i="82"/>
  <c r="CQ11" i="82" s="1"/>
  <c r="BW8" i="30"/>
  <c r="CD7" i="30"/>
  <c r="CD6" i="30" s="1"/>
  <c r="CT7" i="82"/>
  <c r="CT6" i="82" s="1"/>
  <c r="CC7" i="30"/>
  <c r="CC6" i="30"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CZ8" i="30"/>
  <c r="CG8" i="82"/>
  <c r="CG11" i="82" s="1"/>
  <c r="CG5" i="82" s="1"/>
  <c r="J231" i="49"/>
  <c r="G17" i="64"/>
  <c r="F17" i="64"/>
  <c r="D19" i="64"/>
  <c r="E18" i="64"/>
  <c r="H4" i="62"/>
  <c r="G2" i="62" s="1"/>
  <c r="AH3" i="49" s="1"/>
  <c r="AH2" i="49" s="1"/>
  <c r="G4" i="62"/>
  <c r="BX5" i="82" l="1"/>
  <c r="A28" i="82"/>
  <c r="AH28" i="82" s="1"/>
  <c r="CQ12" i="82"/>
  <c r="CQ13" i="82" s="1"/>
  <c r="CQ5" i="82"/>
  <c r="AE7" i="82"/>
  <c r="AE6" i="82" s="1"/>
  <c r="DB7" i="30"/>
  <c r="CN7" i="82"/>
  <c r="CN6" i="82" s="1"/>
  <c r="J232" i="49"/>
  <c r="G18" i="64"/>
  <c r="F18" i="64"/>
  <c r="D20" i="64"/>
  <c r="E19" i="64"/>
  <c r="CM7" i="49"/>
  <c r="CN7" i="49"/>
  <c r="CO7" i="49"/>
  <c r="CM8" i="49"/>
  <c r="CN8" i="49"/>
  <c r="CO8" i="49"/>
  <c r="CM9" i="49"/>
  <c r="CN9" i="49"/>
  <c r="CO9" i="49"/>
  <c r="CM10" i="49"/>
  <c r="CN10" i="49"/>
  <c r="CO10" i="49"/>
  <c r="CM11" i="49"/>
  <c r="CN11" i="49"/>
  <c r="CO11" i="49"/>
  <c r="CM12" i="49"/>
  <c r="CN12" i="49"/>
  <c r="CO12" i="49"/>
  <c r="CM13" i="49"/>
  <c r="CN13" i="49"/>
  <c r="CO13" i="49"/>
  <c r="CM14" i="49"/>
  <c r="CN14" i="49"/>
  <c r="CO14" i="49"/>
  <c r="CM15" i="49"/>
  <c r="CN15" i="49"/>
  <c r="CO15" i="49"/>
  <c r="CM16" i="49"/>
  <c r="CN16" i="49"/>
  <c r="CO16" i="49"/>
  <c r="CM17" i="49"/>
  <c r="CN17" i="49"/>
  <c r="CO17" i="49"/>
  <c r="CM18" i="49"/>
  <c r="CN18" i="49"/>
  <c r="CO18" i="49"/>
  <c r="CM19" i="49"/>
  <c r="CN19" i="49"/>
  <c r="CO19" i="49"/>
  <c r="CM20" i="49"/>
  <c r="CN20" i="49"/>
  <c r="CO20" i="49"/>
  <c r="CM21" i="49"/>
  <c r="CN21" i="49"/>
  <c r="CO21" i="49"/>
  <c r="CM22" i="49"/>
  <c r="CN22" i="49"/>
  <c r="CO22" i="49"/>
  <c r="CM23" i="49"/>
  <c r="CN23" i="49"/>
  <c r="CO23" i="49"/>
  <c r="CM24" i="49"/>
  <c r="CN24" i="49"/>
  <c r="CO24" i="49"/>
  <c r="CM25" i="49"/>
  <c r="CN25" i="49"/>
  <c r="CO25" i="49"/>
  <c r="CM26" i="49"/>
  <c r="CN26" i="49"/>
  <c r="CO26" i="49"/>
  <c r="CM27" i="49"/>
  <c r="CN27" i="49"/>
  <c r="CO27" i="49"/>
  <c r="CM28" i="49"/>
  <c r="CN28" i="49"/>
  <c r="CO28" i="49"/>
  <c r="CM29" i="49"/>
  <c r="CN29" i="49"/>
  <c r="CO29" i="49"/>
  <c r="CM30" i="49"/>
  <c r="CN30" i="49"/>
  <c r="CO30" i="49"/>
  <c r="CM31" i="49"/>
  <c r="CN31" i="49"/>
  <c r="CO31" i="49"/>
  <c r="CM32" i="49"/>
  <c r="CN32" i="49"/>
  <c r="CO32" i="49"/>
  <c r="CM33" i="49"/>
  <c r="CN33" i="49"/>
  <c r="CO33" i="49"/>
  <c r="CM34" i="49"/>
  <c r="CN34" i="49"/>
  <c r="CO34" i="49"/>
  <c r="CM35" i="49"/>
  <c r="CN35" i="49"/>
  <c r="CO35" i="49"/>
  <c r="CM36" i="49"/>
  <c r="CN36" i="49"/>
  <c r="CO36" i="49"/>
  <c r="CM37" i="49"/>
  <c r="CN37" i="49"/>
  <c r="CO37" i="49"/>
  <c r="CM38" i="49"/>
  <c r="CN38" i="49"/>
  <c r="CO38" i="49"/>
  <c r="CM39" i="49"/>
  <c r="CN39" i="49"/>
  <c r="CO39" i="49"/>
  <c r="CM40" i="49"/>
  <c r="CN40" i="49"/>
  <c r="CO40" i="49"/>
  <c r="CM41" i="49"/>
  <c r="CN41" i="49"/>
  <c r="CO41" i="49"/>
  <c r="CM42" i="49"/>
  <c r="CN42" i="49"/>
  <c r="CO42" i="49"/>
  <c r="CM43" i="49"/>
  <c r="CN43" i="49"/>
  <c r="CO43" i="49"/>
  <c r="CM44" i="49"/>
  <c r="CN44" i="49"/>
  <c r="CO44" i="49"/>
  <c r="CM45" i="49"/>
  <c r="CN45" i="49"/>
  <c r="CO45" i="49"/>
  <c r="CM46" i="49"/>
  <c r="CN46" i="49"/>
  <c r="CO46" i="49"/>
  <c r="CM47" i="49"/>
  <c r="CN47" i="49"/>
  <c r="CO47" i="49"/>
  <c r="CM48" i="49"/>
  <c r="CN48" i="49"/>
  <c r="CO48" i="49"/>
  <c r="CM49" i="49"/>
  <c r="CN49" i="49"/>
  <c r="CO49" i="49"/>
  <c r="CM50" i="49"/>
  <c r="CN50" i="49"/>
  <c r="CO50" i="49"/>
  <c r="CM51" i="49"/>
  <c r="CN51" i="49"/>
  <c r="CO51" i="49"/>
  <c r="CM52" i="49"/>
  <c r="CN52" i="49"/>
  <c r="CO52" i="49"/>
  <c r="CM53" i="49"/>
  <c r="CN53" i="49"/>
  <c r="CO53" i="49"/>
  <c r="CM54" i="49"/>
  <c r="CN54" i="49"/>
  <c r="CO54" i="49"/>
  <c r="CM55" i="49"/>
  <c r="CN55" i="49"/>
  <c r="CO55" i="49"/>
  <c r="CM56" i="49"/>
  <c r="CN56" i="49"/>
  <c r="CO56" i="49"/>
  <c r="CM57" i="49"/>
  <c r="CN57" i="49"/>
  <c r="CO57" i="49"/>
  <c r="CM58" i="49"/>
  <c r="CN58" i="49"/>
  <c r="CO58" i="49"/>
  <c r="CM59" i="49"/>
  <c r="CN59" i="49"/>
  <c r="CO59" i="49"/>
  <c r="CM60" i="49"/>
  <c r="CN60" i="49"/>
  <c r="CO60" i="49"/>
  <c r="CM61" i="49"/>
  <c r="CN61" i="49"/>
  <c r="CO61" i="49"/>
  <c r="CM62" i="49"/>
  <c r="CN62" i="49"/>
  <c r="CO62" i="49"/>
  <c r="CM63" i="49"/>
  <c r="CN63" i="49"/>
  <c r="CO63" i="49"/>
  <c r="CM64" i="49"/>
  <c r="CN64" i="49"/>
  <c r="CO64" i="49"/>
  <c r="CM65" i="49"/>
  <c r="CN65" i="49"/>
  <c r="CO65" i="49"/>
  <c r="CM66" i="49"/>
  <c r="CN66" i="49"/>
  <c r="CO66" i="49"/>
  <c r="CM67" i="49"/>
  <c r="CN67" i="49"/>
  <c r="CO67" i="49"/>
  <c r="CM68" i="49"/>
  <c r="CN68" i="49"/>
  <c r="CO68" i="49"/>
  <c r="CM69" i="49"/>
  <c r="CN69" i="49"/>
  <c r="CO69" i="49"/>
  <c r="CM70" i="49"/>
  <c r="CN70" i="49"/>
  <c r="CO70" i="49"/>
  <c r="CM71" i="49"/>
  <c r="CN71" i="49"/>
  <c r="CO71" i="49"/>
  <c r="CM72" i="49"/>
  <c r="CN72" i="49"/>
  <c r="CO72" i="49"/>
  <c r="CM73" i="49"/>
  <c r="CN73" i="49"/>
  <c r="CO73" i="49"/>
  <c r="CM74" i="49"/>
  <c r="CN74" i="49"/>
  <c r="CO74" i="49"/>
  <c r="CM75" i="49"/>
  <c r="CN75" i="49"/>
  <c r="CO75" i="49"/>
  <c r="CM76" i="49"/>
  <c r="CN76" i="49"/>
  <c r="CO76" i="49"/>
  <c r="CM77" i="49"/>
  <c r="CN77" i="49"/>
  <c r="CO77" i="49"/>
  <c r="CM78" i="49"/>
  <c r="CN78" i="49"/>
  <c r="CO78" i="49"/>
  <c r="CM79" i="49"/>
  <c r="CN79" i="49"/>
  <c r="CO79" i="49"/>
  <c r="CM80" i="49"/>
  <c r="CN80" i="49"/>
  <c r="CO80" i="49"/>
  <c r="CM81" i="49"/>
  <c r="CN81" i="49"/>
  <c r="CO81" i="49"/>
  <c r="CM82" i="49"/>
  <c r="CN82" i="49"/>
  <c r="CO82" i="49"/>
  <c r="CM83" i="49"/>
  <c r="CN83" i="49"/>
  <c r="CO83" i="49"/>
  <c r="CM84" i="49"/>
  <c r="CN84" i="49"/>
  <c r="CO84" i="49"/>
  <c r="CM85" i="49"/>
  <c r="CN85" i="49"/>
  <c r="CO85" i="49"/>
  <c r="CM86" i="49"/>
  <c r="CN86" i="49"/>
  <c r="CO86" i="49"/>
  <c r="CM87" i="49"/>
  <c r="CN87" i="49"/>
  <c r="CO87" i="49"/>
  <c r="CM88" i="49"/>
  <c r="CN88" i="49"/>
  <c r="CO88" i="49"/>
  <c r="CM89" i="49"/>
  <c r="CN89" i="49"/>
  <c r="CO89" i="49"/>
  <c r="CM90" i="49"/>
  <c r="CN90" i="49"/>
  <c r="CO90" i="49"/>
  <c r="CM91" i="49"/>
  <c r="CN91" i="49"/>
  <c r="CO91" i="49"/>
  <c r="CM92" i="49"/>
  <c r="CN92" i="49"/>
  <c r="CO92" i="49"/>
  <c r="CM93" i="49"/>
  <c r="CN93" i="49"/>
  <c r="CO93" i="49"/>
  <c r="CM94" i="49"/>
  <c r="CN94" i="49"/>
  <c r="CO94" i="49"/>
  <c r="CM95" i="49"/>
  <c r="CN95" i="49"/>
  <c r="CO95" i="49"/>
  <c r="CM96" i="49"/>
  <c r="CN96" i="49"/>
  <c r="CO96" i="49"/>
  <c r="CM97" i="49"/>
  <c r="CN97" i="49"/>
  <c r="CO97" i="49"/>
  <c r="CM98" i="49"/>
  <c r="CN98" i="49"/>
  <c r="CO98" i="49"/>
  <c r="CM99" i="49"/>
  <c r="CN99" i="49"/>
  <c r="CO99" i="49"/>
  <c r="CM100" i="49"/>
  <c r="CN100" i="49"/>
  <c r="CO100" i="49"/>
  <c r="CM101" i="49"/>
  <c r="CN101" i="49"/>
  <c r="CO101" i="49"/>
  <c r="CM102" i="49"/>
  <c r="CN102" i="49"/>
  <c r="CO102" i="49"/>
  <c r="CM103" i="49"/>
  <c r="CN103" i="49"/>
  <c r="CO103" i="49"/>
  <c r="CM104" i="49"/>
  <c r="CN104" i="49"/>
  <c r="CO104" i="49"/>
  <c r="CM105" i="49"/>
  <c r="CN105" i="49"/>
  <c r="CO105" i="49"/>
  <c r="CM106" i="49"/>
  <c r="CN106" i="49"/>
  <c r="CO106" i="49"/>
  <c r="CM107" i="49"/>
  <c r="CN107" i="49"/>
  <c r="CO107" i="49"/>
  <c r="CM108" i="49"/>
  <c r="CN108" i="49"/>
  <c r="CO108" i="49"/>
  <c r="CM109" i="49"/>
  <c r="CN109" i="49"/>
  <c r="CO109" i="49"/>
  <c r="CM110" i="49"/>
  <c r="CN110" i="49"/>
  <c r="CO110" i="49"/>
  <c r="CM111" i="49"/>
  <c r="CN111" i="49"/>
  <c r="CO111" i="49"/>
  <c r="CM112" i="49"/>
  <c r="CN112" i="49"/>
  <c r="CO112" i="49"/>
  <c r="CM113" i="49"/>
  <c r="CN113" i="49"/>
  <c r="CO113" i="49"/>
  <c r="CM114" i="49"/>
  <c r="CN114" i="49"/>
  <c r="CO114" i="49"/>
  <c r="CM115" i="49"/>
  <c r="CN115" i="49"/>
  <c r="CO115" i="49"/>
  <c r="CM116" i="49"/>
  <c r="CN116" i="49"/>
  <c r="CO116" i="49"/>
  <c r="CM117" i="49"/>
  <c r="CN117" i="49"/>
  <c r="CO117" i="49"/>
  <c r="CM118" i="49"/>
  <c r="CN118" i="49"/>
  <c r="CO118" i="49"/>
  <c r="CM119" i="49"/>
  <c r="CN119" i="49"/>
  <c r="CO119" i="49"/>
  <c r="CM120" i="49"/>
  <c r="CN120" i="49"/>
  <c r="CO120" i="49"/>
  <c r="CM121" i="49"/>
  <c r="CN121" i="49"/>
  <c r="CO121" i="49"/>
  <c r="CM122" i="49"/>
  <c r="CN122" i="49"/>
  <c r="CO122" i="49"/>
  <c r="CM123" i="49"/>
  <c r="CN123" i="49"/>
  <c r="CO123" i="49"/>
  <c r="CM124" i="49"/>
  <c r="CN124" i="49"/>
  <c r="CO124" i="49"/>
  <c r="CM125" i="49"/>
  <c r="CN125" i="49"/>
  <c r="CO125" i="49"/>
  <c r="CM126" i="49"/>
  <c r="CN126" i="49"/>
  <c r="CO126" i="49"/>
  <c r="CM127" i="49"/>
  <c r="CN127" i="49"/>
  <c r="CO127" i="49"/>
  <c r="CM128" i="49"/>
  <c r="CN128" i="49"/>
  <c r="CO128" i="49"/>
  <c r="CM129" i="49"/>
  <c r="CN129" i="49"/>
  <c r="CO129" i="49"/>
  <c r="CM130" i="49"/>
  <c r="CN130" i="49"/>
  <c r="CO130" i="49"/>
  <c r="CM131" i="49"/>
  <c r="CN131" i="49"/>
  <c r="CO131" i="49"/>
  <c r="CM132" i="49"/>
  <c r="CN132" i="49"/>
  <c r="CO132" i="49"/>
  <c r="CM133" i="49"/>
  <c r="CN133" i="49"/>
  <c r="CO133" i="49"/>
  <c r="CM134" i="49"/>
  <c r="CN134" i="49"/>
  <c r="CO134" i="49"/>
  <c r="CM135" i="49"/>
  <c r="CN135" i="49"/>
  <c r="CO135" i="49"/>
  <c r="CM136" i="49"/>
  <c r="CN136" i="49"/>
  <c r="CO136" i="49"/>
  <c r="CM137" i="49"/>
  <c r="CN137" i="49"/>
  <c r="CO137" i="49"/>
  <c r="CM138" i="49"/>
  <c r="CN138" i="49"/>
  <c r="CO138" i="49"/>
  <c r="CM139" i="49"/>
  <c r="CN139" i="49"/>
  <c r="CO139" i="49"/>
  <c r="CM140" i="49"/>
  <c r="CN140" i="49"/>
  <c r="CO140" i="49"/>
  <c r="CM141" i="49"/>
  <c r="CN141" i="49"/>
  <c r="CO141" i="49"/>
  <c r="CM142" i="49"/>
  <c r="CN142" i="49"/>
  <c r="CO142" i="49"/>
  <c r="CM143" i="49"/>
  <c r="CN143" i="49"/>
  <c r="CO143" i="49"/>
  <c r="CM144" i="49"/>
  <c r="CN144" i="49"/>
  <c r="CO144" i="49"/>
  <c r="CM145" i="49"/>
  <c r="CN145" i="49"/>
  <c r="CO145" i="49"/>
  <c r="CM146" i="49"/>
  <c r="CN146" i="49"/>
  <c r="CO146" i="49"/>
  <c r="CM147" i="49"/>
  <c r="CN147" i="49"/>
  <c r="CO147" i="49"/>
  <c r="CM148" i="49"/>
  <c r="CN148" i="49"/>
  <c r="CO148" i="49"/>
  <c r="CM149" i="49"/>
  <c r="CN149" i="49"/>
  <c r="CO149" i="49"/>
  <c r="CM150" i="49"/>
  <c r="CN150" i="49"/>
  <c r="CO150" i="49"/>
  <c r="CM151" i="49"/>
  <c r="CN151" i="49"/>
  <c r="CO151" i="49"/>
  <c r="CM152" i="49"/>
  <c r="CN152" i="49"/>
  <c r="CO152" i="49"/>
  <c r="CM153" i="49"/>
  <c r="CN153" i="49"/>
  <c r="CO153" i="49"/>
  <c r="CM154" i="49"/>
  <c r="CN154" i="49"/>
  <c r="CO154" i="49"/>
  <c r="CM155" i="49"/>
  <c r="CN155" i="49"/>
  <c r="CO155" i="49"/>
  <c r="CM156" i="49"/>
  <c r="CN156" i="49"/>
  <c r="CO156" i="49"/>
  <c r="CM157" i="49"/>
  <c r="CN157" i="49"/>
  <c r="CO157" i="49"/>
  <c r="CM158" i="49"/>
  <c r="CN158" i="49"/>
  <c r="CO158" i="49"/>
  <c r="CM159" i="49"/>
  <c r="CN159" i="49"/>
  <c r="CO159" i="49"/>
  <c r="CM160" i="49"/>
  <c r="CN160" i="49"/>
  <c r="CO160" i="49"/>
  <c r="CM161" i="49"/>
  <c r="CN161" i="49"/>
  <c r="CO161" i="49"/>
  <c r="CM162" i="49"/>
  <c r="CN162" i="49"/>
  <c r="CO162" i="49"/>
  <c r="CM163" i="49"/>
  <c r="CN163" i="49"/>
  <c r="CO163" i="49"/>
  <c r="CM164" i="49"/>
  <c r="CN164" i="49"/>
  <c r="CO164" i="49"/>
  <c r="CM165" i="49"/>
  <c r="CN165" i="49"/>
  <c r="CO165" i="49"/>
  <c r="CM166" i="49"/>
  <c r="CN166" i="49"/>
  <c r="CO166" i="49"/>
  <c r="CM167" i="49"/>
  <c r="CN167" i="49"/>
  <c r="CO167" i="49"/>
  <c r="CM168" i="49"/>
  <c r="CN168" i="49"/>
  <c r="CO168" i="49"/>
  <c r="CM169" i="49"/>
  <c r="CN169" i="49"/>
  <c r="CO169" i="49"/>
  <c r="CM170" i="49"/>
  <c r="CN170" i="49"/>
  <c r="CO170" i="49"/>
  <c r="CM171" i="49"/>
  <c r="CN171" i="49"/>
  <c r="CO171" i="49"/>
  <c r="CM172" i="49"/>
  <c r="CN172" i="49"/>
  <c r="CO172" i="49"/>
  <c r="CM173" i="49"/>
  <c r="CN173" i="49"/>
  <c r="CO173" i="49"/>
  <c r="CM174" i="49"/>
  <c r="CN174" i="49"/>
  <c r="CO174" i="49"/>
  <c r="CM175" i="49"/>
  <c r="CN175" i="49"/>
  <c r="CO175" i="49"/>
  <c r="CM176" i="49"/>
  <c r="CN176" i="49"/>
  <c r="CO176" i="49"/>
  <c r="CM177" i="49"/>
  <c r="CN177" i="49"/>
  <c r="CO177" i="49"/>
  <c r="CM178" i="49"/>
  <c r="CN178" i="49"/>
  <c r="CO178" i="49"/>
  <c r="CM179" i="49"/>
  <c r="CN179" i="49"/>
  <c r="CO179" i="49"/>
  <c r="CM180" i="49"/>
  <c r="CN180" i="49"/>
  <c r="CO180" i="49"/>
  <c r="CM181" i="49"/>
  <c r="CN181" i="49"/>
  <c r="CO181" i="49"/>
  <c r="CM182" i="49"/>
  <c r="CN182" i="49"/>
  <c r="CO182" i="49"/>
  <c r="CM183" i="49"/>
  <c r="CN183" i="49"/>
  <c r="CO183" i="49"/>
  <c r="CM184" i="49"/>
  <c r="CN184" i="49"/>
  <c r="CO184" i="49"/>
  <c r="CM185" i="49"/>
  <c r="CN185" i="49"/>
  <c r="CO185" i="49"/>
  <c r="CM186" i="49"/>
  <c r="CN186" i="49"/>
  <c r="CO186" i="49"/>
  <c r="CM187" i="49"/>
  <c r="CN187" i="49"/>
  <c r="CO187" i="49"/>
  <c r="CM188" i="49"/>
  <c r="CN188" i="49"/>
  <c r="CO188" i="49"/>
  <c r="CM189" i="49"/>
  <c r="CN189" i="49"/>
  <c r="CO189" i="49"/>
  <c r="CM190" i="49"/>
  <c r="CN190" i="49"/>
  <c r="CO190" i="49"/>
  <c r="CM191" i="49"/>
  <c r="CN191" i="49"/>
  <c r="CO191" i="49"/>
  <c r="CM192" i="49"/>
  <c r="CN192" i="49"/>
  <c r="CO192" i="49"/>
  <c r="CM193" i="49"/>
  <c r="CN193" i="49"/>
  <c r="CO193" i="49"/>
  <c r="CM194" i="49"/>
  <c r="CN194" i="49"/>
  <c r="CO194" i="49"/>
  <c r="CM195" i="49"/>
  <c r="CN195" i="49"/>
  <c r="CO195" i="49"/>
  <c r="CM196" i="49"/>
  <c r="CN196" i="49"/>
  <c r="CO196" i="49"/>
  <c r="CM197" i="49"/>
  <c r="CN197" i="49"/>
  <c r="CO197" i="49"/>
  <c r="CM198" i="49"/>
  <c r="CN198" i="49"/>
  <c r="CO198" i="49"/>
  <c r="CM199" i="49"/>
  <c r="CN199" i="49"/>
  <c r="CO199" i="49"/>
  <c r="CM200" i="49"/>
  <c r="CN200" i="49"/>
  <c r="CO200" i="49"/>
  <c r="CM201" i="49"/>
  <c r="CN201" i="49"/>
  <c r="CO201" i="49"/>
  <c r="CM202" i="49"/>
  <c r="CN202" i="49"/>
  <c r="CO202" i="49"/>
  <c r="CM203" i="49"/>
  <c r="CN203" i="49"/>
  <c r="CO203" i="49"/>
  <c r="CM204" i="49"/>
  <c r="CN204" i="49"/>
  <c r="CO204" i="49"/>
  <c r="CM205" i="49"/>
  <c r="CN205" i="49"/>
  <c r="CO205" i="49"/>
  <c r="CM206" i="49"/>
  <c r="CN206" i="49"/>
  <c r="CO206" i="49"/>
  <c r="CM207" i="49"/>
  <c r="CN207" i="49"/>
  <c r="CO207" i="49"/>
  <c r="CM208" i="49"/>
  <c r="CN208" i="49"/>
  <c r="CO208" i="49"/>
  <c r="CM209" i="49"/>
  <c r="CN209" i="49"/>
  <c r="CO209" i="49"/>
  <c r="CM210" i="49"/>
  <c r="CN210" i="49"/>
  <c r="CO210" i="49"/>
  <c r="CM211" i="49"/>
  <c r="CN211" i="49"/>
  <c r="CO211" i="49"/>
  <c r="CM212" i="49"/>
  <c r="CN212" i="49"/>
  <c r="CO212" i="49"/>
  <c r="CM213" i="49"/>
  <c r="CN213" i="49"/>
  <c r="CO213" i="49"/>
  <c r="CM214" i="49"/>
  <c r="CN214" i="49"/>
  <c r="CO214" i="49"/>
  <c r="CM215" i="49"/>
  <c r="CN215" i="49"/>
  <c r="CO215" i="49"/>
  <c r="CM216" i="49"/>
  <c r="CN216" i="49"/>
  <c r="CO216" i="49"/>
  <c r="CM217" i="49"/>
  <c r="CN217" i="49"/>
  <c r="CO217" i="49"/>
  <c r="CM218" i="49"/>
  <c r="CN218" i="49"/>
  <c r="CO218" i="49"/>
  <c r="CM219" i="49"/>
  <c r="CN219" i="49"/>
  <c r="CO219" i="49"/>
  <c r="CM220" i="49"/>
  <c r="CN220" i="49"/>
  <c r="CO220" i="49"/>
  <c r="CM221" i="49"/>
  <c r="CN221" i="49"/>
  <c r="CO221" i="49"/>
  <c r="CM222" i="49"/>
  <c r="CN222" i="49"/>
  <c r="CO222" i="49"/>
  <c r="CM223" i="49"/>
  <c r="CN223" i="49"/>
  <c r="CO223" i="49"/>
  <c r="CM224" i="49"/>
  <c r="CN224" i="49"/>
  <c r="CO224" i="49"/>
  <c r="CM225" i="49"/>
  <c r="CN225" i="49"/>
  <c r="CO225" i="49"/>
  <c r="CM226" i="49"/>
  <c r="CN226" i="49"/>
  <c r="CO226" i="49"/>
  <c r="CM227" i="49"/>
  <c r="CN227" i="49"/>
  <c r="CO227" i="49"/>
  <c r="CM228" i="49"/>
  <c r="CN228" i="49"/>
  <c r="CO228" i="49"/>
  <c r="CM229" i="49"/>
  <c r="CN229" i="49"/>
  <c r="CO229" i="49"/>
  <c r="CM230" i="49"/>
  <c r="CN230" i="49"/>
  <c r="CO230" i="49"/>
  <c r="CM231" i="49"/>
  <c r="CN231" i="49"/>
  <c r="CO231" i="49"/>
  <c r="CM232" i="49"/>
  <c r="CN232" i="49"/>
  <c r="CO232" i="49"/>
  <c r="CM233" i="49"/>
  <c r="CN233" i="49"/>
  <c r="CO233" i="49"/>
  <c r="CM234" i="49"/>
  <c r="CN234" i="49"/>
  <c r="CO234" i="49"/>
  <c r="CO6" i="49"/>
  <c r="CN6" i="49"/>
  <c r="CM6" i="49"/>
  <c r="BX8" i="30"/>
  <c r="BZ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DH8" i="30"/>
  <c r="DB6" i="30"/>
  <c r="L4" i="16"/>
  <c r="DH3" i="49" s="1"/>
  <c r="CF3" i="49"/>
  <c r="CG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U7" i="30"/>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E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DO6" i="30"/>
  <c r="DM6" i="30"/>
  <c r="DE6" i="30"/>
  <c r="DN6" i="30"/>
  <c r="DP6" i="30"/>
  <c r="DC6" i="30"/>
  <c r="CU6" i="30"/>
  <c r="AD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CW7"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4" i="85" s="1"/>
  <c r="B9" i="30"/>
  <c r="T32" i="59"/>
  <c r="S32" i="59"/>
  <c r="A36" i="82" l="1"/>
  <c r="C9" i="30"/>
  <c r="C1" i="63"/>
  <c r="A11" i="30"/>
  <c r="B2" i="56"/>
  <c r="DR11" i="30" l="1"/>
  <c r="DR5" i="30" s="1"/>
  <c r="C2" i="77"/>
  <c r="D3" i="85"/>
  <c r="AS11" i="30"/>
  <c r="G9" i="73" s="1"/>
  <c r="DX11" i="30"/>
  <c r="DX5" i="30" s="1"/>
  <c r="DY11" i="30"/>
  <c r="DY5" i="30" s="1"/>
  <c r="BN11" i="30"/>
  <c r="AL7" i="30"/>
  <c r="AL6" i="30" s="1"/>
  <c r="BO11" i="30"/>
  <c r="BO5" i="30" s="1"/>
  <c r="M2" i="63"/>
  <c r="M3" i="63"/>
  <c r="BC11" i="30"/>
  <c r="BC5" i="30" s="1"/>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CY11" i="30"/>
  <c r="CY5" i="30" s="1"/>
  <c r="BL11" i="30"/>
  <c r="BL5" i="30" s="1"/>
  <c r="CZ11" i="30"/>
  <c r="CZ5" i="30" s="1"/>
  <c r="DI11" i="30"/>
  <c r="DI5" i="30" s="1"/>
  <c r="DE11" i="30"/>
  <c r="DE5" i="30" s="1"/>
  <c r="DE3" i="30" s="1"/>
  <c r="BQ11" i="30"/>
  <c r="BQ5" i="30" s="1"/>
  <c r="DJ11" i="30"/>
  <c r="DJ5" i="30" s="1"/>
  <c r="DD11" i="30"/>
  <c r="DD5" i="30" s="1"/>
  <c r="DD3" i="30" s="1"/>
  <c r="CG11" i="30"/>
  <c r="CG5" i="30" s="1"/>
  <c r="BE7" i="30"/>
  <c r="BE6" i="30" s="1"/>
  <c r="CS7" i="30"/>
  <c r="CS6" i="30" s="1"/>
  <c r="CS11" i="30"/>
  <c r="BU11" i="30"/>
  <c r="BU5" i="30" s="1"/>
  <c r="BM11" i="30"/>
  <c r="BM5" i="30" s="1"/>
  <c r="BR11" i="30"/>
  <c r="BR5" i="30" s="1"/>
  <c r="BI11" i="30"/>
  <c r="BI5" i="30" s="1"/>
  <c r="BJ11" i="30"/>
  <c r="BJ5" i="30" s="1"/>
  <c r="BF7" i="30"/>
  <c r="BF6" i="30" s="1"/>
  <c r="BE11" i="30"/>
  <c r="BB11" i="30"/>
  <c r="BB5" i="30" s="1"/>
  <c r="BH11" i="30"/>
  <c r="AZ11" i="30"/>
  <c r="BD11" i="30"/>
  <c r="BD5" i="30" s="1"/>
  <c r="AU11" i="30"/>
  <c r="AU5" i="30" s="1"/>
  <c r="AK11" i="30"/>
  <c r="AK5" i="30" s="1"/>
  <c r="AN11" i="30"/>
  <c r="G6" i="73" s="1"/>
  <c r="DC11" i="30"/>
  <c r="DC5" i="30" s="1"/>
  <c r="DK11" i="30"/>
  <c r="DK5" i="30" s="1"/>
  <c r="DN11" i="30"/>
  <c r="DN5" i="30" s="1"/>
  <c r="CJ11" i="30"/>
  <c r="CJ5" i="30" s="1"/>
  <c r="BX11" i="30"/>
  <c r="BX5" i="30" s="1"/>
  <c r="CI11" i="30"/>
  <c r="CI5" i="30" s="1"/>
  <c r="BW11" i="30"/>
  <c r="BW5" i="30" s="1"/>
  <c r="DH11" i="30"/>
  <c r="DH5" i="30" s="1"/>
  <c r="DH3" i="30" s="1"/>
  <c r="AP11" i="30"/>
  <c r="AT11" i="30"/>
  <c r="AT5" i="30" s="1"/>
  <c r="AR7" i="30"/>
  <c r="AR6" i="30" s="1"/>
  <c r="AX6" i="30"/>
  <c r="BZ11" i="30"/>
  <c r="BZ5" i="30" s="1"/>
  <c r="C2" i="64"/>
  <c r="C2" i="69"/>
  <c r="BG7" i="30"/>
  <c r="BG6" i="30" s="1"/>
  <c r="DU11" i="30"/>
  <c r="DU5" i="30" s="1"/>
  <c r="AJ11" i="30"/>
  <c r="AJ5" i="30" s="1"/>
  <c r="AO7" i="30"/>
  <c r="AO6" i="30" s="1"/>
  <c r="AH11" i="30"/>
  <c r="AI11" i="30"/>
  <c r="AI5" i="30" s="1"/>
  <c r="AV7" i="30"/>
  <c r="AV6" i="30" s="1"/>
  <c r="AY11" i="30"/>
  <c r="AY5" i="30" s="1"/>
  <c r="B5" i="56"/>
  <c r="P2" i="63"/>
  <c r="P3" i="63" s="1"/>
  <c r="D1" i="63"/>
  <c r="F3" i="16"/>
  <c r="AM11" i="30"/>
  <c r="AM5" i="30" s="1"/>
  <c r="AF11" i="30"/>
  <c r="AF5" i="30" s="1"/>
  <c r="AQ11" i="30"/>
  <c r="AQ5" i="30" s="1"/>
  <c r="AG11" i="30"/>
  <c r="AG5" i="30" s="1"/>
  <c r="CK11" i="30"/>
  <c r="CK5" i="30" s="1"/>
  <c r="BA7" i="30"/>
  <c r="BA6" i="30" s="1"/>
  <c r="CX7" i="30"/>
  <c r="CX6" i="30" s="1"/>
  <c r="AW7" i="30"/>
  <c r="AW6" i="30" s="1"/>
  <c r="AC7" i="30"/>
  <c r="AD11" i="30"/>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BN5" i="30" l="1"/>
  <c r="G16" i="73"/>
  <c r="AS5" i="30"/>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CS5" i="30"/>
  <c r="AZ5" i="30"/>
  <c r="AD5" i="30"/>
  <c r="BE5" i="30"/>
  <c r="BH5" i="30"/>
  <c r="AN5" i="30"/>
  <c r="AP5" i="30"/>
  <c r="G8" i="73"/>
  <c r="CX2" i="49"/>
  <c r="U2" i="11"/>
  <c r="AE6" i="30"/>
  <c r="C11" i="30"/>
  <c r="C1" i="61" s="1"/>
  <c r="AB5" i="30"/>
  <c r="P11" i="30"/>
  <c r="Q11" i="30" s="1"/>
  <c r="R11" i="30" s="1"/>
  <c r="Y11" i="30"/>
  <c r="M8" i="63" s="1"/>
  <c r="O11" i="30" a="1"/>
  <c r="O11" i="30" s="1"/>
  <c r="G11" i="30"/>
  <c r="D4"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G11" i="30"/>
  <c r="DG5" i="30" s="1"/>
  <c r="DG8" i="30"/>
  <c r="CX6" i="49"/>
  <c r="CX7" i="49" s="1"/>
  <c r="CX8" i="49" s="1"/>
  <c r="CX9" i="49" s="1"/>
  <c r="CX10" i="49" s="1"/>
  <c r="CX11" i="49" s="1"/>
  <c r="CX12" i="49" s="1"/>
  <c r="CX13" i="49" s="1"/>
  <c r="CX14" i="49" s="1"/>
  <c r="CX15" i="49" s="1"/>
  <c r="CX16" i="49" s="1"/>
  <c r="CX17" i="49" s="1"/>
  <c r="CX18" i="49" s="1"/>
  <c r="CX19" i="49" s="1"/>
  <c r="CX20" i="49" s="1"/>
  <c r="CX21" i="49" s="1"/>
  <c r="CX22" i="49" s="1"/>
  <c r="CX23" i="49" s="1"/>
  <c r="CX24" i="49" s="1"/>
  <c r="CX25" i="49" s="1"/>
  <c r="CX26" i="49" s="1"/>
  <c r="CX27" i="49" s="1"/>
  <c r="CX28" i="49" s="1"/>
  <c r="CX29" i="49" s="1"/>
  <c r="CX30" i="49" s="1"/>
  <c r="CX31" i="49" s="1"/>
  <c r="CX32" i="49" s="1"/>
  <c r="CX33" i="49" s="1"/>
  <c r="CX34" i="49" s="1"/>
  <c r="CX35" i="49" s="1"/>
  <c r="CX36" i="49" s="1"/>
  <c r="CX37" i="49" s="1"/>
  <c r="CX38" i="49" s="1"/>
  <c r="CX39" i="49" s="1"/>
  <c r="CX40" i="49" s="1"/>
  <c r="CX41" i="49" s="1"/>
  <c r="CX42" i="49" s="1"/>
  <c r="CX43" i="49" s="1"/>
  <c r="CX44" i="49" s="1"/>
  <c r="CX45" i="49" s="1"/>
  <c r="CX46" i="49" s="1"/>
  <c r="CX47" i="49" s="1"/>
  <c r="CX48" i="49" s="1"/>
  <c r="CX49" i="49" s="1"/>
  <c r="CX50" i="49" s="1"/>
  <c r="CX51" i="49" s="1"/>
  <c r="CX52" i="49" s="1"/>
  <c r="CX53" i="49" s="1"/>
  <c r="CX54" i="49" s="1"/>
  <c r="CX55" i="49" s="1"/>
  <c r="CX56" i="49" s="1"/>
  <c r="CX57" i="49" s="1"/>
  <c r="CX58" i="49" s="1"/>
  <c r="CX59" i="49" s="1"/>
  <c r="CX60" i="49" s="1"/>
  <c r="CX61" i="49" s="1"/>
  <c r="CX62" i="49" s="1"/>
  <c r="CX63" i="49" s="1"/>
  <c r="CX64" i="49" s="1"/>
  <c r="CX65" i="49" s="1"/>
  <c r="CX66" i="49" s="1"/>
  <c r="CX67" i="49" s="1"/>
  <c r="CX68" i="49" s="1"/>
  <c r="CX69" i="49" s="1"/>
  <c r="CX70" i="49" s="1"/>
  <c r="CX71" i="49" s="1"/>
  <c r="CX72" i="49" s="1"/>
  <c r="CX73" i="49" s="1"/>
  <c r="CX74" i="49" s="1"/>
  <c r="CX75" i="49" s="1"/>
  <c r="CX76" i="49" s="1"/>
  <c r="CX77" i="49" s="1"/>
  <c r="CX78" i="49" s="1"/>
  <c r="CX79" i="49" s="1"/>
  <c r="CX80" i="49" s="1"/>
  <c r="CX81" i="49" s="1"/>
  <c r="CX82" i="49" s="1"/>
  <c r="CX83" i="49" s="1"/>
  <c r="CX84" i="49" s="1"/>
  <c r="CX85" i="49" s="1"/>
  <c r="CX86" i="49" s="1"/>
  <c r="CX87" i="49" s="1"/>
  <c r="CX88" i="49" s="1"/>
  <c r="CX89" i="49" s="1"/>
  <c r="CX90" i="49" s="1"/>
  <c r="CX91" i="49" s="1"/>
  <c r="CX92" i="49" s="1"/>
  <c r="CX93" i="49" s="1"/>
  <c r="CX94" i="49" s="1"/>
  <c r="CX95" i="49" s="1"/>
  <c r="CX96" i="49" s="1"/>
  <c r="CX97" i="49" s="1"/>
  <c r="CX98" i="49" s="1"/>
  <c r="CX99" i="49" s="1"/>
  <c r="CX100" i="49" s="1"/>
  <c r="CX101" i="49" s="1"/>
  <c r="CX102" i="49" s="1"/>
  <c r="CX103" i="49" s="1"/>
  <c r="CX104" i="49" s="1"/>
  <c r="CX105" i="49" s="1"/>
  <c r="CX106" i="49" s="1"/>
  <c r="CX107" i="49" s="1"/>
  <c r="CX108" i="49" s="1"/>
  <c r="CX109" i="49" s="1"/>
  <c r="CX110" i="49" s="1"/>
  <c r="CX111" i="49" s="1"/>
  <c r="CX112" i="49" s="1"/>
  <c r="CX113" i="49" s="1"/>
  <c r="CX114" i="49" s="1"/>
  <c r="CX115" i="49" s="1"/>
  <c r="CX116" i="49" s="1"/>
  <c r="CX117" i="49" s="1"/>
  <c r="CX118" i="49" s="1"/>
  <c r="CX119" i="49" s="1"/>
  <c r="CX120" i="49" s="1"/>
  <c r="CX121" i="49" s="1"/>
  <c r="CX122" i="49" s="1"/>
  <c r="CX123" i="49" s="1"/>
  <c r="CX124" i="49" s="1"/>
  <c r="CX125" i="49" s="1"/>
  <c r="CX126" i="49" s="1"/>
  <c r="CX127" i="49" s="1"/>
  <c r="CX128" i="49" s="1"/>
  <c r="CX129" i="49" s="1"/>
  <c r="CX130" i="49" s="1"/>
  <c r="CX131" i="49" s="1"/>
  <c r="CX132" i="49" s="1"/>
  <c r="CX133" i="49" s="1"/>
  <c r="CX134" i="49" s="1"/>
  <c r="CX135" i="49" s="1"/>
  <c r="CX136" i="49" s="1"/>
  <c r="CX137" i="49" s="1"/>
  <c r="CX138" i="49" s="1"/>
  <c r="CX139" i="49" s="1"/>
  <c r="CX140" i="49" s="1"/>
  <c r="CX141" i="49" s="1"/>
  <c r="CX142" i="49" s="1"/>
  <c r="CX143" i="49" s="1"/>
  <c r="CX144" i="49" s="1"/>
  <c r="CX145" i="49" s="1"/>
  <c r="CX146" i="49" s="1"/>
  <c r="CX147" i="49" s="1"/>
  <c r="CX148" i="49" s="1"/>
  <c r="CX149" i="49" s="1"/>
  <c r="CX150" i="49" s="1"/>
  <c r="CX151" i="49" s="1"/>
  <c r="CX152" i="49" s="1"/>
  <c r="CX153" i="49" s="1"/>
  <c r="CX154" i="49" s="1"/>
  <c r="CX155" i="49" s="1"/>
  <c r="CX156" i="49" s="1"/>
  <c r="CX157" i="49" s="1"/>
  <c r="CX158" i="49" s="1"/>
  <c r="CX159" i="49" s="1"/>
  <c r="CX160" i="49" s="1"/>
  <c r="CX161" i="49" s="1"/>
  <c r="CX162" i="49" s="1"/>
  <c r="CX163" i="49" s="1"/>
  <c r="CX164" i="49" s="1"/>
  <c r="CX165" i="49" s="1"/>
  <c r="CX166" i="49" s="1"/>
  <c r="CX167" i="49" s="1"/>
  <c r="CX168" i="49" s="1"/>
  <c r="CX169" i="49" s="1"/>
  <c r="CX170" i="49" s="1"/>
  <c r="CX171" i="49" s="1"/>
  <c r="CX172" i="49" s="1"/>
  <c r="CX173" i="49" s="1"/>
  <c r="CX174" i="49" s="1"/>
  <c r="CX175" i="49" s="1"/>
  <c r="CX176" i="49" s="1"/>
  <c r="CX177" i="49" s="1"/>
  <c r="CX178" i="49" s="1"/>
  <c r="CX179" i="49" s="1"/>
  <c r="CX180" i="49" s="1"/>
  <c r="CX181" i="49" s="1"/>
  <c r="CX182" i="49" s="1"/>
  <c r="CX183" i="49" s="1"/>
  <c r="CX184" i="49" s="1"/>
  <c r="CX185" i="49" s="1"/>
  <c r="CX186" i="49" s="1"/>
  <c r="CX187" i="49" s="1"/>
  <c r="CX188" i="49" s="1"/>
  <c r="CX189" i="49" s="1"/>
  <c r="CX190" i="49" s="1"/>
  <c r="CX191" i="49" s="1"/>
  <c r="CX192" i="49" s="1"/>
  <c r="CX193" i="49" s="1"/>
  <c r="CX194" i="49" s="1"/>
  <c r="CX195" i="49" s="1"/>
  <c r="CX196" i="49" s="1"/>
  <c r="CX197" i="49" s="1"/>
  <c r="CX198" i="49" s="1"/>
  <c r="CX199" i="49" s="1"/>
  <c r="CX200" i="49" s="1"/>
  <c r="CX201" i="49" s="1"/>
  <c r="CX202" i="49" s="1"/>
  <c r="CX203" i="49" s="1"/>
  <c r="CX204" i="49" s="1"/>
  <c r="CX205" i="49" s="1"/>
  <c r="CX206" i="49" s="1"/>
  <c r="CX207" i="49" s="1"/>
  <c r="CX208" i="49" s="1"/>
  <c r="CX209" i="49" s="1"/>
  <c r="CX210" i="49" s="1"/>
  <c r="CX211" i="49" s="1"/>
  <c r="CX212" i="49" s="1"/>
  <c r="CX213" i="49" s="1"/>
  <c r="CX214" i="49" s="1"/>
  <c r="CX215" i="49" s="1"/>
  <c r="CX216" i="49" s="1"/>
  <c r="CX217" i="49" s="1"/>
  <c r="CX218" i="49" s="1"/>
  <c r="CX219" i="49" s="1"/>
  <c r="CX220" i="49" s="1"/>
  <c r="CX221" i="49" s="1"/>
  <c r="CX222" i="49" s="1"/>
  <c r="CX223" i="49" s="1"/>
  <c r="CX224" i="49" s="1"/>
  <c r="CX225" i="49" s="1"/>
  <c r="CX226" i="49" s="1"/>
  <c r="CX227" i="49" s="1"/>
  <c r="CX228" i="49" s="1"/>
  <c r="CX229" i="49" s="1"/>
  <c r="CX230" i="49" s="1"/>
  <c r="CX231" i="49" s="1"/>
  <c r="CX232" i="49" s="1"/>
  <c r="CX233" i="49" s="1"/>
  <c r="CX234" i="49" s="1"/>
  <c r="CW6" i="30"/>
  <c r="V1" i="11"/>
  <c r="F2" i="16"/>
  <c r="A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H3" i="49"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Q6" i="30"/>
  <c r="DG7" i="82"/>
  <c r="DG6" i="82" s="1"/>
  <c r="CV7" i="30"/>
  <c r="CV6" i="30" s="1"/>
  <c r="CD7" i="82"/>
  <c r="CD6" i="82" s="1"/>
  <c r="DS3" i="49"/>
  <c r="Y9" i="23"/>
  <c r="Z9" i="23"/>
  <c r="Z10" i="23"/>
  <c r="Y10" i="23"/>
  <c r="M8" i="23"/>
  <c r="Z8" i="23"/>
  <c r="Y8" i="23"/>
  <c r="Z14" i="23"/>
  <c r="S10" i="23"/>
  <c r="Y14" i="23"/>
  <c r="T10" i="23"/>
  <c r="Z12" i="23"/>
  <c r="AA12" i="23" s="1"/>
  <c r="Z11" i="23"/>
  <c r="L13" i="23"/>
  <c r="L18" i="23"/>
  <c r="L16" i="23"/>
  <c r="Y11" i="23"/>
  <c r="N8" i="23"/>
  <c r="Q8" i="23"/>
  <c r="R8" i="23"/>
  <c r="A40" i="82" l="1"/>
  <c r="U16" i="82"/>
  <c r="DC15" i="82"/>
  <c r="DP8" i="30"/>
  <c r="DP11" i="30" s="1"/>
  <c r="DF8" i="82"/>
  <c r="DF11" i="82" s="1"/>
  <c r="DL7" i="30"/>
  <c r="DL6" i="30"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P5" i="30"/>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M11" i="30" s="1"/>
  <c r="DM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H53" i="82" s="1"/>
  <c r="AF52" i="82"/>
  <c r="AI52" i="82"/>
  <c r="E52" i="82"/>
  <c r="AD52" i="82"/>
  <c r="AW52" i="82"/>
  <c r="DD52" i="82"/>
  <c r="AG52" i="82"/>
  <c r="CR52" i="82"/>
  <c r="CZ52" i="82"/>
  <c r="CE52" i="82"/>
  <c r="AO52" i="82"/>
  <c r="CH52" i="82"/>
  <c r="CP52" i="82"/>
  <c r="AP52" i="82"/>
  <c r="M52" i="82"/>
  <c r="P52" i="82"/>
  <c r="BG52" i="82"/>
  <c r="DC34" i="82"/>
  <c r="U35" i="82"/>
  <c r="B39" i="2"/>
  <c r="CE53" i="82" l="1"/>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A54"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O54" i="82" l="1"/>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CZ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AS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Q70" i="82" l="1"/>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E11"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E5" i="30"/>
  <c r="AA11" i="30"/>
  <c r="J161" i="11"/>
  <c r="I161" i="11"/>
  <c r="K161" i="11"/>
  <c r="K162" i="11"/>
  <c r="I162" i="11"/>
  <c r="J162" i="11"/>
  <c r="H157" i="11"/>
  <c r="H163" i="11"/>
  <c r="H156" i="11"/>
  <c r="AL11" i="30" l="1"/>
  <c r="AL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AC11" i="30"/>
  <c r="AW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V3" i="82" s="1"/>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BS11" i="30"/>
  <c r="CT11" i="30"/>
  <c r="CT5" i="30" s="1"/>
  <c r="DA11" i="30"/>
  <c r="DA5" i="30" s="1"/>
  <c r="DA3" i="30" s="1"/>
  <c r="CN11" i="30"/>
  <c r="CN5" i="30" s="1"/>
  <c r="CN3" i="30" s="1"/>
  <c r="CH11" i="30"/>
  <c r="CH5" i="30" s="1"/>
  <c r="CF11" i="30"/>
  <c r="CF5" i="30" s="1"/>
  <c r="CQ11" i="30"/>
  <c r="CQ5" i="30" s="1"/>
  <c r="CQ3" i="30" s="1"/>
  <c r="CA11" i="30"/>
  <c r="CA5" i="30" s="1"/>
  <c r="BF11" i="30"/>
  <c r="D3" i="73"/>
  <c r="CX11" i="30"/>
  <c r="CX5" i="30" s="1"/>
  <c r="AA5" i="30"/>
  <c r="H161" i="11"/>
  <c r="H160" i="11"/>
  <c r="H162" i="11"/>
  <c r="AB4" i="82" l="1"/>
  <c r="AC3" i="82" s="1"/>
  <c r="AB3" i="82"/>
  <c r="CX3" i="30"/>
  <c r="A85" i="82"/>
  <c r="BZ85" i="82" s="1"/>
  <c r="CE11" i="30"/>
  <c r="AX11" i="30"/>
  <c r="BK11" i="30"/>
  <c r="AA19" i="82"/>
  <c r="DC80" i="82"/>
  <c r="U81" i="82"/>
  <c r="BA11" i="30"/>
  <c r="AO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7" i="73"/>
  <c r="BS5" i="30"/>
  <c r="CO11" i="30"/>
  <c r="CO5" i="30" s="1"/>
  <c r="CO3" i="30" s="1"/>
  <c r="G23" i="73"/>
  <c r="G25" i="73"/>
  <c r="CR11" i="30"/>
  <c r="G21" i="73" s="1"/>
  <c r="G13" i="73"/>
  <c r="BF5" i="30"/>
  <c r="BG11" i="30"/>
  <c r="D4" i="73"/>
  <c r="D5" i="73" s="1"/>
  <c r="D7" i="73" s="1"/>
  <c r="AC5" i="30"/>
  <c r="AA3" i="30"/>
  <c r="AA4" i="30"/>
  <c r="K2" i="85" l="1"/>
  <c r="M2" i="85" s="1"/>
  <c r="J2" i="85"/>
  <c r="I2" i="85"/>
  <c r="H2" i="85"/>
  <c r="G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CE5" i="30"/>
  <c r="G22" i="73"/>
  <c r="G15" i="73"/>
  <c r="BK5" i="30"/>
  <c r="DC81" i="82"/>
  <c r="U82" i="82"/>
  <c r="AA20" i="82"/>
  <c r="AO5" i="30"/>
  <c r="G7" i="73"/>
  <c r="CR5" i="30"/>
  <c r="BG5" i="30"/>
  <c r="G14" i="73"/>
  <c r="G12" i="73"/>
  <c r="BA5" i="30"/>
  <c r="G10" i="73"/>
  <c r="G11" i="73"/>
  <c r="AX5" i="30"/>
  <c r="AW5" i="30"/>
  <c r="AB4" i="30"/>
  <c r="AC4" i="30" s="1"/>
  <c r="AB3" i="30"/>
  <c r="AD3" i="82" l="1"/>
  <c r="A86" i="82"/>
  <c r="BZ86" i="82" s="1"/>
  <c r="AA21" i="82"/>
  <c r="DC82" i="82"/>
  <c r="U83" i="82"/>
  <c r="AE4" i="82"/>
  <c r="AE3" i="82"/>
  <c r="G26" i="73"/>
  <c r="D9" i="73" s="1"/>
  <c r="D11" i="73" s="1"/>
  <c r="CL8" i="82" s="1"/>
  <c r="CL11" i="82" s="1"/>
  <c r="AD4" i="30"/>
  <c r="AD3" i="30"/>
  <c r="AC3" i="30"/>
  <c r="X8" i="23"/>
  <c r="AF8" i="23" s="1"/>
  <c r="BD86" i="82" l="1"/>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B11"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5" i="82"/>
  <c r="DF8" i="30"/>
  <c r="DF11" i="30" s="1"/>
  <c r="CU11" i="30" s="1"/>
  <c r="AE4" i="30"/>
  <c r="AE3" i="30"/>
  <c r="CV11" i="30" l="1"/>
  <c r="DB11" i="30" s="1"/>
  <c r="DF5" i="30"/>
  <c r="C86" i="82"/>
  <c r="CL87" i="82"/>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CB5" i="82"/>
  <c r="CB12" i="82"/>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D11" i="82"/>
  <c r="CF11" i="82" s="1"/>
  <c r="AF4" i="30"/>
  <c r="AF3" i="30"/>
  <c r="CW11" i="30" l="1"/>
  <c r="DL11" i="30" s="1"/>
  <c r="BP11" i="30"/>
  <c r="BP5" i="30" s="1"/>
  <c r="BP3" i="30" s="1"/>
  <c r="CU5" i="30"/>
  <c r="A88" i="82"/>
  <c r="C87" i="82"/>
  <c r="DC85" i="82"/>
  <c r="U86" i="82"/>
  <c r="AA24" i="82"/>
  <c r="AH4" i="82"/>
  <c r="AH3"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5" i="82"/>
  <c r="AT11" i="82"/>
  <c r="CN11" i="82"/>
  <c r="DB11" i="82" s="1"/>
  <c r="DE11" i="82"/>
  <c r="AQ11" i="82"/>
  <c r="AG4" i="30"/>
  <c r="AG3" i="30"/>
  <c r="DQ11" i="30" l="1"/>
  <c r="CV5" i="30"/>
  <c r="DO11" i="30"/>
  <c r="DO5" i="30" s="1"/>
  <c r="CW5" i="30"/>
  <c r="BP88" i="82"/>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CL88" i="82"/>
  <c r="CB88" i="82"/>
  <c r="AI4" i="82"/>
  <c r="AJ4" i="82" s="1"/>
  <c r="AK4" i="82" s="1"/>
  <c r="AL4" i="82" s="1"/>
  <c r="AI3" i="82"/>
  <c r="AA25" i="82"/>
  <c r="DC86" i="82"/>
  <c r="U87" i="82"/>
  <c r="AT5" i="82"/>
  <c r="AT12" i="82"/>
  <c r="AT13" i="82" s="1"/>
  <c r="AT14" i="82" s="1"/>
  <c r="CN5" i="82"/>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DG11" i="82"/>
  <c r="DE5" i="82"/>
  <c r="DE12" i="82"/>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AQ5" i="82"/>
  <c r="AQ12"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AR11" i="30"/>
  <c r="AH4" i="30"/>
  <c r="AH3" i="30"/>
  <c r="DB5" i="30" l="1"/>
  <c r="CN89" i="82"/>
  <c r="AK3" i="82"/>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DB90" i="82" s="1"/>
  <c r="AC89" i="82"/>
  <c r="G89" i="82"/>
  <c r="AL89" i="82"/>
  <c r="BN89" i="82"/>
  <c r="BD89" i="82"/>
  <c r="BG89" i="82"/>
  <c r="BK89" i="82"/>
  <c r="K89" i="82"/>
  <c r="BZ89" i="82"/>
  <c r="L89" i="82"/>
  <c r="AN89" i="82"/>
  <c r="CH89" i="82"/>
  <c r="CI89" i="82"/>
  <c r="AF89" i="82"/>
  <c r="CB89" i="82"/>
  <c r="CL89" i="82"/>
  <c r="CD89" i="82"/>
  <c r="C88" i="82"/>
  <c r="CF89" i="82"/>
  <c r="DC87" i="82"/>
  <c r="U88" i="82"/>
  <c r="AL3" i="82"/>
  <c r="AA26" i="82"/>
  <c r="AM4" i="82"/>
  <c r="AN4" i="82" s="1"/>
  <c r="AM3" i="82"/>
  <c r="CS11" i="82"/>
  <c r="CT11" i="82"/>
  <c r="AT15" i="82"/>
  <c r="DG12" i="82"/>
  <c r="DG13" i="82" s="1"/>
  <c r="DG14" i="82" s="1"/>
  <c r="DG5" i="82"/>
  <c r="AQ3" i="82"/>
  <c r="AQ13" i="82"/>
  <c r="AV11" i="30"/>
  <c r="AI4" i="30"/>
  <c r="AI3" i="30"/>
  <c r="AN3" i="82" l="1"/>
  <c r="DL5" i="30"/>
  <c r="CN90" i="82"/>
  <c r="C89" i="82"/>
  <c r="CF90" i="82"/>
  <c r="CD90" i="82"/>
  <c r="CB90"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CL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DE90" i="82"/>
  <c r="AO4" i="82"/>
  <c r="AP4" i="82" s="1"/>
  <c r="AQ4" i="82" s="1"/>
  <c r="AR4" i="82" s="1"/>
  <c r="AO3" i="82"/>
  <c r="AA27" i="82"/>
  <c r="DC88" i="82"/>
  <c r="U89" i="82"/>
  <c r="CC11" i="30"/>
  <c r="CC5" i="30" s="1"/>
  <c r="CT5" i="82"/>
  <c r="CT12" i="82"/>
  <c r="CT13" i="82" s="1"/>
  <c r="CS5" i="82"/>
  <c r="CS12" i="82"/>
  <c r="CS13" i="82" s="1"/>
  <c r="AT16" i="82"/>
  <c r="AT17" i="82" s="1"/>
  <c r="DG15" i="82"/>
  <c r="DK14" i="82"/>
  <c r="DN14" i="82" s="1"/>
  <c r="AR5" i="30"/>
  <c r="AV5" i="30"/>
  <c r="AJ4" i="30"/>
  <c r="AJ3" i="30"/>
  <c r="AP3" i="82" l="1"/>
  <c r="AR3" i="82"/>
  <c r="DE91" i="82"/>
  <c r="C90" i="82"/>
  <c r="CB91" i="82"/>
  <c r="E91" i="82"/>
  <c r="Z91" i="82"/>
  <c r="DD91" i="82"/>
  <c r="CE91" i="82"/>
  <c r="P91" i="82"/>
  <c r="AD91" i="82"/>
  <c r="CM91" i="82"/>
  <c r="CL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CN91" i="82"/>
  <c r="CD91" i="82"/>
  <c r="CF91" i="82"/>
  <c r="DM91" i="82"/>
  <c r="DB91" i="82"/>
  <c r="AS4" i="82"/>
  <c r="AT4" i="82" s="1"/>
  <c r="AS3" i="82"/>
  <c r="AT18" i="82"/>
  <c r="DC89" i="82"/>
  <c r="U90" i="82"/>
  <c r="AA28" i="82"/>
  <c r="DK13" i="82"/>
  <c r="DN13" i="82" s="1"/>
  <c r="DG16" i="82"/>
  <c r="DK15" i="82"/>
  <c r="DN15" i="82" s="1"/>
  <c r="CD11" i="30"/>
  <c r="CD5" i="30" s="1"/>
  <c r="DQ5" i="30"/>
  <c r="AK4" i="30"/>
  <c r="AK3" i="30"/>
  <c r="AL3" i="30" l="1"/>
  <c r="AL4" i="30"/>
  <c r="AT3" i="82"/>
  <c r="C91" i="82"/>
  <c r="DB92" i="82"/>
  <c r="DE92" i="82"/>
  <c r="CN92" i="82"/>
  <c r="AS92" i="82"/>
  <c r="CK92" i="82"/>
  <c r="CO92" i="82"/>
  <c r="BV93" i="82"/>
  <c r="DD92" i="82"/>
  <c r="E92" i="82"/>
  <c r="BF92" i="82"/>
  <c r="AD92" i="82"/>
  <c r="CB92" i="82"/>
  <c r="DL92" i="82"/>
  <c r="I92" i="82"/>
  <c r="J92" i="82"/>
  <c r="Q92" i="82"/>
  <c r="DM92" i="82"/>
  <c r="BA93" i="82"/>
  <c r="BP92" i="82"/>
  <c r="B92" i="82"/>
  <c r="C92" i="82" s="1"/>
  <c r="Y92" i="82"/>
  <c r="CF92" i="82"/>
  <c r="CP92" i="82"/>
  <c r="CE92" i="82"/>
  <c r="AC92" i="82"/>
  <c r="AF92" i="82"/>
  <c r="CR92" i="82"/>
  <c r="CC92" i="82"/>
  <c r="BG92" i="82"/>
  <c r="AG92" i="82"/>
  <c r="AW92" i="82"/>
  <c r="CD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CL92" i="82"/>
  <c r="P92" i="82"/>
  <c r="AL92" i="82"/>
  <c r="AR92" i="82"/>
  <c r="Z92" i="82"/>
  <c r="AU92" i="82"/>
  <c r="R92" i="82"/>
  <c r="AX93" i="82"/>
  <c r="AA29" i="82"/>
  <c r="DC90" i="82"/>
  <c r="U91" i="82"/>
  <c r="AT19" i="82"/>
  <c r="DK16" i="82"/>
  <c r="DN16" i="82" s="1"/>
  <c r="DG17" i="82"/>
  <c r="AU4" i="82"/>
  <c r="AU3" i="82"/>
  <c r="AM4" i="30" l="1"/>
  <c r="AN4" i="30" s="1"/>
  <c r="AO4" i="30" s="1"/>
  <c r="AM3" i="30"/>
  <c r="A93" i="82"/>
  <c r="CN93" i="82" s="1"/>
  <c r="AV4" i="82"/>
  <c r="AW4" i="82" s="1"/>
  <c r="AV3" i="82"/>
  <c r="AT20" i="82"/>
  <c r="DC91" i="82"/>
  <c r="U92" i="82"/>
  <c r="AA30" i="82"/>
  <c r="DG18" i="82"/>
  <c r="DK17" i="82"/>
  <c r="DN17" i="82" s="1"/>
  <c r="AN3" i="30"/>
  <c r="AW3" i="82" l="1"/>
  <c r="I93" i="82"/>
  <c r="BK93" i="82"/>
  <c r="AB93" i="82"/>
  <c r="AS93" i="82"/>
  <c r="K93" i="82"/>
  <c r="BN93" i="82"/>
  <c r="BV94" i="82"/>
  <c r="F93" i="82"/>
  <c r="P93" i="82"/>
  <c r="DF93" i="82"/>
  <c r="BZ93" i="82"/>
  <c r="AI93" i="82"/>
  <c r="AL93" i="82"/>
  <c r="CH93" i="82"/>
  <c r="CR93" i="82"/>
  <c r="Y93" i="82"/>
  <c r="AW93" i="82"/>
  <c r="CB93" i="82"/>
  <c r="CF93" i="82"/>
  <c r="AC93" i="82"/>
  <c r="DE93" i="82"/>
  <c r="R93" i="82"/>
  <c r="H93" i="82"/>
  <c r="AX94" i="82"/>
  <c r="CD93" i="82"/>
  <c r="DL93" i="82"/>
  <c r="AO93" i="82"/>
  <c r="AF93" i="82"/>
  <c r="AY93" i="82"/>
  <c r="CE93" i="82"/>
  <c r="BP93" i="82"/>
  <c r="AN93" i="82"/>
  <c r="Q93" i="82"/>
  <c r="G93" i="82"/>
  <c r="AH93" i="82"/>
  <c r="BF93" i="82"/>
  <c r="T93" i="82"/>
  <c r="J93" i="82"/>
  <c r="CI93" i="82"/>
  <c r="AJ93" i="82"/>
  <c r="CC93" i="82"/>
  <c r="B93" i="82"/>
  <c r="A94" i="82" s="1"/>
  <c r="DD93" i="82"/>
  <c r="BG93" i="82"/>
  <c r="CL93" i="82"/>
  <c r="S93" i="82"/>
  <c r="AD93" i="82"/>
  <c r="AR93" i="82"/>
  <c r="O93" i="82"/>
  <c r="AO3" i="30"/>
  <c r="Z93" i="82"/>
  <c r="DA93" i="82"/>
  <c r="CP93" i="82"/>
  <c r="AP93" i="82"/>
  <c r="D93" i="82"/>
  <c r="DM93" i="82"/>
  <c r="AE93" i="82"/>
  <c r="L93" i="82"/>
  <c r="DB93" i="82"/>
  <c r="AU93" i="82"/>
  <c r="BD93" i="82"/>
  <c r="CK93" i="82"/>
  <c r="AG93" i="82"/>
  <c r="M93" i="82"/>
  <c r="E93" i="82"/>
  <c r="CO93" i="82"/>
  <c r="BA94" i="82"/>
  <c r="CM93" i="82"/>
  <c r="CZ93" i="82"/>
  <c r="AX4" i="82"/>
  <c r="AY4" i="82" s="1"/>
  <c r="AX3" i="82"/>
  <c r="AA31" i="82"/>
  <c r="DC92" i="82"/>
  <c r="U93" i="82"/>
  <c r="AT21" i="82"/>
  <c r="DG19" i="82"/>
  <c r="DK18" i="82"/>
  <c r="DN18" i="82" s="1"/>
  <c r="AP4" i="30"/>
  <c r="AP3" i="30"/>
  <c r="AY3" i="82" l="1"/>
  <c r="H94" i="82"/>
  <c r="CO94" i="82"/>
  <c r="BA95" i="82"/>
  <c r="DB94" i="82"/>
  <c r="AC94" i="82"/>
  <c r="AS94" i="82"/>
  <c r="CE94" i="82"/>
  <c r="AO94" i="82"/>
  <c r="CZ94" i="82"/>
  <c r="BD94" i="82"/>
  <c r="CP94" i="82"/>
  <c r="F94" i="82"/>
  <c r="J94" i="82"/>
  <c r="CM94" i="82"/>
  <c r="AU94" i="82"/>
  <c r="DA94" i="82"/>
  <c r="C93" i="82"/>
  <c r="CD94" i="82"/>
  <c r="CF94"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CN94" i="82"/>
  <c r="DL94" i="82"/>
  <c r="B94" i="82"/>
  <c r="A95" i="82" s="1"/>
  <c r="M94" i="82"/>
  <c r="BZ94" i="82"/>
  <c r="AF94" i="82"/>
  <c r="CB94" i="82"/>
  <c r="BG94" i="82"/>
  <c r="R94" i="82"/>
  <c r="P94" i="82"/>
  <c r="DM94" i="82"/>
  <c r="AR94" i="82"/>
  <c r="BF94" i="82"/>
  <c r="DF94" i="82"/>
  <c r="DE94" i="82"/>
  <c r="AW94" i="82"/>
  <c r="CL94" i="82"/>
  <c r="AG94" i="82"/>
  <c r="D94" i="82"/>
  <c r="AD94" i="82"/>
  <c r="E94" i="82"/>
  <c r="AE94" i="82"/>
  <c r="O94" i="82"/>
  <c r="AZ4" i="82"/>
  <c r="AZ3" i="82"/>
  <c r="DG20" i="82"/>
  <c r="DK19" i="82"/>
  <c r="DN19" i="82" s="1"/>
  <c r="AT22" i="82"/>
  <c r="DC93" i="82"/>
  <c r="U94" i="82"/>
  <c r="AA32" i="82"/>
  <c r="AQ4" i="30"/>
  <c r="AR4" i="30" s="1"/>
  <c r="AQ3" i="30"/>
  <c r="AR3" i="30"/>
  <c r="AS4" i="30" l="1"/>
  <c r="AS3" i="30"/>
  <c r="CE95" i="82"/>
  <c r="AL95" i="82"/>
  <c r="BP95" i="82"/>
  <c r="DA95" i="82"/>
  <c r="AF95" i="82"/>
  <c r="CP95" i="82"/>
  <c r="G95" i="82"/>
  <c r="AN95" i="82"/>
  <c r="BA96" i="82"/>
  <c r="CZ95" i="82"/>
  <c r="D95" i="82"/>
  <c r="AS95" i="82"/>
  <c r="B95" i="82"/>
  <c r="A96" i="82" s="1"/>
  <c r="CH95" i="82"/>
  <c r="CD95" i="82"/>
  <c r="BD95" i="82"/>
  <c r="DM95" i="82"/>
  <c r="F95" i="82"/>
  <c r="O95" i="82"/>
  <c r="DE95" i="82"/>
  <c r="CB95" i="82"/>
  <c r="BN95" i="82"/>
  <c r="AX96" i="82"/>
  <c r="BK95" i="82"/>
  <c r="AJ95" i="82"/>
  <c r="AE95" i="82"/>
  <c r="DF95" i="82"/>
  <c r="CI95" i="82"/>
  <c r="AI95" i="82"/>
  <c r="Z95" i="82"/>
  <c r="M95" i="82"/>
  <c r="CR95" i="82"/>
  <c r="DB95" i="82"/>
  <c r="Y95" i="82"/>
  <c r="AR95" i="82"/>
  <c r="AD95" i="82"/>
  <c r="CF95" i="82"/>
  <c r="CC95" i="82"/>
  <c r="K95" i="82"/>
  <c r="AU95" i="82"/>
  <c r="J95" i="82"/>
  <c r="CO95" i="82"/>
  <c r="Q95" i="82"/>
  <c r="S95" i="82"/>
  <c r="T95" i="82"/>
  <c r="CK95" i="82"/>
  <c r="AO95" i="82"/>
  <c r="L95" i="82"/>
  <c r="AC95" i="82"/>
  <c r="E95" i="82"/>
  <c r="BF95" i="82"/>
  <c r="BZ95" i="82"/>
  <c r="BG95" i="82"/>
  <c r="AP95" i="82"/>
  <c r="I95" i="82"/>
  <c r="H95" i="82"/>
  <c r="AB95" i="82"/>
  <c r="AG95" i="82"/>
  <c r="P95" i="82"/>
  <c r="DL95" i="82"/>
  <c r="CL95" i="82"/>
  <c r="R95" i="82"/>
  <c r="CN95" i="82"/>
  <c r="BV96" i="82"/>
  <c r="AY95" i="82"/>
  <c r="DD95" i="82"/>
  <c r="AH95" i="82"/>
  <c r="CM95" i="82"/>
  <c r="C94" i="82"/>
  <c r="AW95" i="82"/>
  <c r="BA4" i="82"/>
  <c r="BA3" i="82"/>
  <c r="DC94" i="82"/>
  <c r="U95" i="82"/>
  <c r="AT23" i="82"/>
  <c r="AA33" i="82"/>
  <c r="DG21" i="82"/>
  <c r="DK20" i="82"/>
  <c r="DN20" i="82" s="1"/>
  <c r="AT4" i="30" l="1"/>
  <c r="AU4" i="30" s="1"/>
  <c r="AT3" i="30"/>
  <c r="C95" i="82"/>
  <c r="BV97" i="82"/>
  <c r="CB96" i="82"/>
  <c r="AW96" i="82"/>
  <c r="CL96" i="82"/>
  <c r="L96" i="82"/>
  <c r="AU96" i="82"/>
  <c r="CR96" i="82"/>
  <c r="CN96" i="82"/>
  <c r="I96" i="82"/>
  <c r="AO96" i="82"/>
  <c r="BK96" i="82"/>
  <c r="K96" i="82"/>
  <c r="AN96" i="82"/>
  <c r="M96" i="82"/>
  <c r="R96" i="82"/>
  <c r="DF96" i="82"/>
  <c r="AX97" i="82"/>
  <c r="CD96" i="82"/>
  <c r="G96" i="82"/>
  <c r="BG96" i="82"/>
  <c r="T96" i="82"/>
  <c r="DA96" i="82"/>
  <c r="AY96" i="82"/>
  <c r="AB96" i="82"/>
  <c r="AC96" i="82"/>
  <c r="J96" i="82"/>
  <c r="DB96" i="82"/>
  <c r="AJ96" i="82"/>
  <c r="DM96" i="82"/>
  <c r="BA97" i="82"/>
  <c r="BN96" i="82"/>
  <c r="AI96" i="82"/>
  <c r="CF96" i="82"/>
  <c r="DE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4" i="82"/>
  <c r="BB3" i="82"/>
  <c r="DG22" i="82"/>
  <c r="DK21" i="82"/>
  <c r="DN21" i="82" s="1"/>
  <c r="AT24" i="82"/>
  <c r="DC95" i="82"/>
  <c r="U96" i="82"/>
  <c r="AA34" i="82"/>
  <c r="AU3" i="30"/>
  <c r="M97" i="82" l="1"/>
  <c r="BZ97" i="82"/>
  <c r="BF97" i="82"/>
  <c r="O97" i="82"/>
  <c r="K97" i="82"/>
  <c r="G97" i="82"/>
  <c r="AY97" i="82"/>
  <c r="CM97" i="82"/>
  <c r="AI97" i="82"/>
  <c r="CB97" i="82"/>
  <c r="CE97" i="82"/>
  <c r="CO97" i="82"/>
  <c r="CK97" i="82"/>
  <c r="BA98" i="82"/>
  <c r="B97" i="82"/>
  <c r="A98" i="82" s="1"/>
  <c r="AJ97" i="82"/>
  <c r="C96" i="82"/>
  <c r="AE97" i="82"/>
  <c r="AO97" i="82"/>
  <c r="CH97" i="82"/>
  <c r="BP97" i="82"/>
  <c r="CF97" i="82"/>
  <c r="AU97" i="82"/>
  <c r="DM97" i="82"/>
  <c r="CP97" i="82"/>
  <c r="E97" i="82"/>
  <c r="DE97" i="82"/>
  <c r="CD97" i="82"/>
  <c r="R97" i="82"/>
  <c r="AW97" i="82"/>
  <c r="I97" i="82"/>
  <c r="CN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DB97" i="82"/>
  <c r="CI97" i="82"/>
  <c r="BD97" i="82"/>
  <c r="S97" i="82"/>
  <c r="CL97" i="82"/>
  <c r="P97" i="82"/>
  <c r="F97" i="82"/>
  <c r="BC4" i="82"/>
  <c r="BC3" i="82"/>
  <c r="DC96" i="82"/>
  <c r="U97" i="82"/>
  <c r="AT25" i="82"/>
  <c r="AA35" i="82"/>
  <c r="DG23" i="82"/>
  <c r="DK22" i="82"/>
  <c r="DN22" i="82" s="1"/>
  <c r="AV4" i="30"/>
  <c r="AW3" i="30" s="1"/>
  <c r="AV3" i="30"/>
  <c r="CE98" i="82" l="1"/>
  <c r="G98" i="82"/>
  <c r="CI98" i="82"/>
  <c r="Q98" i="82"/>
  <c r="AX99" i="82"/>
  <c r="AL98" i="82"/>
  <c r="CO98" i="82"/>
  <c r="DF98" i="82"/>
  <c r="H98" i="82"/>
  <c r="BV99" i="82"/>
  <c r="AP98" i="82"/>
  <c r="BG98" i="82"/>
  <c r="AI98" i="82"/>
  <c r="CP98" i="82"/>
  <c r="CH98" i="82"/>
  <c r="DB98" i="82"/>
  <c r="I98" i="82"/>
  <c r="F98" i="82"/>
  <c r="BF98" i="82"/>
  <c r="AG98" i="82"/>
  <c r="AH98" i="82"/>
  <c r="C97" i="82"/>
  <c r="BZ98" i="82"/>
  <c r="AS98" i="82"/>
  <c r="D98" i="82"/>
  <c r="E98" i="82"/>
  <c r="AF98" i="82"/>
  <c r="AR98" i="82"/>
  <c r="CN98" i="82"/>
  <c r="CZ98" i="82"/>
  <c r="L98" i="82"/>
  <c r="BA99" i="82"/>
  <c r="Z98" i="82"/>
  <c r="BN98" i="82"/>
  <c r="B98" i="82"/>
  <c r="A99" i="82" s="1"/>
  <c r="DM98" i="82"/>
  <c r="P98" i="82"/>
  <c r="AN98" i="82"/>
  <c r="AU98" i="82"/>
  <c r="O98" i="82"/>
  <c r="AJ98" i="82"/>
  <c r="Y98" i="82"/>
  <c r="T98" i="82"/>
  <c r="AE98" i="82"/>
  <c r="CL98" i="82"/>
  <c r="CC98" i="82"/>
  <c r="BK98" i="82"/>
  <c r="AY98" i="82"/>
  <c r="CM98" i="82"/>
  <c r="CK98" i="82"/>
  <c r="DD98" i="82"/>
  <c r="K98" i="82"/>
  <c r="BD98" i="82"/>
  <c r="R98" i="82"/>
  <c r="BP98" i="82"/>
  <c r="CR98" i="82"/>
  <c r="AC98" i="82"/>
  <c r="DA98" i="82"/>
  <c r="CD98" i="82"/>
  <c r="M98" i="82"/>
  <c r="CB98" i="82"/>
  <c r="S98" i="82"/>
  <c r="AD98" i="82"/>
  <c r="AB98" i="82"/>
  <c r="DE98" i="82"/>
  <c r="AO98" i="82"/>
  <c r="DL98" i="82"/>
  <c r="J98" i="82"/>
  <c r="AW98" i="82"/>
  <c r="CF98" i="82"/>
  <c r="BD4" i="82"/>
  <c r="BD3" i="82"/>
  <c r="DG24" i="82"/>
  <c r="DK23" i="82"/>
  <c r="DN23" i="82" s="1"/>
  <c r="AT26" i="82"/>
  <c r="DC97" i="82"/>
  <c r="U98" i="82"/>
  <c r="AA36" i="82"/>
  <c r="DL99" i="82" l="1"/>
  <c r="CD99" i="82"/>
  <c r="AS99" i="82"/>
  <c r="AE99" i="82"/>
  <c r="CP99" i="82"/>
  <c r="DM99" i="82"/>
  <c r="DD99" i="82"/>
  <c r="AF99" i="82"/>
  <c r="AU99" i="82"/>
  <c r="AR99" i="82"/>
  <c r="CO99" i="82"/>
  <c r="E99" i="82"/>
  <c r="CN99" i="82"/>
  <c r="DE99" i="82"/>
  <c r="AC99" i="82"/>
  <c r="CM99" i="82"/>
  <c r="D99" i="82"/>
  <c r="K99" i="82"/>
  <c r="G99" i="82"/>
  <c r="AN99" i="82"/>
  <c r="BF99" i="82"/>
  <c r="CF99" i="82"/>
  <c r="S99" i="82"/>
  <c r="AI99" i="82"/>
  <c r="AO99" i="82"/>
  <c r="DA99" i="82"/>
  <c r="CK99" i="82"/>
  <c r="BN99" i="82"/>
  <c r="F99" i="82"/>
  <c r="AG99" i="82"/>
  <c r="AY99" i="82"/>
  <c r="P99" i="82"/>
  <c r="H99" i="82"/>
  <c r="CL99" i="82"/>
  <c r="AB99" i="82"/>
  <c r="O99" i="82"/>
  <c r="BA100" i="82"/>
  <c r="BV100" i="82"/>
  <c r="AD99" i="82"/>
  <c r="BD99" i="82"/>
  <c r="AJ99" i="82"/>
  <c r="AL99" i="82"/>
  <c r="L99" i="82"/>
  <c r="C98" i="82"/>
  <c r="BP99" i="82"/>
  <c r="BK99" i="82"/>
  <c r="CR99" i="82"/>
  <c r="B99" i="82"/>
  <c r="A100" i="82" s="1"/>
  <c r="Q99" i="82"/>
  <c r="Y99" i="82"/>
  <c r="BZ99" i="82"/>
  <c r="R99" i="82"/>
  <c r="CC99" i="82"/>
  <c r="CZ99" i="82"/>
  <c r="T99" i="82"/>
  <c r="DB99" i="82"/>
  <c r="AH99" i="82"/>
  <c r="DF99" i="82"/>
  <c r="CH99" i="82"/>
  <c r="BG99" i="82"/>
  <c r="I99" i="82"/>
  <c r="AW99" i="82"/>
  <c r="CB99" i="82"/>
  <c r="Z99" i="82"/>
  <c r="CE99" i="82"/>
  <c r="AP99" i="82"/>
  <c r="AX100" i="82"/>
  <c r="CI99" i="82"/>
  <c r="J99" i="82"/>
  <c r="M99" i="82"/>
  <c r="BE4" i="82"/>
  <c r="BE3" i="82"/>
  <c r="DC98" i="82"/>
  <c r="U99" i="82"/>
  <c r="AT27" i="82"/>
  <c r="AA37" i="82"/>
  <c r="DG25" i="82"/>
  <c r="DK24" i="82"/>
  <c r="DN24" i="82" s="1"/>
  <c r="CP100" i="82" l="1"/>
  <c r="AJ100" i="82"/>
  <c r="I100" i="82"/>
  <c r="BD100" i="82"/>
  <c r="CB100" i="82"/>
  <c r="AF100" i="82"/>
  <c r="CL100" i="82"/>
  <c r="CI100" i="82"/>
  <c r="AO100" i="82"/>
  <c r="DB100" i="82"/>
  <c r="BF100" i="82"/>
  <c r="O100" i="82"/>
  <c r="CF100" i="82"/>
  <c r="AL100" i="82"/>
  <c r="E100" i="82"/>
  <c r="CK100" i="82"/>
  <c r="CD100" i="82"/>
  <c r="CE100" i="82"/>
  <c r="AB100" i="82"/>
  <c r="AR100" i="82"/>
  <c r="AD100" i="82"/>
  <c r="AN100" i="82"/>
  <c r="D100" i="82"/>
  <c r="B100" i="82"/>
  <c r="A101" i="82" s="1"/>
  <c r="CN100" i="82"/>
  <c r="DL100" i="82"/>
  <c r="R100" i="82"/>
  <c r="AU100" i="82"/>
  <c r="AC100" i="82"/>
  <c r="BP100" i="82"/>
  <c r="CZ100" i="82"/>
  <c r="BN100" i="82"/>
  <c r="BK100" i="82"/>
  <c r="CO100" i="82"/>
  <c r="C99" i="82"/>
  <c r="BZ100" i="82"/>
  <c r="AH100" i="82"/>
  <c r="CR100" i="82"/>
  <c r="H100" i="82"/>
  <c r="AG100" i="82"/>
  <c r="L100" i="82"/>
  <c r="DE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BF4" i="82"/>
  <c r="BF3" i="82"/>
  <c r="AA38" i="82"/>
  <c r="AT28" i="82"/>
  <c r="DC99" i="82"/>
  <c r="U100" i="82"/>
  <c r="DG26" i="82"/>
  <c r="DK25" i="82"/>
  <c r="DN25" i="82" s="1"/>
  <c r="BN101" i="82" l="1"/>
  <c r="CD101" i="82"/>
  <c r="CZ101" i="82"/>
  <c r="AR101" i="82"/>
  <c r="BD101" i="82"/>
  <c r="CN101" i="82"/>
  <c r="CH101" i="82"/>
  <c r="F101" i="82"/>
  <c r="J101" i="82"/>
  <c r="BP101" i="82"/>
  <c r="Z101" i="82"/>
  <c r="I101" i="82"/>
  <c r="AY101" i="82"/>
  <c r="H101" i="82"/>
  <c r="CB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CF101" i="82"/>
  <c r="R101" i="82"/>
  <c r="AL101" i="82"/>
  <c r="AD101" i="82"/>
  <c r="AJ101" i="82"/>
  <c r="B101" i="82"/>
  <c r="A102" i="82" s="1"/>
  <c r="Z102" i="82" s="1"/>
  <c r="D101" i="82"/>
  <c r="DM101" i="82"/>
  <c r="CO101" i="82"/>
  <c r="BV102" i="82"/>
  <c r="T101" i="82"/>
  <c r="DD101" i="82"/>
  <c r="CM101" i="82"/>
  <c r="AU101" i="82"/>
  <c r="BZ101" i="82"/>
  <c r="DE101" i="82"/>
  <c r="DB101" i="82"/>
  <c r="L101" i="82"/>
  <c r="S101" i="82"/>
  <c r="CP101" i="82"/>
  <c r="AP101" i="82"/>
  <c r="E101" i="82"/>
  <c r="CL101" i="82"/>
  <c r="BG4" i="82"/>
  <c r="BG3" i="82"/>
  <c r="DG27" i="82"/>
  <c r="DK26" i="82"/>
  <c r="DN26" i="82" s="1"/>
  <c r="DC100" i="82"/>
  <c r="U101" i="82"/>
  <c r="AT29" i="82"/>
  <c r="AA39" i="82"/>
  <c r="BH4" i="82" l="1"/>
  <c r="BH3" i="82"/>
  <c r="BF102" i="82"/>
  <c r="BD102" i="82"/>
  <c r="CE102" i="82"/>
  <c r="AR102" i="82"/>
  <c r="CM102" i="82"/>
  <c r="AX103" i="82"/>
  <c r="E102" i="82"/>
  <c r="CH102" i="82"/>
  <c r="BN102" i="82"/>
  <c r="L102" i="82"/>
  <c r="BG102" i="82"/>
  <c r="AB102" i="82"/>
  <c r="AU102" i="82"/>
  <c r="AF102" i="82"/>
  <c r="AO102" i="82"/>
  <c r="CI102" i="82"/>
  <c r="AP102" i="82"/>
  <c r="O102" i="82"/>
  <c r="CK102" i="82"/>
  <c r="AH102" i="82"/>
  <c r="CN102" i="82"/>
  <c r="AN102" i="82"/>
  <c r="DD102" i="82"/>
  <c r="AD102" i="82"/>
  <c r="Y102" i="82"/>
  <c r="BP102" i="82"/>
  <c r="DF102" i="82"/>
  <c r="R102" i="82"/>
  <c r="B102" i="82"/>
  <c r="C102" i="82" s="1"/>
  <c r="CB102" i="82"/>
  <c r="BA103" i="82"/>
  <c r="AJ102" i="82"/>
  <c r="CR102" i="82"/>
  <c r="BK102" i="82"/>
  <c r="DM102" i="82"/>
  <c r="AG102" i="82"/>
  <c r="CP102" i="82"/>
  <c r="CO102" i="82"/>
  <c r="F102" i="82"/>
  <c r="AW102" i="82"/>
  <c r="J102" i="82"/>
  <c r="DB102" i="82"/>
  <c r="I102" i="82"/>
  <c r="AE102" i="82"/>
  <c r="DL102" i="82"/>
  <c r="H102" i="82"/>
  <c r="AC102" i="82"/>
  <c r="CC102" i="82"/>
  <c r="AI102" i="82"/>
  <c r="K102" i="82"/>
  <c r="C101" i="82"/>
  <c r="BV103" i="82"/>
  <c r="S102" i="82"/>
  <c r="CD102" i="82"/>
  <c r="DE102" i="82"/>
  <c r="CF102" i="82"/>
  <c r="G102" i="82"/>
  <c r="CL102" i="82"/>
  <c r="AL102" i="82"/>
  <c r="DA102" i="82"/>
  <c r="BZ102" i="82"/>
  <c r="M102" i="82"/>
  <c r="P102" i="82"/>
  <c r="Q102" i="82"/>
  <c r="AY102" i="82"/>
  <c r="D102" i="82"/>
  <c r="AS102" i="82"/>
  <c r="CZ102" i="82"/>
  <c r="T102" i="82"/>
  <c r="AA40" i="82"/>
  <c r="AT30" i="82"/>
  <c r="DC101" i="82"/>
  <c r="U102" i="82"/>
  <c r="DG28" i="82"/>
  <c r="DK27" i="82"/>
  <c r="DN27" i="82" s="1"/>
  <c r="BI4" i="82" l="1"/>
  <c r="BI3" i="82"/>
  <c r="A103" i="82"/>
  <c r="AD103" i="82" s="1"/>
  <c r="DC102" i="82"/>
  <c r="DG29" i="82"/>
  <c r="DK28" i="82"/>
  <c r="DN28" i="82" s="1"/>
  <c r="AT31" i="82"/>
  <c r="AA41" i="82"/>
  <c r="BJ3" i="82" l="1"/>
  <c r="BJ4" i="82"/>
  <c r="P103" i="82"/>
  <c r="AS103" i="82"/>
  <c r="O103" i="82"/>
  <c r="CL103" i="82"/>
  <c r="AE103" i="82"/>
  <c r="T103" i="82"/>
  <c r="CF103" i="82"/>
  <c r="S103" i="82"/>
  <c r="H103" i="82"/>
  <c r="F103" i="82"/>
  <c r="DA103" i="82"/>
  <c r="D103" i="82"/>
  <c r="BD103" i="82"/>
  <c r="DD103" i="82"/>
  <c r="BP103" i="82"/>
  <c r="DF103" i="82"/>
  <c r="CC103" i="82"/>
  <c r="CR103" i="82"/>
  <c r="AN103" i="82"/>
  <c r="AI103" i="82"/>
  <c r="BK103" i="82"/>
  <c r="AL103" i="82"/>
  <c r="AJ103" i="82"/>
  <c r="AR103" i="82"/>
  <c r="AC103" i="82"/>
  <c r="CI103" i="82"/>
  <c r="CB103" i="82"/>
  <c r="DB103" i="82"/>
  <c r="Y103" i="82"/>
  <c r="BZ103" i="82"/>
  <c r="CO103" i="82"/>
  <c r="AF103" i="82"/>
  <c r="I103" i="82"/>
  <c r="U103" i="82"/>
  <c r="DC103" i="82" s="1"/>
  <c r="CP103" i="82"/>
  <c r="K103" i="82"/>
  <c r="BF103" i="82"/>
  <c r="AH103" i="82"/>
  <c r="Z103" i="82"/>
  <c r="AU103" i="82"/>
  <c r="CN103" i="82"/>
  <c r="CD103" i="82"/>
  <c r="BV104" i="82"/>
  <c r="CH103" i="82"/>
  <c r="Q103" i="82"/>
  <c r="BA104" i="82"/>
  <c r="CM103" i="82"/>
  <c r="AW103" i="82"/>
  <c r="E103" i="82"/>
  <c r="BG103" i="82"/>
  <c r="AB103" i="82"/>
  <c r="M103" i="82"/>
  <c r="G103" i="82"/>
  <c r="DL103" i="82"/>
  <c r="CE103" i="82"/>
  <c r="DM103" i="82"/>
  <c r="AP103" i="82"/>
  <c r="BN103" i="82"/>
  <c r="AG103" i="82"/>
  <c r="R103" i="82"/>
  <c r="B103" i="82"/>
  <c r="C103" i="82" s="1"/>
  <c r="L103" i="82"/>
  <c r="DE103" i="82"/>
  <c r="AY103" i="82"/>
  <c r="J103" i="82"/>
  <c r="CK103" i="82"/>
  <c r="AO103" i="82"/>
  <c r="CZ103" i="82"/>
  <c r="AX104" i="82"/>
  <c r="BR3" i="82"/>
  <c r="AT32" i="82"/>
  <c r="AA42" i="82"/>
  <c r="DG30" i="82"/>
  <c r="DK29" i="82"/>
  <c r="DN29" i="82" s="1"/>
  <c r="BK3" i="82" l="1"/>
  <c r="BK4" i="82"/>
  <c r="BL4" i="82" s="1"/>
  <c r="BM4" i="82" s="1"/>
  <c r="A104" i="82"/>
  <c r="DF104" i="82" s="1"/>
  <c r="BS3" i="82"/>
  <c r="DG31" i="82"/>
  <c r="DK30" i="82"/>
  <c r="DN30" i="82" s="1"/>
  <c r="AA43" i="82"/>
  <c r="AT33" i="82"/>
  <c r="BN4" i="82" l="1"/>
  <c r="BO4" i="82" s="1"/>
  <c r="BN3" i="82"/>
  <c r="CR104" i="82"/>
  <c r="O104" i="82"/>
  <c r="AW104" i="82"/>
  <c r="DA104" i="82"/>
  <c r="AG104" i="82"/>
  <c r="BN104" i="82"/>
  <c r="Q104" i="82"/>
  <c r="DM104" i="82"/>
  <c r="AF104" i="82"/>
  <c r="T104" i="82"/>
  <c r="DD104" i="82"/>
  <c r="CB104" i="82"/>
  <c r="BZ104" i="82"/>
  <c r="J104" i="82"/>
  <c r="BG104" i="82"/>
  <c r="CE104" i="82"/>
  <c r="Y104" i="82"/>
  <c r="E104" i="82"/>
  <c r="L104" i="82"/>
  <c r="G104" i="82"/>
  <c r="BK104" i="82"/>
  <c r="R104" i="82"/>
  <c r="CP104" i="82"/>
  <c r="AJ104" i="82"/>
  <c r="AE104" i="82"/>
  <c r="AH104" i="82"/>
  <c r="CN104" i="82"/>
  <c r="AY104" i="82"/>
  <c r="DE104" i="82"/>
  <c r="CD104" i="82"/>
  <c r="H104" i="82"/>
  <c r="AN104" i="82"/>
  <c r="S104" i="82"/>
  <c r="AX105" i="82"/>
  <c r="BV105" i="82"/>
  <c r="F104" i="82"/>
  <c r="CI104" i="82"/>
  <c r="AC104" i="82"/>
  <c r="DL104" i="82"/>
  <c r="AP104" i="82"/>
  <c r="AD104" i="82"/>
  <c r="M104" i="82"/>
  <c r="CL104" i="82"/>
  <c r="I104" i="82"/>
  <c r="BF104" i="82"/>
  <c r="AR104" i="82"/>
  <c r="AI104" i="82"/>
  <c r="CF104" i="82"/>
  <c r="BD104" i="82"/>
  <c r="BP104" i="82"/>
  <c r="P104" i="82"/>
  <c r="AU104" i="82"/>
  <c r="CM104" i="82"/>
  <c r="AL104" i="82"/>
  <c r="AB104" i="82"/>
  <c r="B104" i="82"/>
  <c r="A105" i="82" s="1"/>
  <c r="CO104" i="82"/>
  <c r="Z104" i="82"/>
  <c r="CZ104" i="82"/>
  <c r="BA105" i="82"/>
  <c r="DB104" i="82"/>
  <c r="CH104" i="82"/>
  <c r="CC104" i="82"/>
  <c r="D104" i="82"/>
  <c r="K104" i="82"/>
  <c r="U104" i="82"/>
  <c r="DC104" i="82" s="1"/>
  <c r="AS104" i="82"/>
  <c r="CK104" i="82"/>
  <c r="AO104" i="82"/>
  <c r="BT3" i="82"/>
  <c r="AT34" i="82"/>
  <c r="AA44" i="82"/>
  <c r="DG32" i="82"/>
  <c r="DK31" i="82"/>
  <c r="DN31" i="82" s="1"/>
  <c r="BP4" i="82" l="1"/>
  <c r="BQ4" i="82" s="1"/>
  <c r="BR4" i="82" s="1"/>
  <c r="BS4" i="82" s="1"/>
  <c r="BT4" i="82" s="1"/>
  <c r="BP3" i="82"/>
  <c r="J105" i="82"/>
  <c r="C104" i="82"/>
  <c r="CR105" i="82"/>
  <c r="DB105" i="82"/>
  <c r="AO105" i="82"/>
  <c r="CK105" i="82"/>
  <c r="BA106" i="82"/>
  <c r="CZ105" i="82"/>
  <c r="AS105" i="82"/>
  <c r="AJ105" i="82"/>
  <c r="DE105" i="82"/>
  <c r="AW105" i="82"/>
  <c r="BP105" i="82"/>
  <c r="BV106" i="82"/>
  <c r="BN105" i="82"/>
  <c r="P105" i="82"/>
  <c r="BG105" i="82"/>
  <c r="BK105" i="82"/>
  <c r="AD105" i="82"/>
  <c r="AY105" i="82"/>
  <c r="AG105" i="82"/>
  <c r="G105" i="82"/>
  <c r="B105" i="82"/>
  <c r="A106" i="82" s="1"/>
  <c r="AX106" i="82"/>
  <c r="CL105" i="82"/>
  <c r="I105" i="82"/>
  <c r="Y105" i="82"/>
  <c r="CE105" i="82"/>
  <c r="BF105" i="82"/>
  <c r="CM105" i="82"/>
  <c r="AH105" i="82"/>
  <c r="AC105" i="82"/>
  <c r="AE105" i="82"/>
  <c r="AF105" i="82"/>
  <c r="CH105" i="82"/>
  <c r="DF105" i="82"/>
  <c r="E105" i="82"/>
  <c r="H105" i="82"/>
  <c r="Z105" i="82"/>
  <c r="K105" i="82"/>
  <c r="AN105" i="82"/>
  <c r="D105" i="82"/>
  <c r="CF105" i="82"/>
  <c r="AR105" i="82"/>
  <c r="F105" i="82"/>
  <c r="S105" i="82"/>
  <c r="T105" i="82"/>
  <c r="AB105" i="82"/>
  <c r="DL105" i="82"/>
  <c r="AP105" i="82"/>
  <c r="AL105" i="82"/>
  <c r="DM105" i="82"/>
  <c r="AI105" i="82"/>
  <c r="R105" i="82"/>
  <c r="L105" i="82"/>
  <c r="BD105" i="82"/>
  <c r="CI105" i="82"/>
  <c r="AU105" i="82"/>
  <c r="CN105" i="82"/>
  <c r="M105" i="82"/>
  <c r="CD105" i="82"/>
  <c r="BZ105" i="82"/>
  <c r="DA105" i="82"/>
  <c r="U105" i="82"/>
  <c r="DC105" i="82" s="1"/>
  <c r="DD105" i="82"/>
  <c r="CP105" i="82"/>
  <c r="CC105" i="82"/>
  <c r="CO105" i="82"/>
  <c r="O105" i="82"/>
  <c r="Q105" i="82"/>
  <c r="CB105" i="82"/>
  <c r="BU4" i="82"/>
  <c r="BV4" i="82" s="1"/>
  <c r="BU3" i="82"/>
  <c r="AA45" i="82"/>
  <c r="DG33" i="82"/>
  <c r="DK32" i="82"/>
  <c r="DN32" i="82" s="1"/>
  <c r="AT35" i="82"/>
  <c r="C105" i="82" l="1"/>
  <c r="BW4" i="82"/>
  <c r="BW3" i="82"/>
  <c r="H106" i="82"/>
  <c r="CE106" i="82"/>
  <c r="BV107" i="82"/>
  <c r="CC106" i="82"/>
  <c r="AU106" i="82"/>
  <c r="AR106" i="82"/>
  <c r="CR106" i="82"/>
  <c r="CZ106" i="82"/>
  <c r="BA107" i="82"/>
  <c r="CD106" i="82"/>
  <c r="Q106" i="82"/>
  <c r="AO106" i="82"/>
  <c r="BG106" i="82"/>
  <c r="AD106" i="82"/>
  <c r="CK106" i="82"/>
  <c r="G106" i="82"/>
  <c r="P106" i="82"/>
  <c r="DF106" i="82"/>
  <c r="E106" i="82"/>
  <c r="AJ106" i="82"/>
  <c r="DE106" i="82"/>
  <c r="DM106" i="82"/>
  <c r="F106" i="82"/>
  <c r="CB106" i="82"/>
  <c r="BZ106" i="82"/>
  <c r="Y106" i="82"/>
  <c r="AF106" i="82"/>
  <c r="BP106" i="82"/>
  <c r="B106" i="82"/>
  <c r="L106" i="82"/>
  <c r="R106" i="82"/>
  <c r="M106" i="82"/>
  <c r="Z106" i="82"/>
  <c r="AC106" i="82"/>
  <c r="CN106" i="82"/>
  <c r="CP106" i="82"/>
  <c r="AP106" i="82"/>
  <c r="D106" i="82"/>
  <c r="S106" i="82"/>
  <c r="BF106" i="82"/>
  <c r="K106" i="82"/>
  <c r="AH106" i="82"/>
  <c r="CO106" i="82"/>
  <c r="AB106" i="82"/>
  <c r="I106" i="82"/>
  <c r="AY106" i="82"/>
  <c r="T106" i="82"/>
  <c r="AX107" i="82"/>
  <c r="AG106" i="82"/>
  <c r="DL106" i="82"/>
  <c r="AL106" i="82"/>
  <c r="DA106" i="82"/>
  <c r="AE106" i="82"/>
  <c r="DB106" i="82"/>
  <c r="CL106" i="82"/>
  <c r="CM106" i="82"/>
  <c r="AN106" i="82"/>
  <c r="AI106" i="82"/>
  <c r="DD106" i="82"/>
  <c r="AS106" i="82"/>
  <c r="BN106" i="82"/>
  <c r="CI106" i="82"/>
  <c r="BK106" i="82"/>
  <c r="O106" i="82"/>
  <c r="BD106" i="82"/>
  <c r="U106" i="82"/>
  <c r="DC106" i="82" s="1"/>
  <c r="CF106" i="82"/>
  <c r="J106" i="82"/>
  <c r="AW106" i="82"/>
  <c r="CH106" i="82"/>
  <c r="AT36" i="82"/>
  <c r="DG34" i="82"/>
  <c r="DK33" i="82"/>
  <c r="DN33" i="82" s="1"/>
  <c r="AA46" i="82"/>
  <c r="BX4" i="82" l="1"/>
  <c r="BY4" i="82" s="1"/>
  <c r="BZ4" i="82" s="1"/>
  <c r="BX3" i="82"/>
  <c r="BZ3" i="82"/>
  <c r="A107" i="82"/>
  <c r="C106" i="82"/>
  <c r="DG35" i="82"/>
  <c r="DK34" i="82"/>
  <c r="DN34" i="82" s="1"/>
  <c r="AA47" i="82"/>
  <c r="AT37" i="82"/>
  <c r="CA4" i="82" l="1"/>
  <c r="CB3" i="82" s="1"/>
  <c r="CA3" i="82"/>
  <c r="K107" i="82"/>
  <c r="G107" i="82"/>
  <c r="BN107" i="82"/>
  <c r="CB107" i="82"/>
  <c r="BD107" i="82"/>
  <c r="P107" i="82"/>
  <c r="AL107" i="82"/>
  <c r="F107" i="82"/>
  <c r="DF107" i="82"/>
  <c r="CH107" i="82"/>
  <c r="AB107" i="82"/>
  <c r="CN107" i="82"/>
  <c r="CR107" i="82"/>
  <c r="H107" i="82"/>
  <c r="B107" i="82"/>
  <c r="C107" i="82" s="1"/>
  <c r="CL107" i="82"/>
  <c r="CI107" i="82"/>
  <c r="O107" i="82"/>
  <c r="DA107" i="82"/>
  <c r="CE107" i="82"/>
  <c r="AU107" i="82"/>
  <c r="AI107" i="82"/>
  <c r="AG107" i="82"/>
  <c r="DL107" i="82"/>
  <c r="I107" i="82"/>
  <c r="AO107" i="82"/>
  <c r="AN107" i="82"/>
  <c r="AR107" i="82"/>
  <c r="E107" i="82"/>
  <c r="CM107" i="82"/>
  <c r="DM107" i="82"/>
  <c r="T107" i="82"/>
  <c r="CC107" i="82"/>
  <c r="R107" i="82"/>
  <c r="J107" i="82"/>
  <c r="CD107" i="82"/>
  <c r="DB107" i="82"/>
  <c r="BZ107" i="82"/>
  <c r="Q107" i="82"/>
  <c r="BG107" i="82"/>
  <c r="BF107" i="82"/>
  <c r="AP107" i="82"/>
  <c r="AJ107" i="82"/>
  <c r="CP107" i="82"/>
  <c r="Y107" i="82"/>
  <c r="CZ107" i="82"/>
  <c r="AC107" i="82"/>
  <c r="BA108" i="82"/>
  <c r="D107" i="82"/>
  <c r="Z107" i="82"/>
  <c r="S107" i="82"/>
  <c r="L107" i="82"/>
  <c r="AW107" i="82"/>
  <c r="DD107" i="82"/>
  <c r="AS107" i="82"/>
  <c r="BV108" i="82"/>
  <c r="DE107" i="82"/>
  <c r="AH107" i="82"/>
  <c r="CF107" i="82"/>
  <c r="AX108" i="82"/>
  <c r="CK107" i="82"/>
  <c r="BK107" i="82"/>
  <c r="AF107" i="82"/>
  <c r="AD107" i="82"/>
  <c r="AY107" i="82"/>
  <c r="AE107" i="82"/>
  <c r="M107" i="82"/>
  <c r="CO107" i="82"/>
  <c r="BP107" i="82"/>
  <c r="U107" i="82"/>
  <c r="DC107" i="82" s="1"/>
  <c r="AA48" i="82"/>
  <c r="AT38" i="82"/>
  <c r="DG36" i="82"/>
  <c r="DK35" i="82"/>
  <c r="DN35" i="82" s="1"/>
  <c r="CB4" i="82" l="1"/>
  <c r="CC4" i="82" s="1"/>
  <c r="CD4" i="82" s="1"/>
  <c r="A108" i="82"/>
  <c r="DG37" i="82"/>
  <c r="DK36" i="82"/>
  <c r="DN36" i="82" s="1"/>
  <c r="AT39" i="82"/>
  <c r="AA49" i="82"/>
  <c r="CE4" i="82" l="1"/>
  <c r="CF4" i="82" s="1"/>
  <c r="CE3" i="82"/>
  <c r="CD3" i="82"/>
  <c r="CC108" i="82"/>
  <c r="CH108" i="82"/>
  <c r="AO108" i="82"/>
  <c r="O108" i="82"/>
  <c r="AJ108" i="82"/>
  <c r="K108" i="82"/>
  <c r="DE108" i="82"/>
  <c r="CL108" i="82"/>
  <c r="BP108" i="82"/>
  <c r="CB108" i="82"/>
  <c r="J108" i="82"/>
  <c r="Y108" i="82"/>
  <c r="Q108" i="82"/>
  <c r="I108" i="82"/>
  <c r="DA108" i="82"/>
  <c r="DM108" i="82"/>
  <c r="CM108" i="82"/>
  <c r="BV109" i="82"/>
  <c r="DD108" i="82"/>
  <c r="AS108" i="82"/>
  <c r="H108" i="82"/>
  <c r="CO108" i="82"/>
  <c r="L108" i="82"/>
  <c r="M108" i="82"/>
  <c r="AW108" i="82"/>
  <c r="G108" i="82"/>
  <c r="CZ108" i="82"/>
  <c r="CF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CN108" i="82"/>
  <c r="AP108" i="82"/>
  <c r="BZ108" i="82"/>
  <c r="DL108" i="82"/>
  <c r="AC108" i="82"/>
  <c r="AX109" i="82"/>
  <c r="DB108" i="82"/>
  <c r="AL108" i="82"/>
  <c r="T108" i="82"/>
  <c r="D108" i="82"/>
  <c r="CD108" i="82"/>
  <c r="AF108" i="82"/>
  <c r="AU108" i="82"/>
  <c r="S108" i="82"/>
  <c r="AR108" i="82"/>
  <c r="AY108" i="82"/>
  <c r="BF108" i="82"/>
  <c r="BN108" i="82"/>
  <c r="AA50" i="82"/>
  <c r="AT40" i="82"/>
  <c r="DG38" i="82"/>
  <c r="DK37" i="82"/>
  <c r="DN37" i="82" s="1"/>
  <c r="CF3" i="82" l="1"/>
  <c r="CG4" i="82"/>
  <c r="CH4" i="82" s="1"/>
  <c r="CG3" i="82"/>
  <c r="A109" i="82"/>
  <c r="DG39" i="82"/>
  <c r="DK38" i="82"/>
  <c r="DN38" i="82" s="1"/>
  <c r="AT41" i="82"/>
  <c r="AA51" i="82"/>
  <c r="CI4" i="82" l="1"/>
  <c r="CI3" i="82"/>
  <c r="CF109" i="82"/>
  <c r="CB109" i="82"/>
  <c r="AE109" i="82"/>
  <c r="DA109" i="82"/>
  <c r="AN109" i="82"/>
  <c r="BV110" i="82"/>
  <c r="DE109" i="82"/>
  <c r="G109" i="82"/>
  <c r="CI109" i="82"/>
  <c r="J109" i="82"/>
  <c r="CN109" i="82"/>
  <c r="BZ109" i="82"/>
  <c r="BP109" i="82"/>
  <c r="H109" i="82"/>
  <c r="AD109" i="82"/>
  <c r="K109" i="82"/>
  <c r="M109" i="82"/>
  <c r="CR109" i="82"/>
  <c r="L109" i="82"/>
  <c r="CP109" i="82"/>
  <c r="BG109" i="82"/>
  <c r="CK109" i="82"/>
  <c r="BK109" i="82"/>
  <c r="AX110" i="82"/>
  <c r="AF109" i="82"/>
  <c r="AW109" i="82"/>
  <c r="F109" i="82"/>
  <c r="CE109" i="82"/>
  <c r="B109" i="82"/>
  <c r="A110" i="82" s="1"/>
  <c r="BN109" i="82"/>
  <c r="CL109" i="82"/>
  <c r="AU109" i="82"/>
  <c r="AP109" i="82"/>
  <c r="AG109" i="82"/>
  <c r="Y109" i="82"/>
  <c r="AR109" i="82"/>
  <c r="I109" i="82"/>
  <c r="BF109" i="82"/>
  <c r="O109" i="82"/>
  <c r="BA110" i="82"/>
  <c r="CO109" i="82"/>
  <c r="AH109" i="82"/>
  <c r="T109" i="82"/>
  <c r="E109" i="82"/>
  <c r="Q109" i="82"/>
  <c r="CD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DB109" i="82"/>
  <c r="AY109" i="82"/>
  <c r="AT42" i="82"/>
  <c r="DG40" i="82"/>
  <c r="DK39" i="82"/>
  <c r="DN39" i="82" s="1"/>
  <c r="AA52" i="82"/>
  <c r="CJ4" i="82" l="1"/>
  <c r="CJ3" i="82"/>
  <c r="C109" i="82"/>
  <c r="CD110" i="82"/>
  <c r="CL110"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CF110" i="82"/>
  <c r="AL110" i="82"/>
  <c r="CN110" i="82"/>
  <c r="AB110" i="82"/>
  <c r="J110" i="82"/>
  <c r="Q110" i="82"/>
  <c r="AO110" i="82"/>
  <c r="CI110" i="82"/>
  <c r="Y110" i="82"/>
  <c r="CZ110" i="82"/>
  <c r="DA110" i="82"/>
  <c r="BV111" i="82"/>
  <c r="AX111" i="82"/>
  <c r="CC110" i="82"/>
  <c r="AD110" i="82"/>
  <c r="BP110" i="82"/>
  <c r="CK110" i="82"/>
  <c r="DB110" i="82"/>
  <c r="M110" i="82"/>
  <c r="CO110" i="82"/>
  <c r="D110" i="82"/>
  <c r="BZ110" i="82"/>
  <c r="BN110" i="82"/>
  <c r="H110" i="82"/>
  <c r="AW110" i="82"/>
  <c r="S110" i="82"/>
  <c r="AF110" i="82"/>
  <c r="DE110" i="82"/>
  <c r="DM110" i="82"/>
  <c r="AC110" i="82"/>
  <c r="AS110" i="82"/>
  <c r="AR110" i="82"/>
  <c r="E110" i="82"/>
  <c r="P110" i="82"/>
  <c r="DF110" i="82"/>
  <c r="Z110" i="82"/>
  <c r="CE110" i="82"/>
  <c r="CB110" i="82"/>
  <c r="BK110" i="82"/>
  <c r="O110" i="82"/>
  <c r="DG41" i="82"/>
  <c r="DK40" i="82"/>
  <c r="DN40" i="82" s="1"/>
  <c r="AA53" i="82"/>
  <c r="AT43" i="82"/>
  <c r="CK4" i="82" l="1"/>
  <c r="CK3" i="82"/>
  <c r="A111" i="82"/>
  <c r="BD111" i="82" s="1"/>
  <c r="AA54" i="82"/>
  <c r="AT44" i="82"/>
  <c r="DG42" i="82"/>
  <c r="DK41" i="82"/>
  <c r="DN41" i="82" s="1"/>
  <c r="CL4" i="82" l="1"/>
  <c r="CL3" i="82"/>
  <c r="AH111" i="82"/>
  <c r="K111" i="82"/>
  <c r="AC111" i="82"/>
  <c r="S111" i="82"/>
  <c r="Z111" i="82"/>
  <c r="E111" i="82"/>
  <c r="CR111" i="82"/>
  <c r="CL111" i="82"/>
  <c r="I111" i="82"/>
  <c r="CO111" i="82"/>
  <c r="AD111" i="82"/>
  <c r="DE111" i="82"/>
  <c r="DB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CN111" i="82"/>
  <c r="DF111" i="82"/>
  <c r="M111" i="82"/>
  <c r="H111" i="82"/>
  <c r="AJ111" i="82"/>
  <c r="DM111" i="82"/>
  <c r="T111" i="82"/>
  <c r="R111" i="82"/>
  <c r="BN111" i="82"/>
  <c r="G111" i="82"/>
  <c r="AI111" i="82"/>
  <c r="F111" i="82"/>
  <c r="CF111" i="82"/>
  <c r="P111" i="82"/>
  <c r="CI111" i="82"/>
  <c r="O111" i="82"/>
  <c r="AN111" i="82"/>
  <c r="BF111" i="82"/>
  <c r="CZ111" i="82"/>
  <c r="AS111" i="82"/>
  <c r="BK111" i="82"/>
  <c r="CM111" i="82"/>
  <c r="CE111" i="82"/>
  <c r="U111" i="82"/>
  <c r="DC111" i="82" s="1"/>
  <c r="CK111" i="82"/>
  <c r="AU111" i="82"/>
  <c r="CD111" i="82"/>
  <c r="Y111" i="82"/>
  <c r="CP111" i="82"/>
  <c r="BV112" i="82"/>
  <c r="AE111" i="82"/>
  <c r="J111" i="82"/>
  <c r="CH111" i="82"/>
  <c r="CB111" i="82"/>
  <c r="DD111" i="82"/>
  <c r="AT45" i="82"/>
  <c r="AA55" i="82"/>
  <c r="DG43" i="82"/>
  <c r="DK42" i="82"/>
  <c r="DN42" i="82" s="1"/>
  <c r="CM4" i="82" l="1"/>
  <c r="CM3" i="82"/>
  <c r="C111" i="82"/>
  <c r="I112" i="82"/>
  <c r="CE112" i="82"/>
  <c r="AE112" i="82"/>
  <c r="T112" i="82"/>
  <c r="AF112" i="82"/>
  <c r="CI112" i="82"/>
  <c r="Q112" i="82"/>
  <c r="CL112" i="82"/>
  <c r="BA113" i="82"/>
  <c r="D112" i="82"/>
  <c r="Z112" i="82"/>
  <c r="DM112" i="82"/>
  <c r="E112" i="82"/>
  <c r="DB112" i="82"/>
  <c r="AD112" i="82"/>
  <c r="BF112" i="82"/>
  <c r="AH112" i="82"/>
  <c r="AO112" i="82"/>
  <c r="BP112" i="82"/>
  <c r="F112" i="82"/>
  <c r="CB112" i="82"/>
  <c r="DF112" i="82"/>
  <c r="DL112" i="82"/>
  <c r="CN112" i="82"/>
  <c r="CH112" i="82"/>
  <c r="AU112" i="82"/>
  <c r="B112" i="82"/>
  <c r="A113" i="82" s="1"/>
  <c r="M112" i="82"/>
  <c r="BN112" i="82"/>
  <c r="CK112" i="82"/>
  <c r="AN112" i="82"/>
  <c r="CC112" i="82"/>
  <c r="BZ112" i="82"/>
  <c r="J112" i="82"/>
  <c r="O112" i="82"/>
  <c r="AR112" i="82"/>
  <c r="DE112" i="82"/>
  <c r="BV113" i="82"/>
  <c r="CM112" i="82"/>
  <c r="P112" i="82"/>
  <c r="DA112" i="82"/>
  <c r="G112" i="82"/>
  <c r="AC112" i="82"/>
  <c r="CR112" i="82"/>
  <c r="H112" i="82"/>
  <c r="CP112" i="82"/>
  <c r="BK112" i="82"/>
  <c r="BG112" i="82"/>
  <c r="CO112" i="82"/>
  <c r="R112" i="82"/>
  <c r="CF112" i="82"/>
  <c r="AX113" i="82"/>
  <c r="AY112" i="82"/>
  <c r="AI112" i="82"/>
  <c r="Y112" i="82"/>
  <c r="AL112" i="82"/>
  <c r="K112" i="82"/>
  <c r="BD112" i="82"/>
  <c r="AG112" i="82"/>
  <c r="AW112" i="82"/>
  <c r="AB112" i="82"/>
  <c r="L112" i="82"/>
  <c r="AJ112" i="82"/>
  <c r="S112" i="82"/>
  <c r="AP112" i="82"/>
  <c r="DD112" i="82"/>
  <c r="CD112" i="82"/>
  <c r="CZ112" i="82"/>
  <c r="AS112" i="82"/>
  <c r="U112" i="82"/>
  <c r="DC112" i="82" s="1"/>
  <c r="DG44" i="82"/>
  <c r="DK43" i="82"/>
  <c r="DN43" i="82" s="1"/>
  <c r="AA56" i="82"/>
  <c r="AT46" i="82"/>
  <c r="CN4" i="82" l="1"/>
  <c r="CO4" i="82" s="1"/>
  <c r="CN3" i="82"/>
  <c r="CO3" i="82"/>
  <c r="C112" i="82"/>
  <c r="DF113" i="82"/>
  <c r="CR113" i="82"/>
  <c r="CC113" i="82"/>
  <c r="E113" i="82"/>
  <c r="U113" i="82"/>
  <c r="DC113" i="82" s="1"/>
  <c r="CB113" i="82"/>
  <c r="BA114" i="82"/>
  <c r="T113" i="82"/>
  <c r="J113" i="82"/>
  <c r="CD113" i="82"/>
  <c r="AE113" i="82"/>
  <c r="H113" i="82"/>
  <c r="AB113" i="82"/>
  <c r="BD113" i="82"/>
  <c r="AL113" i="82"/>
  <c r="BG113" i="82"/>
  <c r="CP113" i="82"/>
  <c r="I113" i="82"/>
  <c r="CL113" i="82"/>
  <c r="S113" i="82"/>
  <c r="M113" i="82"/>
  <c r="Q113" i="82"/>
  <c r="AS113" i="82"/>
  <c r="AC113" i="82"/>
  <c r="CN113" i="82"/>
  <c r="AF113" i="82"/>
  <c r="CO113" i="82"/>
  <c r="CF113" i="82"/>
  <c r="BZ113" i="82"/>
  <c r="DA113" i="82"/>
  <c r="CH113" i="82"/>
  <c r="AG113" i="82"/>
  <c r="CM113" i="82"/>
  <c r="DB113" i="82"/>
  <c r="AX114" i="82"/>
  <c r="BK113" i="82"/>
  <c r="CI113" i="82"/>
  <c r="DE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DG45" i="82"/>
  <c r="DK44" i="82"/>
  <c r="DN44" i="82" s="1"/>
  <c r="AT47" i="82"/>
  <c r="CP4" i="82" l="1"/>
  <c r="CP3" i="82"/>
  <c r="A114" i="82"/>
  <c r="AR114" i="82" s="1"/>
  <c r="DG46" i="82"/>
  <c r="DK45" i="82"/>
  <c r="DN45" i="82" s="1"/>
  <c r="AT48" i="82"/>
  <c r="AA58" i="82"/>
  <c r="CQ4" i="82" l="1"/>
  <c r="CQ3" i="82"/>
  <c r="CP114" i="82"/>
  <c r="CE114" i="82"/>
  <c r="BD114" i="82"/>
  <c r="DA114" i="82"/>
  <c r="AI114" i="82"/>
  <c r="M114" i="82"/>
  <c r="BA115" i="82"/>
  <c r="CO114" i="82"/>
  <c r="CD114" i="82"/>
  <c r="AF114" i="82"/>
  <c r="AP114" i="82"/>
  <c r="AY114" i="82"/>
  <c r="AB114" i="82"/>
  <c r="E114" i="82"/>
  <c r="AL114" i="82"/>
  <c r="DM114" i="82"/>
  <c r="CK114" i="82"/>
  <c r="AX115" i="82"/>
  <c r="CF114"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DE114" i="82"/>
  <c r="Z114" i="82"/>
  <c r="DB114" i="82"/>
  <c r="AD114" i="82"/>
  <c r="K114" i="82"/>
  <c r="L114" i="82"/>
  <c r="U114" i="82"/>
  <c r="DC114" i="82" s="1"/>
  <c r="CL114" i="82"/>
  <c r="AJ114" i="82"/>
  <c r="BK114" i="82"/>
  <c r="BN114" i="82"/>
  <c r="DL114" i="82"/>
  <c r="CR114" i="82"/>
  <c r="J114" i="82"/>
  <c r="O114" i="82"/>
  <c r="AW114" i="82"/>
  <c r="BG114" i="82"/>
  <c r="R114" i="82"/>
  <c r="G114" i="82"/>
  <c r="P114" i="82"/>
  <c r="CB114" i="82"/>
  <c r="BV115" i="82"/>
  <c r="DF114" i="82"/>
  <c r="CN114" i="82"/>
  <c r="AE114" i="82"/>
  <c r="AU114" i="82"/>
  <c r="AG114" i="82"/>
  <c r="AA59" i="82"/>
  <c r="AT49" i="82"/>
  <c r="DG47" i="82"/>
  <c r="DK46" i="82"/>
  <c r="DN46" i="82" s="1"/>
  <c r="CR4" i="82" l="1"/>
  <c r="CR3" i="82"/>
  <c r="A115" i="82"/>
  <c r="L115" i="82" s="1"/>
  <c r="DG48" i="82"/>
  <c r="DK47" i="82"/>
  <c r="DN47" i="82" s="1"/>
  <c r="AT50" i="82"/>
  <c r="AA60" i="82"/>
  <c r="CM115" i="82" l="1"/>
  <c r="BA116" i="82"/>
  <c r="AW115" i="82"/>
  <c r="Q115" i="82"/>
  <c r="CR115" i="82"/>
  <c r="Y115" i="82"/>
  <c r="BF115" i="82"/>
  <c r="CN115" i="82"/>
  <c r="U115" i="82"/>
  <c r="DC115" i="82" s="1"/>
  <c r="CK115" i="82"/>
  <c r="T115" i="82"/>
  <c r="CI115" i="82"/>
  <c r="H115" i="82"/>
  <c r="DB115" i="82"/>
  <c r="G115" i="82"/>
  <c r="CF115" i="82"/>
  <c r="D115" i="82"/>
  <c r="E115" i="82"/>
  <c r="CD115" i="82"/>
  <c r="K115" i="82"/>
  <c r="DE115" i="82"/>
  <c r="AR115" i="82"/>
  <c r="DL115" i="82"/>
  <c r="O115" i="82"/>
  <c r="AP115" i="82"/>
  <c r="CP115" i="82"/>
  <c r="CE115" i="82"/>
  <c r="BV116" i="82"/>
  <c r="AN115" i="82"/>
  <c r="CL115" i="82"/>
  <c r="J115" i="82"/>
  <c r="CZ115" i="82"/>
  <c r="DF115" i="82"/>
  <c r="AL115" i="82"/>
  <c r="S115" i="82"/>
  <c r="CC115" i="82"/>
  <c r="CS4" i="82"/>
  <c r="CS3" i="82"/>
  <c r="AJ115" i="82"/>
  <c r="P115" i="82"/>
  <c r="AY115" i="82"/>
  <c r="AG115" i="82"/>
  <c r="BZ115" i="82"/>
  <c r="CO115" i="82"/>
  <c r="I115" i="82"/>
  <c r="AH115" i="82"/>
  <c r="AX116" i="82"/>
  <c r="CB115"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T51" i="82"/>
  <c r="DG49" i="82"/>
  <c r="DK48" i="82"/>
  <c r="DN48" i="82" s="1"/>
  <c r="CT4" i="82" l="1"/>
  <c r="CT3" i="82"/>
  <c r="AO116" i="82"/>
  <c r="AH116" i="82"/>
  <c r="DD116" i="82"/>
  <c r="AS116" i="82"/>
  <c r="E116" i="82"/>
  <c r="T116" i="82"/>
  <c r="I116" i="82"/>
  <c r="Y116" i="82"/>
  <c r="CI116" i="82"/>
  <c r="BV117" i="82"/>
  <c r="R116" i="82"/>
  <c r="CP116" i="82"/>
  <c r="CC116" i="82"/>
  <c r="AF116" i="82"/>
  <c r="AP116" i="82"/>
  <c r="AR116" i="82"/>
  <c r="AD116" i="82"/>
  <c r="K116" i="82"/>
  <c r="BG116" i="82"/>
  <c r="AN116" i="82"/>
  <c r="F116" i="82"/>
  <c r="Q116" i="82"/>
  <c r="CL116" i="82"/>
  <c r="BK116" i="82"/>
  <c r="CR116" i="82"/>
  <c r="DF116" i="82"/>
  <c r="AI116" i="82"/>
  <c r="Z116" i="82"/>
  <c r="J116" i="82"/>
  <c r="CE116" i="82"/>
  <c r="P116" i="82"/>
  <c r="AL116" i="82"/>
  <c r="G116" i="82"/>
  <c r="AG116" i="82"/>
  <c r="CK116" i="82"/>
  <c r="AC116" i="82"/>
  <c r="AX117" i="82"/>
  <c r="AB116" i="82"/>
  <c r="CM116" i="82"/>
  <c r="CB116" i="82"/>
  <c r="M116" i="82"/>
  <c r="S116" i="82"/>
  <c r="DB116" i="82"/>
  <c r="BP116" i="82"/>
  <c r="BN116" i="82"/>
  <c r="DA116" i="82"/>
  <c r="AU116" i="82"/>
  <c r="DE116" i="82"/>
  <c r="BA117" i="82"/>
  <c r="AJ116" i="82"/>
  <c r="B116" i="82"/>
  <c r="C116" i="82" s="1"/>
  <c r="BD116" i="82"/>
  <c r="CH116" i="82"/>
  <c r="CD116" i="82"/>
  <c r="L116" i="82"/>
  <c r="BF116" i="82"/>
  <c r="AY116" i="82"/>
  <c r="CZ116" i="82"/>
  <c r="CF116" i="82"/>
  <c r="AW116" i="82"/>
  <c r="U116" i="82"/>
  <c r="DC116" i="82" s="1"/>
  <c r="O116" i="82"/>
  <c r="AE116" i="82"/>
  <c r="CO116" i="82"/>
  <c r="D116" i="82"/>
  <c r="DM116" i="82"/>
  <c r="CN116" i="82"/>
  <c r="H116" i="82"/>
  <c r="BZ116" i="82"/>
  <c r="C115" i="82"/>
  <c r="AT52" i="82"/>
  <c r="DG50" i="82"/>
  <c r="DK49" i="82"/>
  <c r="DN49" i="82" s="1"/>
  <c r="AA62" i="82"/>
  <c r="CU4" i="82" l="1"/>
  <c r="CU3" i="82"/>
  <c r="A117" i="82"/>
  <c r="B117" i="82" s="1"/>
  <c r="C117" i="82" s="1"/>
  <c r="DG51" i="82"/>
  <c r="DK50" i="82"/>
  <c r="DN50" i="82" s="1"/>
  <c r="AT53" i="82"/>
  <c r="AA63" i="82"/>
  <c r="F117" i="82" l="1"/>
  <c r="AN117" i="82"/>
  <c r="S117" i="82"/>
  <c r="AC117" i="82"/>
  <c r="CH117" i="82"/>
  <c r="AE117" i="82"/>
  <c r="G117" i="82"/>
  <c r="O117" i="82"/>
  <c r="A118" i="82"/>
  <c r="DF117" i="82"/>
  <c r="CL117" i="82"/>
  <c r="DA117" i="82"/>
  <c r="BZ117" i="82"/>
  <c r="T117" i="82"/>
  <c r="P117" i="82"/>
  <c r="AY117" i="82"/>
  <c r="AO117" i="82"/>
  <c r="CN117" i="82"/>
  <c r="AI117" i="82"/>
  <c r="Z117" i="82"/>
  <c r="BP117" i="82"/>
  <c r="DE117" i="82"/>
  <c r="AB117" i="82"/>
  <c r="AG117" i="82"/>
  <c r="H117" i="82"/>
  <c r="AS117" i="82"/>
  <c r="DL117" i="82"/>
  <c r="CB117" i="82"/>
  <c r="CM117" i="82"/>
  <c r="L117" i="82"/>
  <c r="AH117" i="82"/>
  <c r="K117" i="82"/>
  <c r="AR117" i="82"/>
  <c r="BN117" i="82"/>
  <c r="CE117" i="82"/>
  <c r="BA118" i="82"/>
  <c r="CO117" i="82"/>
  <c r="DD117" i="82"/>
  <c r="D117" i="82"/>
  <c r="CD117" i="82"/>
  <c r="R117" i="82"/>
  <c r="AP117" i="82"/>
  <c r="BK117" i="82"/>
  <c r="CK117" i="82"/>
  <c r="BV118" i="82"/>
  <c r="Q117" i="82"/>
  <c r="AW117" i="82"/>
  <c r="AD117" i="82"/>
  <c r="BD117" i="82"/>
  <c r="AJ117" i="82"/>
  <c r="AU117" i="82"/>
  <c r="I117" i="82"/>
  <c r="BG117" i="82"/>
  <c r="CV4" i="82"/>
  <c r="CV3" i="82"/>
  <c r="DM117" i="82"/>
  <c r="BF117" i="82"/>
  <c r="U117" i="82"/>
  <c r="DC117" i="82" s="1"/>
  <c r="J117" i="82"/>
  <c r="CR117" i="82"/>
  <c r="M117" i="82"/>
  <c r="CC117" i="82"/>
  <c r="E117" i="82"/>
  <c r="CI117" i="82"/>
  <c r="DB117" i="82"/>
  <c r="CP117" i="82"/>
  <c r="AF117" i="82"/>
  <c r="Y117" i="82"/>
  <c r="CF117" i="82"/>
  <c r="AL117" i="82"/>
  <c r="AX118" i="82"/>
  <c r="CZ117" i="82"/>
  <c r="AT54" i="82"/>
  <c r="AA64" i="82"/>
  <c r="DG52" i="82"/>
  <c r="DK51" i="82"/>
  <c r="DN51" i="82" s="1"/>
  <c r="BF118" i="82" l="1"/>
  <c r="AR118" i="82"/>
  <c r="H118" i="82"/>
  <c r="BG118" i="82"/>
  <c r="CH118" i="82"/>
  <c r="Q118" i="82"/>
  <c r="AH118" i="82"/>
  <c r="CE118" i="82"/>
  <c r="G118" i="82"/>
  <c r="CZ118" i="82"/>
  <c r="AI118" i="82"/>
  <c r="CK118" i="82"/>
  <c r="AB118" i="82"/>
  <c r="S118" i="82"/>
  <c r="K118" i="82"/>
  <c r="AX119" i="82"/>
  <c r="E118" i="82"/>
  <c r="DB118" i="82"/>
  <c r="Z118" i="82"/>
  <c r="CO118" i="82"/>
  <c r="DA118" i="82"/>
  <c r="CI118" i="82"/>
  <c r="DE118" i="82"/>
  <c r="BK118" i="82"/>
  <c r="AO118" i="82"/>
  <c r="B118" i="82"/>
  <c r="A119" i="82" s="1"/>
  <c r="AD118" i="82"/>
  <c r="U118" i="82"/>
  <c r="DC118" i="82" s="1"/>
  <c r="O118" i="82"/>
  <c r="BZ118" i="82"/>
  <c r="AY118" i="82"/>
  <c r="T118" i="82"/>
  <c r="CB118" i="82"/>
  <c r="CL118" i="82"/>
  <c r="J118" i="82"/>
  <c r="BV119" i="82"/>
  <c r="DL118" i="82"/>
  <c r="AP118" i="82"/>
  <c r="DF118" i="82"/>
  <c r="BP118" i="82"/>
  <c r="AU118" i="82"/>
  <c r="CN118" i="82"/>
  <c r="I118" i="82"/>
  <c r="CD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CF118" i="82"/>
  <c r="M118" i="82"/>
  <c r="AL118" i="82"/>
  <c r="CC118" i="82"/>
  <c r="CW4" i="82"/>
  <c r="CW3" i="82"/>
  <c r="AA65" i="82"/>
  <c r="AT55" i="82"/>
  <c r="DG53" i="82"/>
  <c r="DK52" i="82"/>
  <c r="DN52" i="82" s="1"/>
  <c r="BZ119" i="82" l="1"/>
  <c r="C118" i="82"/>
  <c r="M119" i="82"/>
  <c r="CM119" i="82"/>
  <c r="U119" i="82"/>
  <c r="DC119" i="82" s="1"/>
  <c r="BN119" i="82"/>
  <c r="CO119" i="82"/>
  <c r="CD119" i="82"/>
  <c r="Z119" i="82"/>
  <c r="BV120" i="82"/>
  <c r="CZ119" i="82"/>
  <c r="AU119" i="82"/>
  <c r="AX120" i="82"/>
  <c r="AJ119" i="82"/>
  <c r="CP119" i="82"/>
  <c r="CE119" i="82"/>
  <c r="T119" i="82"/>
  <c r="AS119" i="82"/>
  <c r="BP119" i="82"/>
  <c r="R119" i="82"/>
  <c r="L119" i="82"/>
  <c r="AY119" i="82"/>
  <c r="DB119" i="82"/>
  <c r="AI119" i="82"/>
  <c r="AE119" i="82"/>
  <c r="AN119" i="82"/>
  <c r="DA119" i="82"/>
  <c r="AP119" i="82"/>
  <c r="O119" i="82"/>
  <c r="B119" i="82"/>
  <c r="C119" i="82" s="1"/>
  <c r="DF119" i="82"/>
  <c r="DE119" i="82"/>
  <c r="AD119" i="82"/>
  <c r="CK119" i="82"/>
  <c r="AB119" i="82"/>
  <c r="F119" i="82"/>
  <c r="K119" i="82"/>
  <c r="AC119" i="82"/>
  <c r="CR119" i="82"/>
  <c r="P119" i="82"/>
  <c r="BG119" i="82"/>
  <c r="DD119" i="82"/>
  <c r="AL119" i="82"/>
  <c r="Y119" i="82"/>
  <c r="AO119" i="82"/>
  <c r="CN119" i="82"/>
  <c r="BF119" i="82"/>
  <c r="AH119" i="82"/>
  <c r="H119" i="82"/>
  <c r="BD119" i="82"/>
  <c r="J119" i="82"/>
  <c r="E119" i="82"/>
  <c r="CI119" i="82"/>
  <c r="CF119" i="82"/>
  <c r="BA120" i="82"/>
  <c r="AR119" i="82"/>
  <c r="DL119" i="82"/>
  <c r="AF119" i="82"/>
  <c r="AG119" i="82"/>
  <c r="I119" i="82"/>
  <c r="CC119" i="82"/>
  <c r="G119" i="82"/>
  <c r="CB119" i="82"/>
  <c r="CH119" i="82"/>
  <c r="S119" i="82"/>
  <c r="DM119" i="82"/>
  <c r="BK119" i="82"/>
  <c r="D119" i="82"/>
  <c r="CL119" i="82"/>
  <c r="AW119" i="82"/>
  <c r="Q119" i="82"/>
  <c r="CX4" i="82"/>
  <c r="CX3" i="82"/>
  <c r="DG54" i="82"/>
  <c r="DK53" i="82"/>
  <c r="DN53" i="82" s="1"/>
  <c r="AT56" i="82"/>
  <c r="AA66" i="82"/>
  <c r="A120" i="82" l="1"/>
  <c r="CY4" i="82"/>
  <c r="CY3" i="82"/>
  <c r="AA67" i="82"/>
  <c r="AT57" i="82"/>
  <c r="DG55" i="82"/>
  <c r="DK54" i="82"/>
  <c r="DN54" i="82" s="1"/>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DB120" i="82"/>
  <c r="Q120" i="82"/>
  <c r="BD120" i="82"/>
  <c r="AR120" i="82"/>
  <c r="DE120" i="82"/>
  <c r="BP120" i="82"/>
  <c r="CI120" i="82"/>
  <c r="CZ120" i="82"/>
  <c r="BZ120" i="82"/>
  <c r="L120" i="82"/>
  <c r="J120" i="82"/>
  <c r="AX121" i="82"/>
  <c r="CL120"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B120" i="82"/>
  <c r="CM120" i="82"/>
  <c r="AU120" i="82"/>
  <c r="AO120" i="82"/>
  <c r="AI120" i="82"/>
  <c r="AN120" i="82"/>
  <c r="Y120" i="82"/>
  <c r="CN120" i="82"/>
  <c r="E120" i="82"/>
  <c r="CF120" i="82"/>
  <c r="CD120" i="82"/>
  <c r="BG120" i="82"/>
  <c r="BA121" i="82"/>
  <c r="CZ4" i="82"/>
  <c r="CZ3" i="82"/>
  <c r="DG56" i="82"/>
  <c r="DK55" i="82"/>
  <c r="DN55" i="82" s="1"/>
  <c r="AT58" i="82"/>
  <c r="AA68" i="82"/>
  <c r="A121" i="82" l="1"/>
  <c r="C120" i="82"/>
  <c r="DA4" i="82"/>
  <c r="DA3" i="82"/>
  <c r="AT59" i="82"/>
  <c r="DG57" i="82"/>
  <c r="DK56" i="82"/>
  <c r="DN56" i="82" s="1"/>
  <c r="AA69" i="82"/>
  <c r="B121" i="82" l="1"/>
  <c r="A122" i="82" s="1"/>
  <c r="CI121" i="82"/>
  <c r="AH121" i="82"/>
  <c r="S121" i="82"/>
  <c r="M121" i="82"/>
  <c r="AF121" i="82"/>
  <c r="AI121" i="82"/>
  <c r="CN121" i="82"/>
  <c r="U121" i="82"/>
  <c r="DC121" i="82" s="1"/>
  <c r="AN121" i="82"/>
  <c r="H121" i="82"/>
  <c r="DB121" i="82"/>
  <c r="CM121" i="82"/>
  <c r="AY121" i="82"/>
  <c r="CE121" i="82"/>
  <c r="I121" i="82"/>
  <c r="AG121" i="82"/>
  <c r="Y121" i="82"/>
  <c r="DE121" i="82"/>
  <c r="D121" i="82"/>
  <c r="CP121" i="82"/>
  <c r="CB121" i="82"/>
  <c r="F121" i="82"/>
  <c r="G121" i="82"/>
  <c r="AJ121" i="82"/>
  <c r="AB121" i="82"/>
  <c r="CZ121" i="82"/>
  <c r="AD121" i="82"/>
  <c r="BN121" i="82"/>
  <c r="BD121" i="82"/>
  <c r="DD121" i="82"/>
  <c r="O121" i="82"/>
  <c r="AS121" i="82"/>
  <c r="DF121" i="82"/>
  <c r="AE121" i="82"/>
  <c r="AX122" i="82"/>
  <c r="CD121" i="82"/>
  <c r="T121" i="82"/>
  <c r="AR121" i="82"/>
  <c r="K121" i="82"/>
  <c r="AO121" i="82"/>
  <c r="Q121" i="82"/>
  <c r="BZ121" i="82"/>
  <c r="DL121" i="82"/>
  <c r="AL121" i="82"/>
  <c r="P121" i="82"/>
  <c r="CR121" i="82"/>
  <c r="BK121" i="82"/>
  <c r="R121" i="82"/>
  <c r="CO121" i="82"/>
  <c r="BV122" i="82"/>
  <c r="CK121" i="82"/>
  <c r="L121" i="82"/>
  <c r="BG121" i="82"/>
  <c r="DA121" i="82"/>
  <c r="Z121" i="82"/>
  <c r="CL121" i="82"/>
  <c r="DM121" i="82"/>
  <c r="AU121" i="82"/>
  <c r="CF121" i="82"/>
  <c r="AW121" i="82"/>
  <c r="BA122" i="82"/>
  <c r="AC121" i="82"/>
  <c r="CC121" i="82"/>
  <c r="CH121" i="82"/>
  <c r="AP121" i="82"/>
  <c r="BP121" i="82"/>
  <c r="J121" i="82"/>
  <c r="E121" i="82"/>
  <c r="BF121" i="82"/>
  <c r="DB4" i="82"/>
  <c r="DB3" i="82"/>
  <c r="DG58" i="82"/>
  <c r="DK57" i="82"/>
  <c r="DN57" i="82" s="1"/>
  <c r="AT60" i="82"/>
  <c r="AA70" i="82"/>
  <c r="G122" i="82" l="1"/>
  <c r="AG122" i="82"/>
  <c r="Z122" i="82"/>
  <c r="BK122" i="82"/>
  <c r="O122" i="82"/>
  <c r="C121" i="82"/>
  <c r="CC122" i="82"/>
  <c r="K122" i="82"/>
  <c r="I122" i="82"/>
  <c r="F122" i="82"/>
  <c r="BF122" i="82"/>
  <c r="BG122" i="82"/>
  <c r="CB122" i="82"/>
  <c r="E122" i="82"/>
  <c r="AW122" i="82"/>
  <c r="AL122" i="82"/>
  <c r="CD122" i="82"/>
  <c r="BN122" i="82"/>
  <c r="CP122" i="82"/>
  <c r="AY122" i="82"/>
  <c r="AF122" i="82"/>
  <c r="DA122" i="82"/>
  <c r="CR122" i="82"/>
  <c r="CN122" i="82"/>
  <c r="P122" i="82"/>
  <c r="CE122" i="82"/>
  <c r="J122" i="82"/>
  <c r="CF122" i="82"/>
  <c r="CK122" i="82"/>
  <c r="DL122" i="82"/>
  <c r="AX123" i="82"/>
  <c r="AD122" i="82"/>
  <c r="CM122" i="82"/>
  <c r="M122" i="82"/>
  <c r="T122" i="82"/>
  <c r="BP122" i="82"/>
  <c r="AU122" i="82"/>
  <c r="AE122" i="82"/>
  <c r="AC122" i="82"/>
  <c r="AP122" i="82"/>
  <c r="DM122" i="82"/>
  <c r="CO122" i="82"/>
  <c r="DF122" i="82"/>
  <c r="AB122" i="82"/>
  <c r="AI122" i="82"/>
  <c r="CH122" i="82"/>
  <c r="CL122" i="82"/>
  <c r="R122" i="82"/>
  <c r="AO122" i="82"/>
  <c r="AS122" i="82"/>
  <c r="AJ122" i="82"/>
  <c r="Y122" i="82"/>
  <c r="AN122" i="82"/>
  <c r="H122" i="82"/>
  <c r="S122" i="82"/>
  <c r="AH122" i="82"/>
  <c r="CI122" i="82"/>
  <c r="DE122" i="82"/>
  <c r="D122" i="82"/>
  <c r="B122" i="82"/>
  <c r="C122" i="82" s="1"/>
  <c r="BA123" i="82"/>
  <c r="L122" i="82"/>
  <c r="DB122" i="82"/>
  <c r="BD122" i="82"/>
  <c r="Q122" i="82"/>
  <c r="AR122" i="82"/>
  <c r="BZ122" i="82"/>
  <c r="BV123" i="82"/>
  <c r="CZ122" i="82"/>
  <c r="DD122" i="82"/>
  <c r="U122" i="82"/>
  <c r="DC122" i="82" s="1"/>
  <c r="DC4" i="82"/>
  <c r="DC3" i="82"/>
  <c r="AT61" i="82"/>
  <c r="DG59" i="82"/>
  <c r="DK58" i="82"/>
  <c r="DN58" i="82" s="1"/>
  <c r="AA71" i="82"/>
  <c r="A123" i="82" l="1"/>
  <c r="DD4" i="82"/>
  <c r="DD3" i="82"/>
  <c r="DG60" i="82"/>
  <c r="DK59" i="82"/>
  <c r="DN59" i="82" s="1"/>
  <c r="AT62" i="82"/>
  <c r="AA72" i="82"/>
  <c r="DE4" i="82" l="1"/>
  <c r="DF4" i="82" s="1"/>
  <c r="DE3" i="82"/>
  <c r="DL123" i="82"/>
  <c r="AU123" i="82"/>
  <c r="AI123" i="82"/>
  <c r="E123" i="82"/>
  <c r="BG123" i="82"/>
  <c r="U123" i="82"/>
  <c r="DC123" i="82" s="1"/>
  <c r="CH123" i="82"/>
  <c r="AG123" i="82"/>
  <c r="BK123" i="82"/>
  <c r="CO123" i="82"/>
  <c r="AJ123" i="82"/>
  <c r="K123" i="82"/>
  <c r="CB123" i="82"/>
  <c r="DE123" i="82"/>
  <c r="CN123" i="82"/>
  <c r="AC123" i="82"/>
  <c r="B123" i="82"/>
  <c r="A124" i="82" s="1"/>
  <c r="M123" i="82"/>
  <c r="AR123" i="82"/>
  <c r="DD123" i="82"/>
  <c r="AP123" i="82"/>
  <c r="AB123" i="82"/>
  <c r="BZ123" i="82"/>
  <c r="AE123" i="82"/>
  <c r="DM123" i="82"/>
  <c r="CC123" i="82"/>
  <c r="AO123" i="82"/>
  <c r="Z123" i="82"/>
  <c r="BD123" i="82"/>
  <c r="Y123" i="82"/>
  <c r="T123" i="82"/>
  <c r="CD123" i="82"/>
  <c r="I123" i="82"/>
  <c r="AW123" i="82"/>
  <c r="D123" i="82"/>
  <c r="AD123" i="82"/>
  <c r="BP123" i="82"/>
  <c r="H123" i="82"/>
  <c r="BF123" i="82"/>
  <c r="BN123" i="82"/>
  <c r="J123" i="82"/>
  <c r="DA123" i="82"/>
  <c r="BV124" i="82"/>
  <c r="CZ123" i="82"/>
  <c r="CP123" i="82"/>
  <c r="L123" i="82"/>
  <c r="Q123" i="82"/>
  <c r="AL123" i="82"/>
  <c r="AY123" i="82"/>
  <c r="R123" i="82"/>
  <c r="CI123" i="82"/>
  <c r="CL123" i="82"/>
  <c r="CK123" i="82"/>
  <c r="BA124" i="82"/>
  <c r="F123" i="82"/>
  <c r="CM123" i="82"/>
  <c r="AN123" i="82"/>
  <c r="DF123" i="82"/>
  <c r="O123" i="82"/>
  <c r="CF123" i="82"/>
  <c r="AH123" i="82"/>
  <c r="P123" i="82"/>
  <c r="G123" i="82"/>
  <c r="DB123" i="82"/>
  <c r="CE123" i="82"/>
  <c r="AX124" i="82"/>
  <c r="CR123" i="82"/>
  <c r="AF123" i="82"/>
  <c r="S123" i="82"/>
  <c r="AS123" i="82"/>
  <c r="DF3" i="82"/>
  <c r="AA73" i="82"/>
  <c r="AT63" i="82"/>
  <c r="DG61" i="82"/>
  <c r="DK60" i="82"/>
  <c r="DN60" i="82" s="1"/>
  <c r="C123" i="82" l="1"/>
  <c r="G124" i="82"/>
  <c r="CM124" i="82"/>
  <c r="CF124" i="82"/>
  <c r="DF124" i="82"/>
  <c r="B124" i="82"/>
  <c r="A125" i="82" s="1"/>
  <c r="F124" i="82"/>
  <c r="AB124" i="82"/>
  <c r="AU124" i="82"/>
  <c r="CN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CD124" i="82"/>
  <c r="P124" i="82"/>
  <c r="BG124" i="82"/>
  <c r="DL124" i="82"/>
  <c r="DE124" i="82"/>
  <c r="AJ124" i="82"/>
  <c r="DB124" i="82"/>
  <c r="CL124" i="82"/>
  <c r="CC124" i="82"/>
  <c r="AY124" i="82"/>
  <c r="CI124" i="82"/>
  <c r="I124" i="82"/>
  <c r="CE124" i="82"/>
  <c r="CB124" i="82"/>
  <c r="AO124" i="82"/>
  <c r="AE124" i="82"/>
  <c r="AX125" i="82"/>
  <c r="CK124" i="82"/>
  <c r="BZ124" i="82"/>
  <c r="Q124" i="82"/>
  <c r="DG4" i="82"/>
  <c r="DG3" i="82"/>
  <c r="DG62" i="82"/>
  <c r="DK61" i="82"/>
  <c r="DN61" i="82" s="1"/>
  <c r="AT64" i="82"/>
  <c r="AA74" i="82"/>
  <c r="C124" i="82" l="1"/>
  <c r="BK125" i="82"/>
  <c r="J125" i="82"/>
  <c r="AY125" i="82"/>
  <c r="DM125" i="82"/>
  <c r="AS125" i="82"/>
  <c r="BP125" i="82"/>
  <c r="L125" i="82"/>
  <c r="CB125" i="82"/>
  <c r="H125" i="82"/>
  <c r="I125" i="82"/>
  <c r="AI125" i="82"/>
  <c r="U125" i="82"/>
  <c r="DC125" i="82" s="1"/>
  <c r="B125" i="82"/>
  <c r="C125" i="82" s="1"/>
  <c r="M125" i="82"/>
  <c r="AE125" i="82"/>
  <c r="DD125" i="82"/>
  <c r="AW125" i="82"/>
  <c r="AP125" i="82"/>
  <c r="BD125" i="82"/>
  <c r="DE125" i="82"/>
  <c r="BV126" i="82"/>
  <c r="CO125" i="82"/>
  <c r="Z125" i="82"/>
  <c r="AH125" i="82"/>
  <c r="CZ125" i="82"/>
  <c r="CP125" i="82"/>
  <c r="BA126" i="82"/>
  <c r="DF125" i="82"/>
  <c r="P125" i="82"/>
  <c r="AC125" i="82"/>
  <c r="AL125" i="82"/>
  <c r="BN125" i="82"/>
  <c r="AF125" i="82"/>
  <c r="CC125" i="82"/>
  <c r="BZ125" i="82"/>
  <c r="CF125" i="82"/>
  <c r="CH125" i="82"/>
  <c r="AD125" i="82"/>
  <c r="BF125" i="82"/>
  <c r="Q125" i="82"/>
  <c r="CD125" i="82"/>
  <c r="O125" i="82"/>
  <c r="F125" i="82"/>
  <c r="CL125" i="82"/>
  <c r="T125" i="82"/>
  <c r="AB125" i="82"/>
  <c r="AX126" i="82"/>
  <c r="R125" i="82"/>
  <c r="CE125" i="82"/>
  <c r="D125" i="82"/>
  <c r="DA125" i="82"/>
  <c r="AU125" i="82"/>
  <c r="AR125" i="82"/>
  <c r="CN125" i="82"/>
  <c r="CI125" i="82"/>
  <c r="AO125" i="82"/>
  <c r="Y125" i="82"/>
  <c r="CM125" i="82"/>
  <c r="K125" i="82"/>
  <c r="DB125" i="82"/>
  <c r="E125" i="82"/>
  <c r="CR125" i="82"/>
  <c r="BG125" i="82"/>
  <c r="AN125" i="82"/>
  <c r="S125" i="82"/>
  <c r="AG125" i="82"/>
  <c r="G125" i="82"/>
  <c r="AJ125" i="82"/>
  <c r="DL125" i="82"/>
  <c r="CK125" i="82"/>
  <c r="DH3" i="82"/>
  <c r="DH4" i="82"/>
  <c r="AA75" i="82"/>
  <c r="AT65" i="82"/>
  <c r="DG63" i="82"/>
  <c r="DK62" i="82"/>
  <c r="DN62" i="82" s="1"/>
  <c r="A126" i="82" l="1"/>
  <c r="CO126" i="82" s="1"/>
  <c r="DG64" i="82"/>
  <c r="DK63" i="82"/>
  <c r="DN63" i="82" s="1"/>
  <c r="AT66" i="82"/>
  <c r="AA76" i="82"/>
  <c r="DL126" i="82" l="1"/>
  <c r="Z126" i="82"/>
  <c r="R126" i="82"/>
  <c r="CH126" i="82"/>
  <c r="CN126" i="82"/>
  <c r="CZ126" i="82"/>
  <c r="H126" i="82"/>
  <c r="AJ126" i="82"/>
  <c r="AN126" i="82"/>
  <c r="DB126" i="82"/>
  <c r="CK126" i="82"/>
  <c r="DE126" i="82"/>
  <c r="B126" i="82"/>
  <c r="A127" i="82" s="1"/>
  <c r="AS126" i="82"/>
  <c r="AO126" i="82"/>
  <c r="AD126" i="82"/>
  <c r="K126" i="82"/>
  <c r="AR126" i="82"/>
  <c r="CC126" i="82"/>
  <c r="AU126" i="82"/>
  <c r="BF126" i="82"/>
  <c r="CE126" i="82"/>
  <c r="I126" i="82"/>
  <c r="BK126" i="82"/>
  <c r="F126" i="82"/>
  <c r="Y126" i="82"/>
  <c r="CD126" i="82"/>
  <c r="BA127" i="82"/>
  <c r="AW126" i="82"/>
  <c r="M126" i="82"/>
  <c r="CI126" i="82"/>
  <c r="AG126" i="82"/>
  <c r="BN126" i="82"/>
  <c r="BD126" i="82"/>
  <c r="DA126" i="82"/>
  <c r="AY126" i="82"/>
  <c r="CR126" i="82"/>
  <c r="O126" i="82"/>
  <c r="AC126" i="82"/>
  <c r="CF126" i="82"/>
  <c r="AX127" i="82"/>
  <c r="P126" i="82"/>
  <c r="BV127" i="82"/>
  <c r="CP126" i="82"/>
  <c r="AF126" i="82"/>
  <c r="AE126" i="82"/>
  <c r="G126" i="82"/>
  <c r="D126" i="82"/>
  <c r="AP126" i="82"/>
  <c r="L126" i="82"/>
  <c r="BP126" i="82"/>
  <c r="T126" i="82"/>
  <c r="AI126" i="82"/>
  <c r="BZ126" i="82"/>
  <c r="DF126" i="82"/>
  <c r="J126" i="82"/>
  <c r="Q126" i="82"/>
  <c r="CB126" i="82"/>
  <c r="AL126" i="82"/>
  <c r="BG126" i="82"/>
  <c r="AB126" i="82"/>
  <c r="U126" i="82"/>
  <c r="DC126" i="82" s="1"/>
  <c r="DD126" i="82"/>
  <c r="CL126" i="82"/>
  <c r="AH126" i="82"/>
  <c r="S126" i="82"/>
  <c r="DM126" i="82"/>
  <c r="CM126" i="82"/>
  <c r="C126" i="82"/>
  <c r="E126" i="82"/>
  <c r="AA77" i="82"/>
  <c r="AT67" i="82"/>
  <c r="DG65" i="82"/>
  <c r="DK64" i="82"/>
  <c r="DN64" i="82" s="1"/>
  <c r="O127" i="82" l="1"/>
  <c r="BV128" i="82"/>
  <c r="AI127" i="82"/>
  <c r="BZ127" i="82"/>
  <c r="AJ127" i="82"/>
  <c r="AR127" i="82"/>
  <c r="CM127" i="82"/>
  <c r="CO127" i="82"/>
  <c r="CR127" i="82"/>
  <c r="CE127" i="82"/>
  <c r="H127" i="82"/>
  <c r="CF127" i="82"/>
  <c r="DB127" i="82"/>
  <c r="CD127" i="82"/>
  <c r="AE127" i="82"/>
  <c r="S127" i="82"/>
  <c r="AL127" i="82"/>
  <c r="AC127" i="82"/>
  <c r="CB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CN127" i="82"/>
  <c r="AU127" i="82"/>
  <c r="AO127" i="82"/>
  <c r="T127" i="82"/>
  <c r="CK127" i="82"/>
  <c r="D127" i="82"/>
  <c r="P127" i="82"/>
  <c r="DM127" i="82"/>
  <c r="U127" i="82"/>
  <c r="DC127" i="82" s="1"/>
  <c r="DE127" i="82"/>
  <c r="F127" i="82"/>
  <c r="J127" i="82"/>
  <c r="K127" i="82"/>
  <c r="CH127" i="82"/>
  <c r="AB127" i="82"/>
  <c r="Q127" i="82"/>
  <c r="I127" i="82"/>
  <c r="BN127" i="82"/>
  <c r="BD127" i="82"/>
  <c r="CL127" i="82"/>
  <c r="L127" i="82"/>
  <c r="CP127" i="82"/>
  <c r="G127" i="82"/>
  <c r="AY127" i="82"/>
  <c r="AP127" i="82"/>
  <c r="AX128" i="82"/>
  <c r="B127" i="82"/>
  <c r="C127" i="82" s="1"/>
  <c r="DA127" i="82"/>
  <c r="R127" i="82"/>
  <c r="DG66" i="82"/>
  <c r="DK65" i="82"/>
  <c r="DN65" i="82" s="1"/>
  <c r="AT68" i="82"/>
  <c r="AA78" i="82"/>
  <c r="A128" i="82" l="1"/>
  <c r="DF128" i="82" s="1"/>
  <c r="AT69" i="82"/>
  <c r="AA79" i="82"/>
  <c r="DG67" i="82"/>
  <c r="DK66" i="82"/>
  <c r="DN66" i="82" s="1"/>
  <c r="BF128" i="82" l="1"/>
  <c r="CO128" i="82"/>
  <c r="AI128" i="82"/>
  <c r="AY128" i="82"/>
  <c r="F128" i="82"/>
  <c r="AC128" i="82"/>
  <c r="BP128" i="82"/>
  <c r="AN128" i="82"/>
  <c r="CP128" i="82"/>
  <c r="BV129" i="82"/>
  <c r="CN128" i="82"/>
  <c r="DE128" i="82"/>
  <c r="P128" i="82"/>
  <c r="CD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DB128" i="82"/>
  <c r="CK128" i="82"/>
  <c r="O128" i="82"/>
  <c r="B128" i="82"/>
  <c r="C128" i="82" s="1"/>
  <c r="AD128" i="82"/>
  <c r="J128" i="82"/>
  <c r="AS128" i="82"/>
  <c r="AE128" i="82"/>
  <c r="BN128" i="82"/>
  <c r="CF128" i="82"/>
  <c r="CL128" i="82"/>
  <c r="D128" i="82"/>
  <c r="CE128" i="82"/>
  <c r="AO128" i="82"/>
  <c r="CM128" i="82"/>
  <c r="CB128" i="82"/>
  <c r="AB128" i="82"/>
  <c r="Y128" i="82"/>
  <c r="M128" i="82"/>
  <c r="AJ128" i="82"/>
  <c r="CC128" i="82"/>
  <c r="I128" i="82"/>
  <c r="Z128" i="82"/>
  <c r="AX129" i="82"/>
  <c r="DG68" i="82"/>
  <c r="DK67" i="82"/>
  <c r="DN67" i="82" s="1"/>
  <c r="AA80" i="82"/>
  <c r="AT70" i="82"/>
  <c r="A129" i="82" l="1"/>
  <c r="BD129" i="82" s="1"/>
  <c r="AT71" i="82"/>
  <c r="AA81" i="82"/>
  <c r="DG69" i="82"/>
  <c r="DK68" i="82"/>
  <c r="DN68" i="82" s="1"/>
  <c r="CN129" i="82" l="1"/>
  <c r="AN129" i="82"/>
  <c r="CD129" i="82"/>
  <c r="DE129" i="82"/>
  <c r="U129" i="82"/>
  <c r="DC129" i="82" s="1"/>
  <c r="AC129" i="82"/>
  <c r="AF129" i="82"/>
  <c r="AS129" i="82"/>
  <c r="CE129" i="82"/>
  <c r="AW129" i="82"/>
  <c r="BK129" i="82"/>
  <c r="CH129" i="82"/>
  <c r="DM129" i="82"/>
  <c r="CO129" i="82"/>
  <c r="AR129" i="82"/>
  <c r="Z129" i="82"/>
  <c r="AI129" i="82"/>
  <c r="DD129" i="82"/>
  <c r="AE129" i="82"/>
  <c r="M129" i="82"/>
  <c r="CK129" i="82"/>
  <c r="AY129" i="82"/>
  <c r="DA129" i="82"/>
  <c r="DB129" i="82"/>
  <c r="E129" i="82"/>
  <c r="AH129" i="82"/>
  <c r="CI129" i="82"/>
  <c r="AU129" i="82"/>
  <c r="BA130" i="82"/>
  <c r="CP129" i="82"/>
  <c r="O129" i="82"/>
  <c r="F129" i="82"/>
  <c r="J129" i="82"/>
  <c r="AX130" i="82"/>
  <c r="BG129" i="82"/>
  <c r="AB129" i="82"/>
  <c r="BZ129" i="82"/>
  <c r="BN129" i="82"/>
  <c r="CZ129" i="82"/>
  <c r="CL129" i="82"/>
  <c r="I129" i="82"/>
  <c r="BF129" i="82"/>
  <c r="K129" i="82"/>
  <c r="P129" i="82"/>
  <c r="B129" i="82"/>
  <c r="D129" i="82"/>
  <c r="AO129" i="82"/>
  <c r="CF129" i="82"/>
  <c r="CM129" i="82"/>
  <c r="AL129" i="82"/>
  <c r="AG129" i="82"/>
  <c r="AJ129" i="82"/>
  <c r="AP129" i="82"/>
  <c r="Q129" i="82"/>
  <c r="T129" i="82"/>
  <c r="S129" i="82"/>
  <c r="DL129" i="82"/>
  <c r="CR129" i="82"/>
  <c r="CB129" i="82"/>
  <c r="Y129" i="82"/>
  <c r="L129" i="82"/>
  <c r="R129" i="82"/>
  <c r="BP129" i="82"/>
  <c r="H129" i="82"/>
  <c r="CC129" i="82"/>
  <c r="AD129" i="82"/>
  <c r="G129" i="82"/>
  <c r="BV130" i="82"/>
  <c r="DF129" i="82"/>
  <c r="AA82" i="82"/>
  <c r="DG70" i="82"/>
  <c r="DK69" i="82"/>
  <c r="DN69" i="82" s="1"/>
  <c r="AT72" i="82"/>
  <c r="C129" i="82" l="1"/>
  <c r="A130" i="82"/>
  <c r="AT73" i="82"/>
  <c r="DG71" i="82"/>
  <c r="DK70" i="82"/>
  <c r="DN70" i="82" s="1"/>
  <c r="AA83" i="82"/>
  <c r="L130" i="82" l="1"/>
  <c r="AD130" i="82"/>
  <c r="CD130" i="82"/>
  <c r="BA131" i="82"/>
  <c r="CK130" i="82"/>
  <c r="CP130" i="82"/>
  <c r="AU130" i="82"/>
  <c r="F130" i="82"/>
  <c r="AG130" i="82"/>
  <c r="G130" i="82"/>
  <c r="CL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CN130" i="82"/>
  <c r="BG130" i="82"/>
  <c r="BK130" i="82"/>
  <c r="BZ130" i="82"/>
  <c r="AH130" i="82"/>
  <c r="AY130" i="82"/>
  <c r="AP130" i="82"/>
  <c r="BV131" i="82"/>
  <c r="CH130" i="82"/>
  <c r="Y130" i="82"/>
  <c r="DL130" i="82"/>
  <c r="DD130" i="82"/>
  <c r="CR130" i="82"/>
  <c r="DA130" i="82"/>
  <c r="CF130" i="82"/>
  <c r="AI130" i="82"/>
  <c r="M130" i="82"/>
  <c r="E130" i="82"/>
  <c r="J130" i="82"/>
  <c r="O130" i="82"/>
  <c r="AO130" i="82"/>
  <c r="DE130" i="82"/>
  <c r="AF130" i="82"/>
  <c r="BF130" i="82"/>
  <c r="AX131" i="82"/>
  <c r="R130" i="82"/>
  <c r="DB130" i="82"/>
  <c r="CE130" i="82"/>
  <c r="D130" i="82"/>
  <c r="BN130" i="82"/>
  <c r="Z130" i="82"/>
  <c r="BD130" i="82"/>
  <c r="AW130" i="82"/>
  <c r="CB130" i="82"/>
  <c r="BP130" i="82"/>
  <c r="I130" i="82"/>
  <c r="DG72" i="82"/>
  <c r="DK71" i="82"/>
  <c r="DN71" i="82" s="1"/>
  <c r="AA84" i="82"/>
  <c r="AT74" i="82"/>
  <c r="A131" i="82" l="1"/>
  <c r="BK131" i="82" s="1"/>
  <c r="C130" i="82"/>
  <c r="AT75" i="82"/>
  <c r="AA85" i="82"/>
  <c r="DG73" i="82"/>
  <c r="DK72" i="82"/>
  <c r="DN72" i="82" s="1"/>
  <c r="BG131" i="82" l="1"/>
  <c r="AC131" i="82"/>
  <c r="CN131" i="82"/>
  <c r="P131" i="82"/>
  <c r="CM131" i="82"/>
  <c r="H131" i="82"/>
  <c r="AR131" i="82"/>
  <c r="AP131" i="82"/>
  <c r="CK131" i="82"/>
  <c r="L131" i="82"/>
  <c r="BA132" i="82"/>
  <c r="Y131" i="82"/>
  <c r="AJ131" i="82"/>
  <c r="Q131" i="82"/>
  <c r="CP131" i="82"/>
  <c r="BD131" i="82"/>
  <c r="R131" i="82"/>
  <c r="AL131" i="82"/>
  <c r="BP131" i="82"/>
  <c r="DA131" i="82"/>
  <c r="AB131" i="82"/>
  <c r="CD131" i="82"/>
  <c r="AX132" i="82"/>
  <c r="CO131" i="82"/>
  <c r="DE131" i="82"/>
  <c r="CB131" i="82"/>
  <c r="AW131" i="82"/>
  <c r="Z131" i="82"/>
  <c r="CL131" i="82"/>
  <c r="CZ131" i="82"/>
  <c r="AD131" i="82"/>
  <c r="AO131" i="82"/>
  <c r="CE131" i="82"/>
  <c r="S131" i="82"/>
  <c r="AF131" i="82"/>
  <c r="O131" i="82"/>
  <c r="CR131" i="82"/>
  <c r="AY131" i="82"/>
  <c r="BF131" i="82"/>
  <c r="DB131" i="82"/>
  <c r="C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DG74" i="82"/>
  <c r="DK73" i="82"/>
  <c r="DN73" i="82" s="1"/>
  <c r="AA86" i="82"/>
  <c r="AT76" i="82"/>
  <c r="AR132" i="82" l="1"/>
  <c r="AB132" i="82"/>
  <c r="BN132" i="82"/>
  <c r="E132" i="82"/>
  <c r="Z132" i="82"/>
  <c r="B132" i="82"/>
  <c r="A133" i="82" s="1"/>
  <c r="CM132" i="82"/>
  <c r="P132" i="82"/>
  <c r="CI132" i="82"/>
  <c r="DA132" i="82"/>
  <c r="I132" i="82"/>
  <c r="Y132" i="82"/>
  <c r="T132" i="82"/>
  <c r="CN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CL132" i="82"/>
  <c r="U132" i="82"/>
  <c r="DC132" i="82" s="1"/>
  <c r="DB132" i="82"/>
  <c r="BF132" i="82"/>
  <c r="CD132" i="82"/>
  <c r="Q132" i="82"/>
  <c r="AN132" i="82"/>
  <c r="BZ132" i="82"/>
  <c r="AJ132" i="82"/>
  <c r="BV133" i="82"/>
  <c r="AU132" i="82"/>
  <c r="AF132" i="82"/>
  <c r="DF132" i="82"/>
  <c r="AE132" i="82"/>
  <c r="K132" i="82"/>
  <c r="S132" i="82"/>
  <c r="AW132" i="82"/>
  <c r="BP132" i="82"/>
  <c r="CF132" i="82"/>
  <c r="C131" i="82"/>
  <c r="CB132" i="82"/>
  <c r="AL132" i="82"/>
  <c r="AG132" i="82"/>
  <c r="G132" i="82"/>
  <c r="CE132" i="82"/>
  <c r="DE132" i="82"/>
  <c r="R132" i="82"/>
  <c r="AO132" i="82"/>
  <c r="CO132" i="82"/>
  <c r="BD132" i="82"/>
  <c r="AT77" i="82"/>
  <c r="AA87" i="82"/>
  <c r="DG75" i="82"/>
  <c r="DK74" i="82"/>
  <c r="DN74" i="82" s="1"/>
  <c r="AY133" i="82" l="1"/>
  <c r="CR133" i="82"/>
  <c r="B133" i="82"/>
  <c r="A134" i="82" s="1"/>
  <c r="BD133" i="82"/>
  <c r="E133" i="82"/>
  <c r="BK133" i="82"/>
  <c r="G133" i="82"/>
  <c r="G134" i="82" s="1"/>
  <c r="BP133" i="82"/>
  <c r="BN133" i="82"/>
  <c r="BZ133" i="82"/>
  <c r="O133" i="82"/>
  <c r="DB133" i="82"/>
  <c r="DF133" i="82"/>
  <c r="DA133" i="82"/>
  <c r="DM133" i="82"/>
  <c r="DM134" i="82" s="1"/>
  <c r="CP133" i="82"/>
  <c r="AR133" i="82"/>
  <c r="CF133" i="82"/>
  <c r="I133" i="82"/>
  <c r="AS133" i="82"/>
  <c r="K133" i="82"/>
  <c r="AU133" i="82"/>
  <c r="CZ133" i="82"/>
  <c r="CZ134" i="82" s="1"/>
  <c r="D133" i="82"/>
  <c r="D134" i="82" s="1"/>
  <c r="CN133" i="82"/>
  <c r="AG133" i="82"/>
  <c r="Y133" i="82"/>
  <c r="CI133" i="82"/>
  <c r="DL133" i="82"/>
  <c r="AN133" i="82"/>
  <c r="BF133" i="82"/>
  <c r="BF134" i="82" s="1"/>
  <c r="DD133" i="82"/>
  <c r="DD134" i="82" s="1"/>
  <c r="T133" i="82"/>
  <c r="AJ133" i="82"/>
  <c r="H133" i="82"/>
  <c r="H134" i="82" s="1"/>
  <c r="CD133" i="82"/>
  <c r="Z133" i="82"/>
  <c r="CK133" i="82"/>
  <c r="CK134" i="82" s="1"/>
  <c r="AL133" i="82"/>
  <c r="AL134" i="82" s="1"/>
  <c r="Q133" i="82"/>
  <c r="Q134" i="82" s="1"/>
  <c r="CH133" i="82"/>
  <c r="CB133" i="82"/>
  <c r="R133" i="82"/>
  <c r="R134" i="82" s="1"/>
  <c r="CO133" i="82"/>
  <c r="AO133" i="82"/>
  <c r="AX134" i="82"/>
  <c r="AX135" i="82" s="1"/>
  <c r="BV134" i="82"/>
  <c r="BV135" i="82" s="1"/>
  <c r="P133" i="82"/>
  <c r="P134" i="82" s="1"/>
  <c r="AH133" i="82"/>
  <c r="AW133" i="82"/>
  <c r="J133" i="82"/>
  <c r="J134" i="82" s="1"/>
  <c r="AD133" i="82"/>
  <c r="M133" i="82"/>
  <c r="M134" i="82" s="1"/>
  <c r="CE133" i="82"/>
  <c r="CE134" i="82" s="1"/>
  <c r="AP133" i="82"/>
  <c r="AP134" i="82" s="1"/>
  <c r="BA134" i="82"/>
  <c r="BA135" i="82" s="1"/>
  <c r="AI133" i="82"/>
  <c r="S133" i="82"/>
  <c r="L133" i="82"/>
  <c r="L134" i="82" s="1"/>
  <c r="F133" i="82"/>
  <c r="AF133" i="82"/>
  <c r="AF134" i="82" s="1"/>
  <c r="BG133" i="82"/>
  <c r="AC133" i="82"/>
  <c r="AC134" i="82" s="1"/>
  <c r="DE133" i="82"/>
  <c r="DE134" i="82" s="1"/>
  <c r="CM133" i="82"/>
  <c r="AB133" i="82"/>
  <c r="CC133" i="82"/>
  <c r="CC134" i="82" s="1"/>
  <c r="AE133" i="82"/>
  <c r="AE134" i="82" s="1"/>
  <c r="U133" i="82"/>
  <c r="DC133" i="82" s="1"/>
  <c r="CL133" i="82"/>
  <c r="CL134" i="82" s="1"/>
  <c r="CR134" i="82"/>
  <c r="C132" i="82"/>
  <c r="DG76" i="82"/>
  <c r="DK75" i="82"/>
  <c r="DN75" i="82" s="1"/>
  <c r="AA88" i="82"/>
  <c r="AT78" i="82"/>
  <c r="CP134" i="82" l="1"/>
  <c r="BP134" i="82"/>
  <c r="AN134" i="82"/>
  <c r="AU134" i="82"/>
  <c r="DA134" i="82"/>
  <c r="AO134" i="82"/>
  <c r="Z134" i="82"/>
  <c r="DL134" i="82"/>
  <c r="F134" i="82"/>
  <c r="AD134" i="82"/>
  <c r="CO134" i="82"/>
  <c r="Y134" i="82"/>
  <c r="I134" i="82"/>
  <c r="O134" i="82"/>
  <c r="K134" i="82"/>
  <c r="CD134" i="82"/>
  <c r="BK134" i="82"/>
  <c r="CI134" i="82"/>
  <c r="CM134" i="82"/>
  <c r="AH134" i="82"/>
  <c r="CH134" i="82"/>
  <c r="T134" i="82"/>
  <c r="CN134" i="82"/>
  <c r="AR134" i="82"/>
  <c r="BN134" i="82"/>
  <c r="AB134" i="82"/>
  <c r="S134" i="82"/>
  <c r="AW134" i="82"/>
  <c r="AS134" i="82"/>
  <c r="AI134" i="82"/>
  <c r="C133" i="82"/>
  <c r="CB134" i="82"/>
  <c r="AJ134" i="82"/>
  <c r="DF134" i="82"/>
  <c r="DB134" i="82"/>
  <c r="E134" i="82"/>
  <c r="BD134" i="82"/>
  <c r="B134" i="82"/>
  <c r="C134" i="82" s="1"/>
  <c r="BG134" i="82"/>
  <c r="U134" i="82"/>
  <c r="DC134" i="82" s="1"/>
  <c r="AG134" i="82"/>
  <c r="CF134" i="82"/>
  <c r="BZ134" i="82"/>
  <c r="AY134" i="82"/>
  <c r="AT79" i="82"/>
  <c r="AA89" i="82"/>
  <c r="DG77" i="82"/>
  <c r="DK76" i="82"/>
  <c r="DN76" i="82" s="1"/>
  <c r="A135" i="82" l="1"/>
  <c r="CP135" i="82" s="1"/>
  <c r="DG78" i="82"/>
  <c r="DK77" i="82"/>
  <c r="DN77" i="82" s="1"/>
  <c r="AA90" i="82"/>
  <c r="AT80" i="82"/>
  <c r="AF135" i="82" l="1"/>
  <c r="CN135" i="82"/>
  <c r="CF135" i="82"/>
  <c r="L135" i="82"/>
  <c r="P135" i="82"/>
  <c r="DF135" i="82"/>
  <c r="CB135" i="82"/>
  <c r="AR135" i="82"/>
  <c r="K135" i="82"/>
  <c r="CZ135" i="82"/>
  <c r="O135" i="82"/>
  <c r="E135" i="82"/>
  <c r="CM135" i="82"/>
  <c r="AP135" i="82"/>
  <c r="CK135" i="82"/>
  <c r="CC135" i="82"/>
  <c r="CC136" i="82" s="1"/>
  <c r="R135" i="82"/>
  <c r="BD135" i="82"/>
  <c r="AG135" i="82"/>
  <c r="AU135" i="82"/>
  <c r="I135" i="82"/>
  <c r="Y135" i="82"/>
  <c r="S135" i="82"/>
  <c r="Z135" i="82"/>
  <c r="Z136" i="82" s="1"/>
  <c r="BP135" i="82"/>
  <c r="B135" i="82"/>
  <c r="A136" i="82" s="1"/>
  <c r="AF136" i="82" s="1"/>
  <c r="DB135" i="82"/>
  <c r="CE135" i="82"/>
  <c r="M135" i="82"/>
  <c r="AC135" i="82"/>
  <c r="BN135" i="82"/>
  <c r="AL135" i="82"/>
  <c r="AL136" i="82" s="1"/>
  <c r="BK135" i="82"/>
  <c r="DE135" i="82"/>
  <c r="CO135" i="82"/>
  <c r="BA136" i="82"/>
  <c r="Q135" i="82"/>
  <c r="D135" i="82"/>
  <c r="BG135" i="82"/>
  <c r="AW135" i="82"/>
  <c r="AW136" i="82" s="1"/>
  <c r="AI135" i="82"/>
  <c r="DM135" i="82"/>
  <c r="CI135" i="82"/>
  <c r="G135" i="82"/>
  <c r="AE135" i="82"/>
  <c r="BZ135" i="82"/>
  <c r="DL135" i="82"/>
  <c r="AX136" i="82"/>
  <c r="AX137" i="82" s="1"/>
  <c r="CR135" i="82"/>
  <c r="AJ135" i="82"/>
  <c r="H135" i="82"/>
  <c r="AH135" i="82"/>
  <c r="AS135" i="82"/>
  <c r="CH135" i="82"/>
  <c r="AO135" i="82"/>
  <c r="AY135" i="82"/>
  <c r="AY136" i="82" s="1"/>
  <c r="AN135" i="82"/>
  <c r="CL135" i="82"/>
  <c r="CL136" i="82" s="1"/>
  <c r="U135" i="82"/>
  <c r="DC135" i="82" s="1"/>
  <c r="T135" i="82"/>
  <c r="BV136" i="82"/>
  <c r="DA135" i="82"/>
  <c r="BF135" i="82"/>
  <c r="F135" i="82"/>
  <c r="F136" i="82" s="1"/>
  <c r="AB135" i="82"/>
  <c r="J135" i="82"/>
  <c r="J136" i="82" s="1"/>
  <c r="CD135" i="82"/>
  <c r="DD135" i="82"/>
  <c r="AD135" i="82"/>
  <c r="U136" i="82"/>
  <c r="DC136" i="82" s="1"/>
  <c r="CR136" i="82"/>
  <c r="AT81" i="82"/>
  <c r="AA91" i="82"/>
  <c r="DG79" i="82"/>
  <c r="DK78" i="82"/>
  <c r="DN78" i="82" s="1"/>
  <c r="AR136" i="82" l="1"/>
  <c r="BK136" i="82"/>
  <c r="DM136" i="82"/>
  <c r="DE136" i="82"/>
  <c r="BF136" i="82"/>
  <c r="DL136" i="82"/>
  <c r="BG136" i="82"/>
  <c r="BN136" i="82"/>
  <c r="S136" i="82"/>
  <c r="CK136" i="82"/>
  <c r="CB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CR137" i="82" s="1"/>
  <c r="BP136" i="82"/>
  <c r="CM136" i="82"/>
  <c r="P136" i="82"/>
  <c r="L136" i="82"/>
  <c r="CN136" i="82"/>
  <c r="CD136" i="82"/>
  <c r="H136" i="82"/>
  <c r="CO136" i="82"/>
  <c r="AJ136" i="82"/>
  <c r="CZ136" i="82"/>
  <c r="DB136" i="82"/>
  <c r="AG136" i="82"/>
  <c r="O136" i="82"/>
  <c r="K136" i="82"/>
  <c r="AN136" i="82"/>
  <c r="CP136" i="82"/>
  <c r="CF136" i="82"/>
  <c r="BA137" i="82"/>
  <c r="BA138" i="82" s="1"/>
  <c r="AI136" i="82"/>
  <c r="E136" i="82"/>
  <c r="C135" i="82"/>
  <c r="DG80" i="82"/>
  <c r="DK79" i="82"/>
  <c r="DN79" i="82" s="1"/>
  <c r="AA92" i="82"/>
  <c r="AT82" i="82"/>
  <c r="AI137" i="82" l="1"/>
  <c r="DB137" i="82"/>
  <c r="P137" i="82"/>
  <c r="BV138" i="82"/>
  <c r="CZ137" i="82"/>
  <c r="CF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CN137" i="82"/>
  <c r="G137" i="82"/>
  <c r="Q137" i="82"/>
  <c r="AC137" i="82"/>
  <c r="CB137" i="82"/>
  <c r="AD137" i="82"/>
  <c r="C136" i="82"/>
  <c r="AY137" i="82"/>
  <c r="DF137" i="82"/>
  <c r="DE137" i="82"/>
  <c r="AX138" i="82"/>
  <c r="CH137" i="82"/>
  <c r="CK137" i="82"/>
  <c r="B137" i="82"/>
  <c r="C137" i="82" s="1"/>
  <c r="BG137" i="82"/>
  <c r="CC137" i="82"/>
  <c r="CI137" i="82"/>
  <c r="Z137" i="82"/>
  <c r="AH137" i="82"/>
  <c r="AW137" i="82"/>
  <c r="DA137" i="82"/>
  <c r="I137" i="82"/>
  <c r="DM137" i="82"/>
  <c r="AF137" i="82"/>
  <c r="DL137" i="82"/>
  <c r="CL137" i="82"/>
  <c r="AO137" i="82"/>
  <c r="T137" i="82"/>
  <c r="J137" i="82"/>
  <c r="K137" i="82"/>
  <c r="CD137" i="82"/>
  <c r="CE137" i="82"/>
  <c r="R137" i="82"/>
  <c r="Y137" i="82"/>
  <c r="AB137" i="82"/>
  <c r="D137" i="82"/>
  <c r="BN137" i="82"/>
  <c r="M137" i="82"/>
  <c r="DD137" i="82"/>
  <c r="AP137" i="82"/>
  <c r="H137" i="82"/>
  <c r="BD137" i="82"/>
  <c r="AN137" i="82"/>
  <c r="AT83" i="82"/>
  <c r="AA93" i="82"/>
  <c r="DG81" i="82"/>
  <c r="DK80" i="82"/>
  <c r="DN80" i="82" s="1"/>
  <c r="A138" i="82" l="1"/>
  <c r="CM138" i="82" s="1"/>
  <c r="Y138" i="82"/>
  <c r="AW138" i="82"/>
  <c r="DE138" i="82"/>
  <c r="AI138" i="82"/>
  <c r="AL138" i="82"/>
  <c r="AN138" i="82"/>
  <c r="O138" i="82"/>
  <c r="Q138" i="82"/>
  <c r="AE138" i="82"/>
  <c r="AG138" i="82"/>
  <c r="DL138" i="82"/>
  <c r="CB138" i="82"/>
  <c r="P138" i="82"/>
  <c r="U138" i="82"/>
  <c r="DC138" i="82" s="1"/>
  <c r="BZ138" i="82"/>
  <c r="E138" i="82"/>
  <c r="S138" i="82"/>
  <c r="AB138" i="82"/>
  <c r="DF138" i="82"/>
  <c r="DB138" i="82"/>
  <c r="AC138" i="82"/>
  <c r="CK138" i="82"/>
  <c r="Z138" i="82"/>
  <c r="G138" i="82"/>
  <c r="CZ138" i="82"/>
  <c r="AO138" i="82"/>
  <c r="BN138" i="82"/>
  <c r="DD138" i="82"/>
  <c r="D138" i="82"/>
  <c r="DM138" i="82"/>
  <c r="BD138" i="82"/>
  <c r="BA139" i="82"/>
  <c r="DA138" i="82"/>
  <c r="CF138" i="82"/>
  <c r="L138" i="82"/>
  <c r="AF138" i="82"/>
  <c r="F138" i="82"/>
  <c r="J138" i="82"/>
  <c r="CC138" i="82"/>
  <c r="CE138" i="82"/>
  <c r="BG138" i="82"/>
  <c r="CH138" i="82"/>
  <c r="AS138" i="82"/>
  <c r="AR138" i="82"/>
  <c r="T138" i="82"/>
  <c r="BV139" i="82"/>
  <c r="AD138" i="82"/>
  <c r="I138" i="82"/>
  <c r="BK138" i="82"/>
  <c r="CO138" i="82"/>
  <c r="CL138" i="82"/>
  <c r="CN138" i="82"/>
  <c r="AU138" i="82"/>
  <c r="CR138" i="82"/>
  <c r="B138" i="82"/>
  <c r="A139" i="82" s="1"/>
  <c r="F139" i="82" s="1"/>
  <c r="CI138" i="82"/>
  <c r="CD138" i="82"/>
  <c r="AX139" i="82"/>
  <c r="K138" i="82"/>
  <c r="AY138" i="82"/>
  <c r="AH138" i="82"/>
  <c r="AA94" i="82"/>
  <c r="DG82" i="82"/>
  <c r="DK81" i="82"/>
  <c r="DN81" i="82" s="1"/>
  <c r="AT84" i="82"/>
  <c r="M138" i="82" l="1"/>
  <c r="BP138" i="82"/>
  <c r="BF138" i="82"/>
  <c r="AP138" i="82"/>
  <c r="CP138" i="82"/>
  <c r="AJ138" i="82"/>
  <c r="H138" i="82"/>
  <c r="H139" i="82" s="1"/>
  <c r="R138" i="82"/>
  <c r="CE139" i="82"/>
  <c r="I139" i="82"/>
  <c r="CO139" i="82"/>
  <c r="CF139" i="82"/>
  <c r="CD139" i="82"/>
  <c r="BK139" i="82"/>
  <c r="BG139" i="82"/>
  <c r="DA139" i="82"/>
  <c r="CZ139" i="82"/>
  <c r="AH139" i="82"/>
  <c r="S139" i="82"/>
  <c r="AE139" i="82"/>
  <c r="O139" i="82"/>
  <c r="AN139" i="82"/>
  <c r="AG139" i="82"/>
  <c r="CL139" i="82"/>
  <c r="BD139" i="82"/>
  <c r="BN139" i="82"/>
  <c r="DB139" i="82"/>
  <c r="R139" i="82"/>
  <c r="AI139" i="82"/>
  <c r="E139" i="82"/>
  <c r="Y139" i="82"/>
  <c r="AF139" i="82"/>
  <c r="AJ139" i="82"/>
  <c r="Z139" i="82"/>
  <c r="BP139" i="82"/>
  <c r="BF139" i="82"/>
  <c r="AO139" i="82"/>
  <c r="CB139" i="82"/>
  <c r="BZ139" i="82"/>
  <c r="CP139" i="82"/>
  <c r="DD139" i="82"/>
  <c r="BA140" i="82"/>
  <c r="CN139" i="82"/>
  <c r="AR139" i="82"/>
  <c r="AU139" i="82"/>
  <c r="T139" i="82"/>
  <c r="K139" i="82"/>
  <c r="AY139" i="82"/>
  <c r="DE139" i="82"/>
  <c r="CK139" i="82"/>
  <c r="C138" i="82"/>
  <c r="BV140" i="82"/>
  <c r="DL139" i="82"/>
  <c r="AW139" i="82"/>
  <c r="AS139" i="82"/>
  <c r="AC139" i="82"/>
  <c r="B139" i="82"/>
  <c r="C139" i="82" s="1"/>
  <c r="J139" i="82"/>
  <c r="Q139" i="82"/>
  <c r="L139" i="82"/>
  <c r="G139" i="82"/>
  <c r="CH139" i="82"/>
  <c r="DM139" i="82"/>
  <c r="AP139" i="82"/>
  <c r="AB139" i="82"/>
  <c r="CC139" i="82"/>
  <c r="AL139" i="82"/>
  <c r="AX140" i="82"/>
  <c r="CR139" i="82"/>
  <c r="CI139" i="82"/>
  <c r="DF139" i="82"/>
  <c r="AD139" i="82"/>
  <c r="M139" i="82"/>
  <c r="P139" i="82"/>
  <c r="D139" i="82"/>
  <c r="U139" i="82"/>
  <c r="DC139" i="82" s="1"/>
  <c r="CM139" i="82"/>
  <c r="AT85" i="82"/>
  <c r="DG83" i="82"/>
  <c r="DK82" i="82"/>
  <c r="DN82" i="82" s="1"/>
  <c r="AA95" i="82"/>
  <c r="A140" i="82" l="1"/>
  <c r="CB140" i="82" s="1"/>
  <c r="AA96" i="82"/>
  <c r="DG84" i="82"/>
  <c r="DK83" i="82"/>
  <c r="DN83" i="82" s="1"/>
  <c r="AT86" i="82"/>
  <c r="BZ140" i="82" l="1"/>
  <c r="DB140" i="82"/>
  <c r="CN140" i="82"/>
  <c r="AD140" i="82"/>
  <c r="DM140" i="82"/>
  <c r="M140" i="82"/>
  <c r="AG140" i="82"/>
  <c r="AR140" i="82"/>
  <c r="Z140" i="82"/>
  <c r="BN140" i="82"/>
  <c r="Y140" i="82"/>
  <c r="CK140" i="82"/>
  <c r="J140" i="82"/>
  <c r="AH140" i="82"/>
  <c r="CL140" i="82"/>
  <c r="AP140" i="82"/>
  <c r="P140" i="82"/>
  <c r="AF140" i="82"/>
  <c r="DD140" i="82"/>
  <c r="CE140" i="82"/>
  <c r="CC140" i="82"/>
  <c r="H140" i="82"/>
  <c r="CZ140" i="82"/>
  <c r="BF140" i="82"/>
  <c r="CD140" i="82"/>
  <c r="AY140" i="82"/>
  <c r="CH140" i="82"/>
  <c r="I140" i="82"/>
  <c r="B140" i="82"/>
  <c r="A141" i="82" s="1"/>
  <c r="CF140" i="82"/>
  <c r="DE140" i="82"/>
  <c r="BK140" i="82"/>
  <c r="R140" i="82"/>
  <c r="AS140" i="82"/>
  <c r="DA140" i="82"/>
  <c r="AW140" i="82"/>
  <c r="AI140" i="82"/>
  <c r="F140" i="82"/>
  <c r="CP140" i="82"/>
  <c r="CR140" i="82"/>
  <c r="BP140" i="82"/>
  <c r="L140" i="82"/>
  <c r="CO140" i="82"/>
  <c r="CM140" i="82"/>
  <c r="E140" i="82"/>
  <c r="U140" i="82"/>
  <c r="DC140" i="82" s="1"/>
  <c r="BG140" i="82"/>
  <c r="AE140" i="82"/>
  <c r="AL140" i="82"/>
  <c r="AJ140" i="82"/>
  <c r="T140" i="82"/>
  <c r="AO140" i="82"/>
  <c r="S140" i="82"/>
  <c r="AC140" i="82"/>
  <c r="AN140" i="82"/>
  <c r="DF140" i="82"/>
  <c r="AX141" i="82"/>
  <c r="Q140" i="82"/>
  <c r="G140" i="82"/>
  <c r="K140" i="82"/>
  <c r="BD140" i="82"/>
  <c r="BV141" i="82"/>
  <c r="BA141" i="82"/>
  <c r="CI140" i="82"/>
  <c r="AB140" i="82"/>
  <c r="O140" i="82"/>
  <c r="AU140" i="82"/>
  <c r="D140" i="82"/>
  <c r="DL140" i="82"/>
  <c r="AT87" i="82"/>
  <c r="DG85" i="82"/>
  <c r="DK84" i="82"/>
  <c r="DN84" i="82" s="1"/>
  <c r="AA97" i="82"/>
  <c r="C140" i="82" l="1"/>
  <c r="AE141" i="82"/>
  <c r="CH141" i="82"/>
  <c r="Z141" i="82"/>
  <c r="DE141" i="82"/>
  <c r="AN141" i="82"/>
  <c r="E141" i="82"/>
  <c r="BD141" i="82"/>
  <c r="H141" i="82"/>
  <c r="B141" i="82"/>
  <c r="CE141" i="82"/>
  <c r="BN141" i="82"/>
  <c r="DA141" i="82"/>
  <c r="Q141" i="82"/>
  <c r="AJ141" i="82"/>
  <c r="BV142" i="82"/>
  <c r="DB141" i="82"/>
  <c r="S141" i="82"/>
  <c r="T141" i="82"/>
  <c r="AC141" i="82"/>
  <c r="CI141" i="82"/>
  <c r="O141" i="82"/>
  <c r="BG141" i="82"/>
  <c r="AY141" i="82"/>
  <c r="CL141" i="82"/>
  <c r="AX142" i="82"/>
  <c r="P141" i="82"/>
  <c r="BF141" i="82"/>
  <c r="CB141" i="82"/>
  <c r="CF141" i="82"/>
  <c r="CD141" i="82"/>
  <c r="Y141" i="82"/>
  <c r="BZ141" i="82"/>
  <c r="AO141" i="82"/>
  <c r="K141" i="82"/>
  <c r="U141" i="82"/>
  <c r="DC141" i="82" s="1"/>
  <c r="I141" i="82"/>
  <c r="AF141" i="82"/>
  <c r="DM141" i="82"/>
  <c r="J141" i="82"/>
  <c r="R141" i="82"/>
  <c r="D141" i="82"/>
  <c r="AS141" i="82"/>
  <c r="AI141" i="82"/>
  <c r="AL141" i="82"/>
  <c r="F141" i="82"/>
  <c r="BA142" i="82"/>
  <c r="AR141" i="82"/>
  <c r="CN141" i="82"/>
  <c r="CP141" i="82"/>
  <c r="CK141" i="82"/>
  <c r="CO141" i="82"/>
  <c r="CR141" i="82"/>
  <c r="DL141" i="82"/>
  <c r="DF141" i="82"/>
  <c r="L141" i="82"/>
  <c r="AW141" i="82"/>
  <c r="BP141" i="82"/>
  <c r="AP141" i="82"/>
  <c r="AH141" i="82"/>
  <c r="CC141" i="82"/>
  <c r="AG141" i="82"/>
  <c r="AD141" i="82"/>
  <c r="CZ141" i="82"/>
  <c r="AB141" i="82"/>
  <c r="G141" i="82"/>
  <c r="DD141" i="82"/>
  <c r="CM141" i="82"/>
  <c r="M141" i="82"/>
  <c r="BK141" i="82"/>
  <c r="AU141" i="82"/>
  <c r="A142" i="82"/>
  <c r="C141" i="82"/>
  <c r="DG86" i="82"/>
  <c r="DK85" i="82"/>
  <c r="DN85" i="82" s="1"/>
  <c r="AA98" i="82"/>
  <c r="AT88" i="82"/>
  <c r="CZ142" i="82" l="1"/>
  <c r="BZ142" i="82"/>
  <c r="AO142" i="82"/>
  <c r="DF142" i="82"/>
  <c r="DA142" i="82"/>
  <c r="P142" i="82"/>
  <c r="AE142" i="82"/>
  <c r="Q142" i="82"/>
  <c r="CD142" i="82"/>
  <c r="B142" i="82"/>
  <c r="A143" i="82" s="1"/>
  <c r="AJ142" i="82"/>
  <c r="Y142" i="82"/>
  <c r="L142" i="82"/>
  <c r="CE142" i="82"/>
  <c r="AN142" i="82"/>
  <c r="BA143" i="82"/>
  <c r="G142" i="82"/>
  <c r="BF142" i="82"/>
  <c r="AI142" i="82"/>
  <c r="S142" i="82"/>
  <c r="CM142" i="82"/>
  <c r="E142" i="82"/>
  <c r="AP142" i="82"/>
  <c r="AY142" i="82"/>
  <c r="AF142" i="82"/>
  <c r="AS142" i="82"/>
  <c r="I142" i="82"/>
  <c r="BG142" i="82"/>
  <c r="AB142" i="82"/>
  <c r="D142" i="82"/>
  <c r="BV143" i="82"/>
  <c r="AH142" i="82"/>
  <c r="DL142" i="82"/>
  <c r="CB142" i="82"/>
  <c r="AG142" i="82"/>
  <c r="T142" i="82"/>
  <c r="CC142" i="82"/>
  <c r="CF142" i="82"/>
  <c r="CL142" i="82"/>
  <c r="CN142" i="82"/>
  <c r="CH142" i="82"/>
  <c r="DB142" i="82"/>
  <c r="BN142" i="82"/>
  <c r="CK142" i="82"/>
  <c r="BD142" i="82"/>
  <c r="DM142" i="82"/>
  <c r="AR142" i="82"/>
  <c r="AU142" i="82"/>
  <c r="O142" i="82"/>
  <c r="U142" i="82"/>
  <c r="DC142" i="82" s="1"/>
  <c r="AW142" i="82"/>
  <c r="AX143" i="82"/>
  <c r="BP142" i="82"/>
  <c r="CP142" i="82"/>
  <c r="CI142" i="82"/>
  <c r="K142" i="82"/>
  <c r="H142" i="82"/>
  <c r="BK142" i="82"/>
  <c r="AD142" i="82"/>
  <c r="AL142" i="82"/>
  <c r="CR142" i="82"/>
  <c r="M142" i="82"/>
  <c r="J142" i="82"/>
  <c r="DD142" i="82"/>
  <c r="Z142" i="82"/>
  <c r="F142" i="82"/>
  <c r="AC142" i="82"/>
  <c r="R142" i="82"/>
  <c r="CO142" i="82"/>
  <c r="DE142" i="82"/>
  <c r="C142" i="82"/>
  <c r="AA99" i="82"/>
  <c r="DG87" i="82"/>
  <c r="DK86" i="82"/>
  <c r="DN86" i="82" s="1"/>
  <c r="AT89" i="82"/>
  <c r="K143" i="82" l="1"/>
  <c r="AI143" i="82"/>
  <c r="Z143" i="82"/>
  <c r="CI143" i="82"/>
  <c r="CC143" i="82"/>
  <c r="DM143" i="82"/>
  <c r="AC143" i="82"/>
  <c r="BF143" i="82"/>
  <c r="AR143" i="82"/>
  <c r="AP143" i="82"/>
  <c r="CE143" i="82"/>
  <c r="O143" i="82"/>
  <c r="CM143" i="82"/>
  <c r="BA144" i="82"/>
  <c r="D143" i="82"/>
  <c r="AJ143" i="82"/>
  <c r="E143" i="82"/>
  <c r="CO143" i="82"/>
  <c r="AH143" i="82"/>
  <c r="M143" i="82"/>
  <c r="AW143" i="82"/>
  <c r="CF143" i="82"/>
  <c r="P143" i="82"/>
  <c r="CN143" i="82"/>
  <c r="CD143" i="82"/>
  <c r="BD143" i="82"/>
  <c r="R143" i="82"/>
  <c r="BZ143" i="82"/>
  <c r="AN143" i="82"/>
  <c r="L143" i="82"/>
  <c r="CB143" i="82"/>
  <c r="DD143" i="82"/>
  <c r="CL143" i="82"/>
  <c r="BV144" i="82"/>
  <c r="BK143" i="82"/>
  <c r="B143" i="82"/>
  <c r="A144" i="82" s="1"/>
  <c r="H143" i="82"/>
  <c r="F143" i="82"/>
  <c r="DF143" i="82"/>
  <c r="U143" i="82"/>
  <c r="DC143" i="82" s="1"/>
  <c r="T143" i="82"/>
  <c r="DE143" i="82"/>
  <c r="AO143" i="82"/>
  <c r="CP143" i="82"/>
  <c r="AY143" i="82"/>
  <c r="AB143" i="82"/>
  <c r="BN143" i="82"/>
  <c r="BG143" i="82"/>
  <c r="BP143" i="82"/>
  <c r="CZ143" i="82"/>
  <c r="DL143" i="82"/>
  <c r="AS143" i="82"/>
  <c r="S143" i="82"/>
  <c r="DA143" i="82"/>
  <c r="Q143" i="82"/>
  <c r="J143" i="82"/>
  <c r="AX144" i="82"/>
  <c r="AU143" i="82"/>
  <c r="AG143" i="82"/>
  <c r="CK143" i="82"/>
  <c r="I143" i="82"/>
  <c r="DB143" i="82"/>
  <c r="AE143" i="82"/>
  <c r="AF143" i="82"/>
  <c r="G143" i="82"/>
  <c r="AL143" i="82"/>
  <c r="CR143" i="82"/>
  <c r="Y143" i="82"/>
  <c r="AD143" i="82"/>
  <c r="CH143" i="82"/>
  <c r="C143" i="82"/>
  <c r="DG88" i="82"/>
  <c r="DK87" i="82"/>
  <c r="DN87" i="82" s="1"/>
  <c r="AA100" i="82"/>
  <c r="AT90" i="82"/>
  <c r="D144" i="82" l="1"/>
  <c r="AI144" i="82"/>
  <c r="BP144" i="82"/>
  <c r="CE144" i="82"/>
  <c r="AW144" i="82"/>
  <c r="O144" i="82"/>
  <c r="AY144" i="82"/>
  <c r="BA145" i="82"/>
  <c r="CI144" i="82"/>
  <c r="U144" i="82"/>
  <c r="DC144" i="82" s="1"/>
  <c r="AP144" i="82"/>
  <c r="Y144" i="82"/>
  <c r="CB144" i="82"/>
  <c r="I144" i="82"/>
  <c r="CN144" i="82"/>
  <c r="G144" i="82"/>
  <c r="BK144" i="82"/>
  <c r="CH144" i="82"/>
  <c r="CZ144" i="82"/>
  <c r="BF144" i="82"/>
  <c r="AB144" i="82"/>
  <c r="R144" i="82"/>
  <c r="AS144" i="82"/>
  <c r="T144" i="82"/>
  <c r="DE144" i="82"/>
  <c r="AL144" i="82"/>
  <c r="BG144" i="82"/>
  <c r="DD144" i="82"/>
  <c r="AH144" i="82"/>
  <c r="Q144" i="82"/>
  <c r="CF144" i="82"/>
  <c r="CO144" i="82"/>
  <c r="AC144" i="82"/>
  <c r="M144" i="82"/>
  <c r="DA144" i="82"/>
  <c r="CC144" i="82"/>
  <c r="E144" i="82"/>
  <c r="AJ144" i="82"/>
  <c r="CM144" i="82"/>
  <c r="AF144" i="82"/>
  <c r="DL144" i="82"/>
  <c r="K144" i="82"/>
  <c r="CD144" i="82"/>
  <c r="F144" i="82"/>
  <c r="AX145" i="82"/>
  <c r="CL144" i="82"/>
  <c r="CP144" i="82"/>
  <c r="L144" i="82"/>
  <c r="Z144" i="82"/>
  <c r="J144" i="82"/>
  <c r="AD144" i="82"/>
  <c r="AR144" i="82"/>
  <c r="DF144" i="82"/>
  <c r="AG144" i="82"/>
  <c r="AO144" i="82"/>
  <c r="BD144" i="82"/>
  <c r="B144" i="82"/>
  <c r="C144" i="82" s="1"/>
  <c r="DB144" i="82"/>
  <c r="CR144" i="82"/>
  <c r="P144" i="82"/>
  <c r="BV145" i="82"/>
  <c r="DM144" i="82"/>
  <c r="AN144" i="82"/>
  <c r="BZ144" i="82"/>
  <c r="CK144" i="82"/>
  <c r="AE144" i="82"/>
  <c r="S144" i="82"/>
  <c r="H144" i="82"/>
  <c r="BN144" i="82"/>
  <c r="AU144" i="82"/>
  <c r="AA101" i="82"/>
  <c r="AT91" i="82"/>
  <c r="DG89" i="82"/>
  <c r="DK88" i="82"/>
  <c r="DN88" i="82" s="1"/>
  <c r="A145" i="82" l="1"/>
  <c r="G145" i="82" s="1"/>
  <c r="J145" i="82"/>
  <c r="S145" i="82"/>
  <c r="AW145" i="82"/>
  <c r="AG145" i="82"/>
  <c r="BV146" i="82"/>
  <c r="CF145" i="82"/>
  <c r="DB145" i="82"/>
  <c r="M145" i="82"/>
  <c r="B145" i="82"/>
  <c r="C145" i="82" s="1"/>
  <c r="CR145" i="82"/>
  <c r="AB145" i="82"/>
  <c r="CI145" i="82"/>
  <c r="AO145" i="82"/>
  <c r="AN145" i="82"/>
  <c r="I145" i="82"/>
  <c r="DF145" i="82"/>
  <c r="DE145" i="82"/>
  <c r="CL145" i="82"/>
  <c r="Q145" i="82"/>
  <c r="AH145" i="82"/>
  <c r="CB145" i="82"/>
  <c r="AR145" i="82"/>
  <c r="CD145" i="82"/>
  <c r="AS145" i="82"/>
  <c r="CH145" i="82"/>
  <c r="DL145" i="82"/>
  <c r="AP145" i="82"/>
  <c r="P145" i="82"/>
  <c r="Z145" i="82"/>
  <c r="D145" i="82"/>
  <c r="T145" i="82"/>
  <c r="CZ145" i="82"/>
  <c r="BN145" i="82"/>
  <c r="BP145" i="82"/>
  <c r="BF145" i="82"/>
  <c r="CP145" i="82"/>
  <c r="AF145" i="82"/>
  <c r="CM145" i="82"/>
  <c r="CO145" i="82"/>
  <c r="AI145" i="82"/>
  <c r="CK145" i="82"/>
  <c r="BZ145" i="82"/>
  <c r="BA146" i="82"/>
  <c r="L145" i="82"/>
  <c r="AC145" i="82"/>
  <c r="O145" i="82"/>
  <c r="AY145" i="82"/>
  <c r="BD145" i="82"/>
  <c r="R145" i="82"/>
  <c r="AL145" i="82"/>
  <c r="AX146" i="82"/>
  <c r="DD145" i="82"/>
  <c r="DM145" i="82"/>
  <c r="K145" i="82"/>
  <c r="AJ145" i="82"/>
  <c r="BG145" i="82"/>
  <c r="AD145" i="82"/>
  <c r="BK145" i="82"/>
  <c r="F145" i="82"/>
  <c r="CN145" i="82"/>
  <c r="H145" i="82"/>
  <c r="DA145" i="82"/>
  <c r="AE145" i="82"/>
  <c r="AU145" i="82"/>
  <c r="CE145" i="82"/>
  <c r="A146" i="82"/>
  <c r="BG146" i="82" s="1"/>
  <c r="DG90" i="82"/>
  <c r="DK89" i="82"/>
  <c r="DN89" i="82" s="1"/>
  <c r="AT92" i="82"/>
  <c r="AA102" i="82"/>
  <c r="CC145" i="82" l="1"/>
  <c r="U145" i="82"/>
  <c r="DC145" i="82" s="1"/>
  <c r="Y145" i="82"/>
  <c r="E145" i="82"/>
  <c r="AE146" i="82"/>
  <c r="CM146" i="82"/>
  <c r="O146" i="82"/>
  <c r="CD146" i="82"/>
  <c r="L146" i="82"/>
  <c r="AB146" i="82"/>
  <c r="CZ146" i="82"/>
  <c r="AR146" i="82"/>
  <c r="J146" i="82"/>
  <c r="DB146" i="82"/>
  <c r="R146" i="82"/>
  <c r="BP146" i="82"/>
  <c r="P146" i="82"/>
  <c r="AI146" i="82"/>
  <c r="AX147" i="82"/>
  <c r="BV147" i="82"/>
  <c r="AF146" i="82"/>
  <c r="AY146" i="82"/>
  <c r="AD146" i="82"/>
  <c r="CH146" i="82"/>
  <c r="CP146" i="82"/>
  <c r="H146" i="82"/>
  <c r="BK146" i="82"/>
  <c r="DA146" i="82"/>
  <c r="DE146" i="82"/>
  <c r="CE146" i="82"/>
  <c r="E146" i="82"/>
  <c r="BA147" i="82"/>
  <c r="CN146" i="82"/>
  <c r="Q146" i="82"/>
  <c r="AH146" i="82"/>
  <c r="DM146" i="82"/>
  <c r="CC146" i="82"/>
  <c r="AC146" i="82"/>
  <c r="AG146" i="82"/>
  <c r="CK146" i="82"/>
  <c r="Z146" i="82"/>
  <c r="K146" i="82"/>
  <c r="U146" i="82"/>
  <c r="DC146" i="82" s="1"/>
  <c r="D146" i="82"/>
  <c r="CI146" i="82"/>
  <c r="BN146" i="82"/>
  <c r="AL146" i="82"/>
  <c r="G146" i="82"/>
  <c r="AN146" i="82"/>
  <c r="CB146" i="82"/>
  <c r="B146" i="82"/>
  <c r="C146" i="82" s="1"/>
  <c r="DF146" i="82"/>
  <c r="CF146" i="82"/>
  <c r="M146" i="82"/>
  <c r="CL146" i="82"/>
  <c r="AW146" i="82"/>
  <c r="DD146" i="82"/>
  <c r="AO146" i="82"/>
  <c r="Y146" i="82"/>
  <c r="BZ146" i="82"/>
  <c r="CO146" i="82"/>
  <c r="S146" i="82"/>
  <c r="BD146" i="82"/>
  <c r="DL146" i="82"/>
  <c r="BF146" i="82"/>
  <c r="CR146" i="82"/>
  <c r="AJ146" i="82"/>
  <c r="I146" i="82"/>
  <c r="AP146" i="82"/>
  <c r="T146" i="82"/>
  <c r="F146" i="82"/>
  <c r="AS146" i="82"/>
  <c r="AU146" i="82"/>
  <c r="AT93" i="82"/>
  <c r="DG91" i="82"/>
  <c r="DK90" i="82"/>
  <c r="DN90" i="82" s="1"/>
  <c r="AA103" i="82"/>
  <c r="A147" i="82" l="1"/>
  <c r="BK147" i="82" s="1"/>
  <c r="DG92" i="82"/>
  <c r="DK91" i="82"/>
  <c r="DN91" i="82" s="1"/>
  <c r="AT94" i="82"/>
  <c r="AA104" i="82"/>
  <c r="AD147" i="82" l="1"/>
  <c r="CD147" i="82"/>
  <c r="DD147" i="82"/>
  <c r="I147" i="82"/>
  <c r="BA148" i="82"/>
  <c r="CI147" i="82"/>
  <c r="CP147" i="82"/>
  <c r="AG147" i="82"/>
  <c r="AX148" i="82"/>
  <c r="BD147" i="82"/>
  <c r="DE147" i="82"/>
  <c r="P147" i="82"/>
  <c r="AR147" i="82"/>
  <c r="AF147" i="82"/>
  <c r="G147" i="82"/>
  <c r="B147" i="82"/>
  <c r="A148" i="82" s="1"/>
  <c r="H148" i="82" s="1"/>
  <c r="AE147" i="82"/>
  <c r="AO147" i="82"/>
  <c r="H147" i="82"/>
  <c r="CN147" i="82"/>
  <c r="Y147" i="82"/>
  <c r="L147" i="82"/>
  <c r="CZ147" i="82"/>
  <c r="CC147" i="82"/>
  <c r="CE147" i="82"/>
  <c r="K147" i="82"/>
  <c r="AB147" i="82"/>
  <c r="AH147" i="82"/>
  <c r="BP147" i="82"/>
  <c r="E147" i="82"/>
  <c r="CK147" i="82"/>
  <c r="CL147" i="82"/>
  <c r="AN147" i="82"/>
  <c r="CR147" i="82"/>
  <c r="DM147" i="82"/>
  <c r="AP147" i="82"/>
  <c r="D147" i="82"/>
  <c r="BV148" i="82"/>
  <c r="AS147" i="82"/>
  <c r="CM147" i="82"/>
  <c r="O147" i="82"/>
  <c r="AJ147" i="82"/>
  <c r="DF147" i="82"/>
  <c r="M147" i="82"/>
  <c r="S147" i="82"/>
  <c r="F147" i="82"/>
  <c r="U147" i="82"/>
  <c r="DC147" i="82" s="1"/>
  <c r="CF147" i="82"/>
  <c r="Z147" i="82"/>
  <c r="Q147" i="82"/>
  <c r="AI147" i="82"/>
  <c r="AW147" i="82"/>
  <c r="AU147" i="82"/>
  <c r="R147" i="82"/>
  <c r="CB147" i="82"/>
  <c r="DL147" i="82"/>
  <c r="J147" i="82"/>
  <c r="DB147" i="82"/>
  <c r="BZ147" i="82"/>
  <c r="AL147" i="82"/>
  <c r="CO147" i="82"/>
  <c r="BF147" i="82"/>
  <c r="AC147" i="82"/>
  <c r="CH147" i="82"/>
  <c r="BN147" i="82"/>
  <c r="BG147" i="82"/>
  <c r="T147" i="82"/>
  <c r="DA147" i="82"/>
  <c r="AY147" i="82"/>
  <c r="AT95" i="82"/>
  <c r="DG93" i="82"/>
  <c r="DK92" i="82"/>
  <c r="DN92" i="82" s="1"/>
  <c r="AA105" i="82"/>
  <c r="DF148" i="82" l="1"/>
  <c r="CN148" i="82"/>
  <c r="DM148" i="82"/>
  <c r="AL148" i="82"/>
  <c r="CL148" i="82"/>
  <c r="AN148" i="82"/>
  <c r="CK148" i="82"/>
  <c r="AP148" i="82"/>
  <c r="F148" i="82"/>
  <c r="T148" i="82"/>
  <c r="S148" i="82"/>
  <c r="BN148" i="82"/>
  <c r="J148" i="82"/>
  <c r="O148" i="82"/>
  <c r="AE148" i="82"/>
  <c r="AX149" i="82"/>
  <c r="AG148" i="82"/>
  <c r="R148" i="82"/>
  <c r="CB148" i="82"/>
  <c r="CM148" i="82"/>
  <c r="K148" i="82"/>
  <c r="CC148" i="82"/>
  <c r="U148" i="82"/>
  <c r="DC148" i="82" s="1"/>
  <c r="E148" i="82"/>
  <c r="L148" i="82"/>
  <c r="AF148" i="82"/>
  <c r="DB148" i="82"/>
  <c r="CP148" i="82"/>
  <c r="CZ148" i="82"/>
  <c r="BZ148" i="82"/>
  <c r="AB148" i="82"/>
  <c r="BF148" i="82"/>
  <c r="Y148" i="82"/>
  <c r="DA148" i="82"/>
  <c r="AY148" i="82"/>
  <c r="Q148" i="82"/>
  <c r="DD148" i="82"/>
  <c r="BK148" i="82"/>
  <c r="D148" i="82"/>
  <c r="P148" i="82"/>
  <c r="BP148" i="82"/>
  <c r="CO148" i="82"/>
  <c r="AD148" i="82"/>
  <c r="BA149" i="82"/>
  <c r="BV149" i="82"/>
  <c r="AS148" i="82"/>
  <c r="BG148" i="82"/>
  <c r="AJ148" i="82"/>
  <c r="AO148" i="82"/>
  <c r="BD148" i="82"/>
  <c r="CD148" i="82"/>
  <c r="B148" i="82"/>
  <c r="AU148" i="82"/>
  <c r="G148" i="82"/>
  <c r="M148" i="82"/>
  <c r="AR148" i="82"/>
  <c r="AI148" i="82"/>
  <c r="CR148" i="82"/>
  <c r="CI148" i="82"/>
  <c r="AC148" i="82"/>
  <c r="C147" i="82"/>
  <c r="Z148" i="82"/>
  <c r="AH148" i="82"/>
  <c r="CH148" i="82"/>
  <c r="AW148" i="82"/>
  <c r="CF148" i="82"/>
  <c r="CE148" i="82"/>
  <c r="I148" i="82"/>
  <c r="DL148" i="82"/>
  <c r="DE148" i="82"/>
  <c r="DG94" i="82"/>
  <c r="DK93" i="82"/>
  <c r="DN93" i="82" s="1"/>
  <c r="AT96" i="82"/>
  <c r="AA106" i="82"/>
  <c r="A149" i="82" l="1"/>
  <c r="C148" i="82"/>
  <c r="AT97" i="82"/>
  <c r="AA107" i="82"/>
  <c r="DG95" i="82"/>
  <c r="DK94" i="82"/>
  <c r="DN94" i="82" s="1"/>
  <c r="BK149" i="82" l="1"/>
  <c r="DE149" i="82"/>
  <c r="CK149" i="82"/>
  <c r="CL149" i="82"/>
  <c r="DM149" i="82"/>
  <c r="U149" i="82"/>
  <c r="DC149" i="82" s="1"/>
  <c r="BD149" i="82"/>
  <c r="AU149" i="82"/>
  <c r="G149" i="82"/>
  <c r="K149" i="82"/>
  <c r="CI149" i="82"/>
  <c r="CH149" i="82"/>
  <c r="Z149" i="82"/>
  <c r="BN149" i="82"/>
  <c r="L149" i="82"/>
  <c r="AJ149" i="82"/>
  <c r="BF149" i="82"/>
  <c r="AN149" i="82"/>
  <c r="AL149" i="82"/>
  <c r="AO149" i="82"/>
  <c r="DF149" i="82"/>
  <c r="T149" i="82"/>
  <c r="BV150" i="82"/>
  <c r="M149" i="82"/>
  <c r="AB149" i="82"/>
  <c r="CN149" i="82"/>
  <c r="P149" i="82"/>
  <c r="AE149" i="82"/>
  <c r="DL149" i="82"/>
  <c r="AD149" i="82"/>
  <c r="I149" i="82"/>
  <c r="CD149" i="82"/>
  <c r="AR149" i="82"/>
  <c r="AC149" i="82"/>
  <c r="DD149" i="82"/>
  <c r="O149" i="82"/>
  <c r="DB149" i="82"/>
  <c r="AI149" i="82"/>
  <c r="CO149" i="82"/>
  <c r="CM149" i="82"/>
  <c r="AS149" i="82"/>
  <c r="Q149" i="82"/>
  <c r="D149" i="82"/>
  <c r="J149" i="82"/>
  <c r="CB149" i="82"/>
  <c r="AY149" i="82"/>
  <c r="CC149" i="82"/>
  <c r="AW149" i="82"/>
  <c r="AH149" i="82"/>
  <c r="AX150" i="82"/>
  <c r="CE149" i="82"/>
  <c r="AG149" i="82"/>
  <c r="B149" i="82"/>
  <c r="A150" i="82" s="1"/>
  <c r="CP149" i="82"/>
  <c r="CR149" i="82"/>
  <c r="DA149" i="82"/>
  <c r="F149" i="82"/>
  <c r="R149" i="82"/>
  <c r="E149" i="82"/>
  <c r="BP149" i="82"/>
  <c r="AF149" i="82"/>
  <c r="AP149" i="82"/>
  <c r="CF149" i="82"/>
  <c r="BA150" i="82"/>
  <c r="BG149" i="82"/>
  <c r="Y149" i="82"/>
  <c r="H149" i="82"/>
  <c r="BZ149" i="82"/>
  <c r="CZ149" i="82"/>
  <c r="S149" i="82"/>
  <c r="AA108" i="82"/>
  <c r="DG96" i="82"/>
  <c r="DK95" i="82"/>
  <c r="DN95" i="82" s="1"/>
  <c r="AT98" i="82"/>
  <c r="M150" i="82" l="1"/>
  <c r="C149" i="82"/>
  <c r="AJ150" i="82"/>
  <c r="CR150" i="82"/>
  <c r="BV151" i="82"/>
  <c r="L150" i="82"/>
  <c r="BD150" i="82"/>
  <c r="S150" i="82"/>
  <c r="CP150" i="82"/>
  <c r="T150" i="82"/>
  <c r="R150" i="82"/>
  <c r="B150" i="82"/>
  <c r="A151" i="82" s="1"/>
  <c r="CN150" i="82"/>
  <c r="AU150" i="82"/>
  <c r="DL150" i="82"/>
  <c r="Y150" i="82"/>
  <c r="AF150" i="82"/>
  <c r="AE150" i="82"/>
  <c r="D150" i="82"/>
  <c r="F150" i="82"/>
  <c r="BK150" i="82"/>
  <c r="AY150" i="82"/>
  <c r="P150" i="82"/>
  <c r="AG150" i="82"/>
  <c r="AI150" i="82"/>
  <c r="BN150" i="82"/>
  <c r="BA151" i="82"/>
  <c r="CC150" i="82"/>
  <c r="AD150" i="82"/>
  <c r="J150" i="82"/>
  <c r="U150" i="82"/>
  <c r="DC150" i="82" s="1"/>
  <c r="DF150" i="82"/>
  <c r="CE150" i="82"/>
  <c r="E150" i="82"/>
  <c r="AP150" i="82"/>
  <c r="CZ150" i="82"/>
  <c r="CM150" i="82"/>
  <c r="DA150" i="82"/>
  <c r="AR150" i="82"/>
  <c r="DB150" i="82"/>
  <c r="DB151" i="82" s="1"/>
  <c r="AH150" i="82"/>
  <c r="BP150" i="82"/>
  <c r="CL150" i="82"/>
  <c r="CD150" i="82"/>
  <c r="CD151" i="82" s="1"/>
  <c r="AO150" i="82"/>
  <c r="C150" i="82"/>
  <c r="CO150" i="82"/>
  <c r="AX151" i="82"/>
  <c r="DE150" i="82"/>
  <c r="BZ150" i="82"/>
  <c r="I150" i="82"/>
  <c r="AL150" i="82"/>
  <c r="AL151" i="82" s="1"/>
  <c r="O150" i="82"/>
  <c r="G150" i="82"/>
  <c r="CB150" i="82"/>
  <c r="DM150" i="82"/>
  <c r="DM151" i="82" s="1"/>
  <c r="DD150" i="82"/>
  <c r="AC150" i="82"/>
  <c r="AW150" i="82"/>
  <c r="AS150" i="82"/>
  <c r="AS151" i="82" s="1"/>
  <c r="AB150" i="82"/>
  <c r="CF150" i="82"/>
  <c r="BG150" i="82"/>
  <c r="Z150" i="82"/>
  <c r="CH150" i="82"/>
  <c r="H150" i="82"/>
  <c r="CI150" i="82"/>
  <c r="CK150" i="82"/>
  <c r="Q150" i="82"/>
  <c r="AN150" i="82"/>
  <c r="K150" i="82"/>
  <c r="BF150" i="82"/>
  <c r="AT99" i="82"/>
  <c r="DG97" i="82"/>
  <c r="DK96" i="82"/>
  <c r="DN96" i="82" s="1"/>
  <c r="AA109" i="82"/>
  <c r="DF151" i="82" l="1"/>
  <c r="CB151" i="82"/>
  <c r="AR151" i="82"/>
  <c r="AG151" i="82"/>
  <c r="BG151" i="82"/>
  <c r="CF151" i="82"/>
  <c r="O151" i="82"/>
  <c r="DD151" i="82"/>
  <c r="AH151" i="82"/>
  <c r="CE151" i="82"/>
  <c r="AI151" i="82"/>
  <c r="E151" i="82"/>
  <c r="BN151" i="82"/>
  <c r="AP151" i="82"/>
  <c r="BA152" i="82"/>
  <c r="AO151" i="82"/>
  <c r="J151" i="82"/>
  <c r="AY151" i="82"/>
  <c r="AF151" i="82"/>
  <c r="AX152" i="82"/>
  <c r="BK151" i="82"/>
  <c r="BF151" i="82"/>
  <c r="T151" i="82"/>
  <c r="K151" i="82"/>
  <c r="BD151" i="82"/>
  <c r="S151" i="82"/>
  <c r="P151" i="82"/>
  <c r="G151" i="82"/>
  <c r="DL151" i="82"/>
  <c r="L151" i="82"/>
  <c r="CI151" i="82"/>
  <c r="CC151" i="82"/>
  <c r="CM151" i="82"/>
  <c r="Y151" i="82"/>
  <c r="CL151" i="82"/>
  <c r="CK151" i="82"/>
  <c r="DA151" i="82"/>
  <c r="CH151" i="82"/>
  <c r="B151" i="82"/>
  <c r="C151" i="82" s="1"/>
  <c r="CZ151" i="82"/>
  <c r="AN151" i="82"/>
  <c r="M151" i="82"/>
  <c r="AJ151" i="82"/>
  <c r="Q151" i="82"/>
  <c r="F151" i="82"/>
  <c r="Z151" i="82"/>
  <c r="AW151" i="82"/>
  <c r="CR151" i="82"/>
  <c r="BV152" i="82"/>
  <c r="CP151" i="82"/>
  <c r="BP151" i="82"/>
  <c r="BZ151" i="82"/>
  <c r="DE151" i="82"/>
  <c r="AU151" i="82"/>
  <c r="D151" i="82"/>
  <c r="I151" i="82"/>
  <c r="AB151" i="82"/>
  <c r="AD151" i="82"/>
  <c r="R151" i="82"/>
  <c r="CO151" i="82"/>
  <c r="AE151" i="82"/>
  <c r="H151" i="82"/>
  <c r="CN151" i="82"/>
  <c r="AC151" i="82"/>
  <c r="U151" i="82"/>
  <c r="DC151" i="82" s="1"/>
  <c r="AA110" i="82"/>
  <c r="DG98" i="82"/>
  <c r="DK97" i="82"/>
  <c r="DN97" i="82" s="1"/>
  <c r="AT100" i="82"/>
  <c r="A152" i="82" l="1"/>
  <c r="DG99" i="82"/>
  <c r="DK98" i="82"/>
  <c r="DN98" i="82" s="1"/>
  <c r="AA111" i="82"/>
  <c r="AT101" i="82"/>
  <c r="AG152" i="82" l="1"/>
  <c r="AJ152" i="82"/>
  <c r="DE152" i="82"/>
  <c r="CE152" i="82"/>
  <c r="P152" i="82"/>
  <c r="AB152" i="82"/>
  <c r="CI152" i="82"/>
  <c r="CR152" i="82"/>
  <c r="BP152" i="82"/>
  <c r="AO152" i="82"/>
  <c r="BF152" i="82"/>
  <c r="CD152" i="82"/>
  <c r="G152" i="82"/>
  <c r="R152" i="82"/>
  <c r="CP152" i="82"/>
  <c r="BN152" i="82"/>
  <c r="H152" i="82"/>
  <c r="Y152" i="82"/>
  <c r="BK152" i="82"/>
  <c r="K152" i="82"/>
  <c r="S152" i="82"/>
  <c r="CK152" i="82"/>
  <c r="CC152" i="82"/>
  <c r="CO152" i="82"/>
  <c r="J152" i="82"/>
  <c r="B152" i="82"/>
  <c r="A153" i="82" s="1"/>
  <c r="AS152" i="82"/>
  <c r="AX153" i="82"/>
  <c r="Q152" i="82"/>
  <c r="BD152" i="82"/>
  <c r="L152" i="82"/>
  <c r="M152" i="82"/>
  <c r="Z152" i="82"/>
  <c r="AF152" i="82"/>
  <c r="E152" i="82"/>
  <c r="AP152" i="82"/>
  <c r="AD152" i="82"/>
  <c r="T152" i="82"/>
  <c r="BG152" i="82"/>
  <c r="CB152" i="82"/>
  <c r="D152" i="82"/>
  <c r="AN152" i="82"/>
  <c r="AE152" i="82"/>
  <c r="DL152" i="82"/>
  <c r="AY152" i="82"/>
  <c r="O152" i="82"/>
  <c r="BA153" i="82"/>
  <c r="DA152" i="82"/>
  <c r="CF152" i="82"/>
  <c r="DF152" i="82"/>
  <c r="DB152" i="82"/>
  <c r="I152" i="82"/>
  <c r="CZ152" i="82"/>
  <c r="AC152" i="82"/>
  <c r="AI152" i="82"/>
  <c r="CN152" i="82"/>
  <c r="CH152" i="82"/>
  <c r="BV153" i="82"/>
  <c r="DD152" i="82"/>
  <c r="U152" i="82"/>
  <c r="DC152" i="82" s="1"/>
  <c r="AH152" i="82"/>
  <c r="CL152" i="82"/>
  <c r="CL153" i="82" s="1"/>
  <c r="AL152" i="82"/>
  <c r="AL153" i="82" s="1"/>
  <c r="AR152" i="82"/>
  <c r="AR153" i="82" s="1"/>
  <c r="DM152" i="82"/>
  <c r="AW152" i="82"/>
  <c r="AW153" i="82" s="1"/>
  <c r="BZ152" i="82"/>
  <c r="CM152" i="82"/>
  <c r="F152" i="82"/>
  <c r="F153" i="82" s="1"/>
  <c r="AU152" i="82"/>
  <c r="AU153" i="82" s="1"/>
  <c r="AT102" i="82"/>
  <c r="AA112" i="82"/>
  <c r="DG100" i="82"/>
  <c r="DK99" i="82"/>
  <c r="DN99" i="82" s="1"/>
  <c r="BV154" i="82" l="1"/>
  <c r="DD153" i="82"/>
  <c r="AP153" i="82"/>
  <c r="DM153" i="82"/>
  <c r="C152" i="82"/>
  <c r="CH153" i="82"/>
  <c r="Q153" i="82"/>
  <c r="CB153" i="82"/>
  <c r="CR153" i="82"/>
  <c r="CK153" i="82"/>
  <c r="DL153" i="82"/>
  <c r="AH153" i="82"/>
  <c r="CF153" i="82"/>
  <c r="K153" i="82"/>
  <c r="AB153" i="82"/>
  <c r="CM153" i="82"/>
  <c r="O153" i="82"/>
  <c r="DB153" i="82"/>
  <c r="Y153" i="82"/>
  <c r="DE153" i="82"/>
  <c r="BG153" i="82"/>
  <c r="Z153" i="82"/>
  <c r="AG153" i="82"/>
  <c r="BD153" i="82"/>
  <c r="AD153" i="82"/>
  <c r="CC153" i="82"/>
  <c r="J153" i="82"/>
  <c r="CN153" i="82"/>
  <c r="M153" i="82"/>
  <c r="DF153" i="82"/>
  <c r="I153" i="82"/>
  <c r="CD153" i="82"/>
  <c r="T153" i="82"/>
  <c r="AO153" i="82"/>
  <c r="DA153" i="82"/>
  <c r="BK153" i="82"/>
  <c r="R153" i="82"/>
  <c r="CE153" i="82"/>
  <c r="AN153" i="82"/>
  <c r="CO153" i="82"/>
  <c r="AJ153" i="82"/>
  <c r="S153" i="82"/>
  <c r="AS153" i="82"/>
  <c r="CP153" i="82"/>
  <c r="G153" i="82"/>
  <c r="P153" i="82"/>
  <c r="AE153" i="82"/>
  <c r="CZ153" i="82"/>
  <c r="BP153" i="82"/>
  <c r="B153" i="82"/>
  <c r="A154" i="82" s="1"/>
  <c r="E153" i="82"/>
  <c r="BA154" i="82"/>
  <c r="AI153" i="82"/>
  <c r="AX154" i="82"/>
  <c r="BF153" i="82"/>
  <c r="D153" i="82"/>
  <c r="H153" i="82"/>
  <c r="L153" i="82"/>
  <c r="AC153" i="82"/>
  <c r="AF153" i="82"/>
  <c r="BZ153" i="82"/>
  <c r="CI153" i="82"/>
  <c r="BN153" i="82"/>
  <c r="AY153" i="82"/>
  <c r="U153" i="82"/>
  <c r="DC153" i="82" s="1"/>
  <c r="DG101" i="82"/>
  <c r="DK100" i="82"/>
  <c r="DN100" i="82" s="1"/>
  <c r="AA113" i="82"/>
  <c r="AT103" i="82"/>
  <c r="C153" i="82" l="1"/>
  <c r="AW154" i="82"/>
  <c r="BA155" i="82"/>
  <c r="R154" i="82"/>
  <c r="DD154" i="82"/>
  <c r="BG154" i="82"/>
  <c r="CK154" i="82"/>
  <c r="BP154" i="82"/>
  <c r="T154" i="82"/>
  <c r="DB154" i="82"/>
  <c r="H154" i="82"/>
  <c r="CE154" i="82"/>
  <c r="P154" i="82"/>
  <c r="AG154" i="82"/>
  <c r="L154" i="82"/>
  <c r="Y154" i="82"/>
  <c r="AL154" i="82"/>
  <c r="CP154" i="82"/>
  <c r="AJ154" i="82"/>
  <c r="F154" i="82"/>
  <c r="AI154" i="82"/>
  <c r="AC154" i="82"/>
  <c r="CZ154" i="82"/>
  <c r="K154" i="82"/>
  <c r="AP154" i="82"/>
  <c r="AU154" i="82"/>
  <c r="AB154" i="82"/>
  <c r="CM154" i="82"/>
  <c r="AS154" i="82"/>
  <c r="B154" i="82"/>
  <c r="C154" i="82" s="1"/>
  <c r="CD154" i="82"/>
  <c r="DE154" i="82"/>
  <c r="DM154" i="82"/>
  <c r="AE154" i="82"/>
  <c r="O154" i="82"/>
  <c r="AY154" i="82"/>
  <c r="DA154" i="82"/>
  <c r="CI154" i="82"/>
  <c r="BZ154" i="82"/>
  <c r="AD154" i="82"/>
  <c r="Z154" i="82"/>
  <c r="CO154" i="82"/>
  <c r="AN154" i="82"/>
  <c r="G154" i="82"/>
  <c r="AF154" i="82"/>
  <c r="CC154" i="82"/>
  <c r="CL154" i="82"/>
  <c r="DL154" i="82"/>
  <c r="CF154" i="82"/>
  <c r="J154" i="82"/>
  <c r="E154" i="82"/>
  <c r="DF154" i="82"/>
  <c r="S154" i="82"/>
  <c r="BF154" i="82"/>
  <c r="I154" i="82"/>
  <c r="BN154" i="82"/>
  <c r="AR154" i="82"/>
  <c r="CR154" i="82"/>
  <c r="BK154" i="82"/>
  <c r="AX155" i="82"/>
  <c r="AH154" i="82"/>
  <c r="CB154" i="82"/>
  <c r="M154" i="82"/>
  <c r="CH154" i="82"/>
  <c r="BV155" i="82"/>
  <c r="BD154" i="82"/>
  <c r="CN154" i="82"/>
  <c r="U154" i="82"/>
  <c r="DC154" i="82" s="1"/>
  <c r="Q154" i="82"/>
  <c r="AO154" i="82"/>
  <c r="D154" i="82"/>
  <c r="A155" i="82"/>
  <c r="AT104" i="82"/>
  <c r="AA114" i="82"/>
  <c r="DG102" i="82"/>
  <c r="DK101" i="82"/>
  <c r="DN101" i="82" s="1"/>
  <c r="B155" i="82" l="1"/>
  <c r="BP155" i="82"/>
  <c r="AG155" i="82"/>
  <c r="DM155" i="82"/>
  <c r="CL155" i="82"/>
  <c r="AS155" i="82"/>
  <c r="CR155" i="82"/>
  <c r="BN155" i="82"/>
  <c r="AW155" i="82"/>
  <c r="CI155" i="82"/>
  <c r="Q155" i="82"/>
  <c r="O155" i="82"/>
  <c r="AO155" i="82"/>
  <c r="U155" i="82"/>
  <c r="DC155" i="82" s="1"/>
  <c r="BD155" i="82"/>
  <c r="BK155" i="82"/>
  <c r="S155" i="82"/>
  <c r="CB155" i="82"/>
  <c r="DE155" i="82"/>
  <c r="BZ155" i="82"/>
  <c r="CO155" i="82"/>
  <c r="AX156" i="82"/>
  <c r="DF155" i="82"/>
  <c r="AE155" i="82"/>
  <c r="AF155" i="82"/>
  <c r="AP155" i="82"/>
  <c r="AB155" i="82"/>
  <c r="BG155" i="82"/>
  <c r="AI155" i="82"/>
  <c r="CC155" i="82"/>
  <c r="CK155" i="82"/>
  <c r="AJ155" i="82"/>
  <c r="DA155" i="82"/>
  <c r="BA156" i="82"/>
  <c r="F155" i="82"/>
  <c r="E155" i="82"/>
  <c r="AN155" i="82"/>
  <c r="CD155" i="82"/>
  <c r="C155" i="82"/>
  <c r="BF155" i="82"/>
  <c r="DL155" i="82"/>
  <c r="DD155" i="82"/>
  <c r="AY155" i="82"/>
  <c r="R155" i="82"/>
  <c r="AH155" i="82"/>
  <c r="J155" i="82"/>
  <c r="CM155" i="82"/>
  <c r="AU155" i="82"/>
  <c r="CP155" i="82"/>
  <c r="Y155" i="82"/>
  <c r="CH155" i="82"/>
  <c r="Z155" i="82"/>
  <c r="AC155" i="82"/>
  <c r="K155" i="82"/>
  <c r="A156" i="82"/>
  <c r="I155" i="82"/>
  <c r="P155" i="82"/>
  <c r="M155" i="82"/>
  <c r="AL155" i="82"/>
  <c r="CF155" i="82"/>
  <c r="DB155" i="82"/>
  <c r="L155" i="82"/>
  <c r="AD155" i="82"/>
  <c r="D155" i="82"/>
  <c r="CN155" i="82"/>
  <c r="BV156" i="82"/>
  <c r="G155" i="82"/>
  <c r="AR155" i="82"/>
  <c r="CE155" i="82"/>
  <c r="T155" i="82"/>
  <c r="CZ155" i="82"/>
  <c r="H155" i="82"/>
  <c r="AA115" i="82"/>
  <c r="DG103" i="82"/>
  <c r="DK102" i="82"/>
  <c r="DN102" i="82" s="1"/>
  <c r="AT105" i="82"/>
  <c r="CM156" i="82" l="1"/>
  <c r="BG156" i="82"/>
  <c r="G156" i="82"/>
  <c r="Z156" i="82"/>
  <c r="F156" i="82"/>
  <c r="CP156" i="82"/>
  <c r="Y156" i="82"/>
  <c r="AF156" i="82"/>
  <c r="CH156" i="82"/>
  <c r="CE156" i="82"/>
  <c r="DM156" i="82"/>
  <c r="CZ156" i="82"/>
  <c r="AS156" i="82"/>
  <c r="DF156" i="82"/>
  <c r="AN156" i="82"/>
  <c r="O156" i="82"/>
  <c r="BP156" i="82"/>
  <c r="AB156" i="82"/>
  <c r="M156" i="82"/>
  <c r="DA156" i="82"/>
  <c r="AX157" i="82"/>
  <c r="AC156" i="82"/>
  <c r="AO156" i="82"/>
  <c r="AG156" i="82"/>
  <c r="AW156" i="82"/>
  <c r="CN156" i="82"/>
  <c r="BV157" i="82"/>
  <c r="I156" i="82"/>
  <c r="D156" i="82"/>
  <c r="BD156" i="82"/>
  <c r="BA157" i="82"/>
  <c r="L156" i="82"/>
  <c r="P156" i="82"/>
  <c r="B156" i="82"/>
  <c r="A157" i="82" s="1"/>
  <c r="AD156" i="82"/>
  <c r="CD156" i="82"/>
  <c r="AI156" i="82"/>
  <c r="BN156" i="82"/>
  <c r="S156" i="82"/>
  <c r="T156" i="82"/>
  <c r="CR156" i="82"/>
  <c r="CK156" i="82"/>
  <c r="AJ156" i="82"/>
  <c r="BF156" i="82"/>
  <c r="H156" i="82"/>
  <c r="CC156" i="82"/>
  <c r="U156" i="82"/>
  <c r="DC156" i="82" s="1"/>
  <c r="CF156" i="82"/>
  <c r="DL156" i="82"/>
  <c r="CB156" i="82"/>
  <c r="CO156" i="82"/>
  <c r="K156" i="82"/>
  <c r="DD156" i="82"/>
  <c r="AU156" i="82"/>
  <c r="AR156" i="82"/>
  <c r="AL156" i="82"/>
  <c r="AH156" i="82"/>
  <c r="BZ156" i="82"/>
  <c r="AE156" i="82"/>
  <c r="BK156" i="82"/>
  <c r="J156" i="82"/>
  <c r="AY156" i="82"/>
  <c r="R156" i="82"/>
  <c r="CI156" i="82"/>
  <c r="Q156" i="82"/>
  <c r="AP156" i="82"/>
  <c r="DB156" i="82"/>
  <c r="CL156" i="82"/>
  <c r="DE156" i="82"/>
  <c r="E156" i="82"/>
  <c r="C156" i="82"/>
  <c r="DG104" i="82"/>
  <c r="DK103" i="82"/>
  <c r="DN103" i="82" s="1"/>
  <c r="AA116" i="82"/>
  <c r="AT106" i="82"/>
  <c r="J157" i="82" l="1"/>
  <c r="AF157" i="82"/>
  <c r="AG157" i="82"/>
  <c r="CN157" i="82"/>
  <c r="CL157" i="82"/>
  <c r="S157" i="82"/>
  <c r="AB157" i="82"/>
  <c r="CK157" i="82"/>
  <c r="K157" i="82"/>
  <c r="AO157" i="82"/>
  <c r="AH157" i="82"/>
  <c r="DL157" i="82"/>
  <c r="Y157" i="82"/>
  <c r="CO157" i="82"/>
  <c r="CZ157" i="82"/>
  <c r="CR157" i="82"/>
  <c r="AN157" i="82"/>
  <c r="T157" i="82"/>
  <c r="O157" i="82"/>
  <c r="BD157" i="82"/>
  <c r="F157" i="82"/>
  <c r="AU157" i="82"/>
  <c r="DE157" i="82"/>
  <c r="BP157" i="82"/>
  <c r="CM157" i="82"/>
  <c r="BV158" i="82"/>
  <c r="DF157" i="82"/>
  <c r="BK157" i="82"/>
  <c r="AS157" i="82"/>
  <c r="BG157" i="82"/>
  <c r="AD157" i="82"/>
  <c r="BZ157" i="82"/>
  <c r="G157" i="82"/>
  <c r="H157" i="82"/>
  <c r="E157" i="82"/>
  <c r="CH157" i="82"/>
  <c r="CD157" i="82"/>
  <c r="AP157" i="82"/>
  <c r="CE157" i="82"/>
  <c r="AL157" i="82"/>
  <c r="DM157" i="82"/>
  <c r="AC157" i="82"/>
  <c r="U157" i="82"/>
  <c r="DC157" i="82" s="1"/>
  <c r="AJ157" i="82"/>
  <c r="AW157" i="82"/>
  <c r="DA157" i="82"/>
  <c r="AX158" i="82"/>
  <c r="CB157" i="82"/>
  <c r="DD157" i="82"/>
  <c r="BA158" i="82"/>
  <c r="B157" i="82"/>
  <c r="A158" i="82" s="1"/>
  <c r="AR157" i="82"/>
  <c r="CC157" i="82"/>
  <c r="R157" i="82"/>
  <c r="M157" i="82"/>
  <c r="CP157" i="82"/>
  <c r="AY157" i="82"/>
  <c r="AE157" i="82"/>
  <c r="BN157" i="82"/>
  <c r="Q157" i="82"/>
  <c r="Z157" i="82"/>
  <c r="L157" i="82"/>
  <c r="D157" i="82"/>
  <c r="CF157" i="82"/>
  <c r="BF157" i="82"/>
  <c r="I157" i="82"/>
  <c r="DB157" i="82"/>
  <c r="CI157" i="82"/>
  <c r="P157" i="82"/>
  <c r="AI157" i="82"/>
  <c r="C157" i="82"/>
  <c r="AA117" i="82"/>
  <c r="DG105" i="82"/>
  <c r="DK104" i="82"/>
  <c r="DN104" i="82" s="1"/>
  <c r="AT107" i="82"/>
  <c r="AO158" i="82" l="1"/>
  <c r="H158" i="82"/>
  <c r="BK158" i="82"/>
  <c r="CC158" i="82"/>
  <c r="DF158" i="82"/>
  <c r="AU158" i="82"/>
  <c r="AB158" i="82"/>
  <c r="BG158" i="82"/>
  <c r="L158" i="82"/>
  <c r="DM158" i="82"/>
  <c r="Z158" i="82"/>
  <c r="CB158" i="82"/>
  <c r="CL158" i="82"/>
  <c r="AR158" i="82"/>
  <c r="AJ158" i="82"/>
  <c r="I158" i="82"/>
  <c r="CR158" i="82"/>
  <c r="AH158" i="82"/>
  <c r="AW158" i="82"/>
  <c r="BV159" i="82"/>
  <c r="Y158" i="82"/>
  <c r="G158" i="82"/>
  <c r="DD158" i="82"/>
  <c r="BA159" i="82"/>
  <c r="T158" i="82"/>
  <c r="CM158" i="82"/>
  <c r="CH158" i="82"/>
  <c r="O158" i="82"/>
  <c r="AN158" i="82"/>
  <c r="P158" i="82"/>
  <c r="D158" i="82"/>
  <c r="AY158" i="82"/>
  <c r="F158" i="82"/>
  <c r="DB158" i="82"/>
  <c r="CN158" i="82"/>
  <c r="AC158" i="82"/>
  <c r="CZ158" i="82"/>
  <c r="DE158" i="82"/>
  <c r="BZ158" i="82"/>
  <c r="CE158" i="82"/>
  <c r="CI158" i="82"/>
  <c r="B158" i="82"/>
  <c r="E158" i="82"/>
  <c r="BN158" i="82"/>
  <c r="Q158" i="82"/>
  <c r="CF158" i="82"/>
  <c r="S158" i="82"/>
  <c r="CP158" i="82"/>
  <c r="AL158" i="82"/>
  <c r="CK158" i="82"/>
  <c r="BD158" i="82"/>
  <c r="M158" i="82"/>
  <c r="AX159" i="82"/>
  <c r="AF158" i="82"/>
  <c r="J158" i="82"/>
  <c r="AE158" i="82"/>
  <c r="AS158" i="82"/>
  <c r="DA158" i="82"/>
  <c r="BP158" i="82"/>
  <c r="AD158" i="82"/>
  <c r="AI158" i="82"/>
  <c r="CO158" i="82"/>
  <c r="U158" i="82"/>
  <c r="DC158" i="82" s="1"/>
  <c r="DL158" i="82"/>
  <c r="K158" i="82"/>
  <c r="BF158" i="82"/>
  <c r="AG158" i="82"/>
  <c r="R158" i="82"/>
  <c r="AP158" i="82"/>
  <c r="CD158" i="82"/>
  <c r="A159" i="82"/>
  <c r="C158" i="82"/>
  <c r="AT108" i="82"/>
  <c r="DG106" i="82"/>
  <c r="DK105" i="82"/>
  <c r="DN105" i="82" s="1"/>
  <c r="AA118" i="82"/>
  <c r="CE159" i="82" l="1"/>
  <c r="AO159" i="82"/>
  <c r="CZ159" i="82"/>
  <c r="M159" i="82"/>
  <c r="AW159" i="82"/>
  <c r="F159" i="82"/>
  <c r="BP159" i="82"/>
  <c r="AL159" i="82"/>
  <c r="Q159" i="82"/>
  <c r="H159" i="82"/>
  <c r="AF159" i="82"/>
  <c r="AJ159" i="82"/>
  <c r="DA159" i="82"/>
  <c r="Y159" i="82"/>
  <c r="CH159" i="82"/>
  <c r="AH159" i="82"/>
  <c r="BG159" i="82"/>
  <c r="CD159" i="82"/>
  <c r="O159" i="82"/>
  <c r="R159" i="82"/>
  <c r="K159" i="82"/>
  <c r="AS159" i="82"/>
  <c r="CO159" i="82"/>
  <c r="DL159" i="82"/>
  <c r="G159" i="82"/>
  <c r="BK159" i="82"/>
  <c r="CF159" i="82"/>
  <c r="AB159" i="82"/>
  <c r="J159" i="82"/>
  <c r="E159" i="82"/>
  <c r="U159" i="82"/>
  <c r="DC159" i="82" s="1"/>
  <c r="BA160" i="82"/>
  <c r="AP159" i="82"/>
  <c r="DE159" i="82"/>
  <c r="D159" i="82"/>
  <c r="AN159" i="82"/>
  <c r="DD159" i="82"/>
  <c r="CN159" i="82"/>
  <c r="CB159" i="82"/>
  <c r="BN159" i="82"/>
  <c r="AC159" i="82"/>
  <c r="AX160" i="82"/>
  <c r="AD159" i="82"/>
  <c r="I159" i="82"/>
  <c r="AU159" i="82"/>
  <c r="DM159" i="82"/>
  <c r="DB159" i="82"/>
  <c r="CM159" i="82"/>
  <c r="AI159" i="82"/>
  <c r="AG159" i="82"/>
  <c r="CI159" i="82"/>
  <c r="CR159" i="82"/>
  <c r="AR159" i="82"/>
  <c r="CL159" i="82"/>
  <c r="P159" i="82"/>
  <c r="AE159" i="82"/>
  <c r="S159" i="82"/>
  <c r="CP159" i="82"/>
  <c r="B159" i="82"/>
  <c r="C159" i="82" s="1"/>
  <c r="BZ159" i="82"/>
  <c r="Z159" i="82"/>
  <c r="BF159" i="82"/>
  <c r="BD159" i="82"/>
  <c r="CC159" i="82"/>
  <c r="AY159" i="82"/>
  <c r="DF159" i="82"/>
  <c r="CK159" i="82"/>
  <c r="BV160" i="82"/>
  <c r="T159" i="82"/>
  <c r="L159" i="82"/>
  <c r="A160" i="82"/>
  <c r="CD160" i="82" s="1"/>
  <c r="DG107" i="82"/>
  <c r="DK106" i="82"/>
  <c r="DN106" i="82" s="1"/>
  <c r="AA119" i="82"/>
  <c r="AT109" i="82"/>
  <c r="DL160" i="82" l="1"/>
  <c r="BN160" i="82"/>
  <c r="DA160" i="82"/>
  <c r="DM160" i="82"/>
  <c r="DB160" i="82"/>
  <c r="CB160" i="82"/>
  <c r="CR160" i="82"/>
  <c r="CL160" i="82"/>
  <c r="L160" i="82"/>
  <c r="I160" i="82"/>
  <c r="AL160" i="82"/>
  <c r="AU160" i="82"/>
  <c r="U160" i="82"/>
  <c r="DC160" i="82" s="1"/>
  <c r="BF160" i="82"/>
  <c r="AO160" i="82"/>
  <c r="AD160" i="82"/>
  <c r="BA161" i="82"/>
  <c r="BK160" i="82"/>
  <c r="AY160" i="82"/>
  <c r="G160" i="82"/>
  <c r="P160" i="82"/>
  <c r="CK160" i="82"/>
  <c r="E160" i="82"/>
  <c r="B160" i="82"/>
  <c r="A161" i="82" s="1"/>
  <c r="F160" i="82"/>
  <c r="DE160" i="82"/>
  <c r="S160" i="82"/>
  <c r="J160" i="82"/>
  <c r="BP160" i="82"/>
  <c r="R160" i="82"/>
  <c r="CE160" i="82"/>
  <c r="CH160" i="82"/>
  <c r="CC160" i="82"/>
  <c r="M160" i="82"/>
  <c r="BZ160" i="82"/>
  <c r="AE160" i="82"/>
  <c r="AB160" i="82"/>
  <c r="AC160" i="82"/>
  <c r="CI160" i="82"/>
  <c r="BG160" i="82"/>
  <c r="CP160" i="82"/>
  <c r="H160" i="82"/>
  <c r="T160" i="82"/>
  <c r="AW160" i="82"/>
  <c r="AR160" i="82"/>
  <c r="D160" i="82"/>
  <c r="AH160" i="82"/>
  <c r="DF160" i="82"/>
  <c r="CF160" i="82"/>
  <c r="AX161" i="82"/>
  <c r="CO160" i="82"/>
  <c r="CM160" i="82"/>
  <c r="AJ160" i="82"/>
  <c r="O160" i="82"/>
  <c r="AP160" i="82"/>
  <c r="AS160" i="82"/>
  <c r="AG160" i="82"/>
  <c r="BD160" i="82"/>
  <c r="Q160" i="82"/>
  <c r="Z160" i="82"/>
  <c r="AI160" i="82"/>
  <c r="AN160" i="82"/>
  <c r="CZ160" i="82"/>
  <c r="K160" i="82"/>
  <c r="AF160" i="82"/>
  <c r="CN160" i="82"/>
  <c r="Y160" i="82"/>
  <c r="DD160" i="82"/>
  <c r="BV161" i="82"/>
  <c r="AT110" i="82"/>
  <c r="AA120" i="82"/>
  <c r="DG108" i="82"/>
  <c r="DK107" i="82"/>
  <c r="DN107" i="82" s="1"/>
  <c r="AJ161" i="82" l="1"/>
  <c r="DF161" i="82"/>
  <c r="CZ161" i="82"/>
  <c r="CI161" i="82"/>
  <c r="AO161" i="82"/>
  <c r="K161" i="82"/>
  <c r="B161" i="82"/>
  <c r="C161" i="82" s="1"/>
  <c r="AC161" i="82"/>
  <c r="BF161" i="82"/>
  <c r="CK161" i="82"/>
  <c r="DB161" i="82"/>
  <c r="AS161" i="82"/>
  <c r="CL161" i="82"/>
  <c r="S161" i="82"/>
  <c r="AU161" i="82"/>
  <c r="AN161" i="82"/>
  <c r="BZ161" i="82"/>
  <c r="DA161" i="82"/>
  <c r="CH161" i="82"/>
  <c r="AP161" i="82"/>
  <c r="AR161" i="82"/>
  <c r="AW161" i="82"/>
  <c r="BG161" i="82"/>
  <c r="U161" i="82"/>
  <c r="DC161" i="82" s="1"/>
  <c r="O161" i="82"/>
  <c r="CD161" i="82"/>
  <c r="Q161" i="82"/>
  <c r="AY161" i="82"/>
  <c r="AD161" i="82"/>
  <c r="AE161" i="82"/>
  <c r="BN161" i="82"/>
  <c r="AH161" i="82"/>
  <c r="AF161" i="82"/>
  <c r="AG161" i="82"/>
  <c r="CF161" i="82"/>
  <c r="CP161" i="82"/>
  <c r="F161" i="82"/>
  <c r="L161" i="82"/>
  <c r="AI161" i="82"/>
  <c r="BA162" i="82"/>
  <c r="Z161" i="82"/>
  <c r="DM161" i="82"/>
  <c r="G161" i="82"/>
  <c r="CC161" i="82"/>
  <c r="DD161" i="82"/>
  <c r="R161" i="82"/>
  <c r="BK161" i="82"/>
  <c r="DL161" i="82"/>
  <c r="P161" i="82"/>
  <c r="CR161" i="82"/>
  <c r="CB161" i="82"/>
  <c r="I161" i="82"/>
  <c r="T161" i="82"/>
  <c r="BP161" i="82"/>
  <c r="AL161" i="82"/>
  <c r="J161" i="82"/>
  <c r="CM161" i="82"/>
  <c r="CN161" i="82"/>
  <c r="BD161" i="82"/>
  <c r="AX162" i="82"/>
  <c r="H161" i="82"/>
  <c r="M161" i="82"/>
  <c r="DE161" i="82"/>
  <c r="E161" i="82"/>
  <c r="C160" i="82"/>
  <c r="AB161" i="82"/>
  <c r="D161" i="82"/>
  <c r="BV162" i="82"/>
  <c r="Y161" i="82"/>
  <c r="CO161" i="82"/>
  <c r="CE161" i="82"/>
  <c r="A162" i="82"/>
  <c r="DF162" i="82" s="1"/>
  <c r="DG109" i="82"/>
  <c r="DK108" i="82"/>
  <c r="DN108" i="82" s="1"/>
  <c r="AA121" i="82"/>
  <c r="AT111" i="82"/>
  <c r="CL162" i="82" l="1"/>
  <c r="AR162" i="82"/>
  <c r="E162" i="82"/>
  <c r="S162" i="82"/>
  <c r="AC162" i="82"/>
  <c r="CZ162" i="82"/>
  <c r="T162" i="82"/>
  <c r="BN162" i="82"/>
  <c r="Z162" i="82"/>
  <c r="AO162" i="82"/>
  <c r="AH162" i="82"/>
  <c r="AW162" i="82"/>
  <c r="AY162" i="82"/>
  <c r="DD162" i="82"/>
  <c r="J162" i="82"/>
  <c r="AU162" i="82"/>
  <c r="BV163" i="82"/>
  <c r="CC162" i="82"/>
  <c r="CP162" i="82"/>
  <c r="BA163" i="82"/>
  <c r="CH162" i="82"/>
  <c r="O162" i="82"/>
  <c r="B162" i="82"/>
  <c r="C162" i="82" s="1"/>
  <c r="BD162" i="82"/>
  <c r="CF162" i="82"/>
  <c r="CI162" i="82"/>
  <c r="DA162" i="82"/>
  <c r="G162" i="82"/>
  <c r="AS162" i="82"/>
  <c r="CN162" i="82"/>
  <c r="CB162" i="82"/>
  <c r="F162" i="82"/>
  <c r="AP162" i="82"/>
  <c r="DE162" i="82"/>
  <c r="Q162" i="82"/>
  <c r="CD162" i="82"/>
  <c r="H162" i="82"/>
  <c r="AE162" i="82"/>
  <c r="AL162" i="82"/>
  <c r="K162" i="82"/>
  <c r="AD162" i="82"/>
  <c r="CR162" i="82"/>
  <c r="CM162" i="82"/>
  <c r="I162" i="82"/>
  <c r="BK162" i="82"/>
  <c r="BF162" i="82"/>
  <c r="DM162" i="82"/>
  <c r="AF162" i="82"/>
  <c r="CK162" i="82"/>
  <c r="AX163" i="82"/>
  <c r="P162" i="82"/>
  <c r="AJ162" i="82"/>
  <c r="CO162" i="82"/>
  <c r="BP162" i="82"/>
  <c r="M162" i="82"/>
  <c r="U162" i="82"/>
  <c r="DC162" i="82" s="1"/>
  <c r="D162" i="82"/>
  <c r="AN162" i="82"/>
  <c r="AG162" i="82"/>
  <c r="L162" i="82"/>
  <c r="CE162" i="82"/>
  <c r="Y162" i="82"/>
  <c r="AB162" i="82"/>
  <c r="DB162" i="82"/>
  <c r="BG162" i="82"/>
  <c r="AI162" i="82"/>
  <c r="DL162" i="82"/>
  <c r="BZ162" i="82"/>
  <c r="R162" i="82"/>
  <c r="AA122" i="82"/>
  <c r="DG110" i="82"/>
  <c r="DK109" i="82"/>
  <c r="DN109" i="82" s="1"/>
  <c r="AT112" i="82"/>
  <c r="A163" i="82" l="1"/>
  <c r="AH163" i="82" s="1"/>
  <c r="DG111" i="82"/>
  <c r="DK110" i="82"/>
  <c r="DN110" i="82" s="1"/>
  <c r="AT113" i="82"/>
  <c r="AA123" i="82"/>
  <c r="CF163" i="82" l="1"/>
  <c r="AD163" i="82"/>
  <c r="AW163" i="82"/>
  <c r="Y163" i="82"/>
  <c r="BZ163" i="82"/>
  <c r="DB163" i="82"/>
  <c r="AB163" i="82"/>
  <c r="Q163" i="82"/>
  <c r="BP163" i="82"/>
  <c r="BV164" i="82"/>
  <c r="AI163" i="82"/>
  <c r="R163" i="82"/>
  <c r="DL163" i="82"/>
  <c r="S163" i="82"/>
  <c r="AU163" i="82"/>
  <c r="T163" i="82"/>
  <c r="O163" i="82"/>
  <c r="CC163" i="82"/>
  <c r="CK163" i="82"/>
  <c r="AO163" i="82"/>
  <c r="G163" i="82"/>
  <c r="DE163" i="82"/>
  <c r="AC163" i="82"/>
  <c r="AJ163" i="82"/>
  <c r="DA163" i="82"/>
  <c r="AL163" i="82"/>
  <c r="P163" i="82"/>
  <c r="BA164" i="82"/>
  <c r="CB163" i="82"/>
  <c r="AY163" i="82"/>
  <c r="CM163" i="82"/>
  <c r="CN163" i="82"/>
  <c r="CO163" i="82"/>
  <c r="D163" i="82"/>
  <c r="M163" i="82"/>
  <c r="H163" i="82"/>
  <c r="BN163" i="82"/>
  <c r="BF163" i="82"/>
  <c r="I163" i="82"/>
  <c r="CR163" i="82"/>
  <c r="CE163" i="82"/>
  <c r="AS163" i="82"/>
  <c r="DF163" i="82"/>
  <c r="CI163" i="82"/>
  <c r="AX164" i="82"/>
  <c r="DM163" i="82"/>
  <c r="AG163" i="82"/>
  <c r="DD163" i="82"/>
  <c r="BK163" i="82"/>
  <c r="CH163" i="82"/>
  <c r="BG163" i="82"/>
  <c r="E163" i="82"/>
  <c r="CP163" i="82"/>
  <c r="AN163" i="82"/>
  <c r="U163" i="82"/>
  <c r="DC163" i="82" s="1"/>
  <c r="J163" i="82"/>
  <c r="CL163" i="82"/>
  <c r="AE163" i="82"/>
  <c r="K163" i="82"/>
  <c r="L163" i="82"/>
  <c r="B163" i="82"/>
  <c r="A164" i="82" s="1"/>
  <c r="AU164" i="82" s="1"/>
  <c r="BD163" i="82"/>
  <c r="CD163" i="82"/>
  <c r="CZ163" i="82"/>
  <c r="AP163" i="82"/>
  <c r="Z163" i="82"/>
  <c r="AR163" i="82"/>
  <c r="AF163" i="82"/>
  <c r="F163" i="82"/>
  <c r="C163" i="82"/>
  <c r="BP164" i="82"/>
  <c r="AX165" i="82"/>
  <c r="AT114" i="82"/>
  <c r="DG112" i="82"/>
  <c r="DK111" i="82"/>
  <c r="DN111" i="82" s="1"/>
  <c r="AA124" i="82"/>
  <c r="BG164" i="82" l="1"/>
  <c r="CK164" i="82"/>
  <c r="AP164" i="82"/>
  <c r="F164" i="82"/>
  <c r="AL164" i="82"/>
  <c r="CP164" i="82"/>
  <c r="Y164" i="82"/>
  <c r="AO164" i="82"/>
  <c r="J164" i="82"/>
  <c r="Q164" i="82"/>
  <c r="E164" i="82"/>
  <c r="U164" i="82"/>
  <c r="DC164" i="82" s="1"/>
  <c r="BZ164" i="82"/>
  <c r="BF164" i="82"/>
  <c r="AD164" i="82"/>
  <c r="DF164" i="82"/>
  <c r="DE164" i="82"/>
  <c r="AI164" i="82"/>
  <c r="Z164" i="82"/>
  <c r="AW164" i="82"/>
  <c r="CF164" i="82"/>
  <c r="AJ164" i="82"/>
  <c r="H164" i="82"/>
  <c r="AE164" i="82"/>
  <c r="BN164" i="82"/>
  <c r="CC164" i="82"/>
  <c r="R164" i="82"/>
  <c r="AN164" i="82"/>
  <c r="DL164" i="82"/>
  <c r="CH164" i="82"/>
  <c r="D164" i="82"/>
  <c r="AG164" i="82"/>
  <c r="K164" i="82"/>
  <c r="AH164" i="82"/>
  <c r="P164" i="82"/>
  <c r="I164" i="82"/>
  <c r="G164" i="82"/>
  <c r="M164" i="82"/>
  <c r="DD164" i="82"/>
  <c r="AY164" i="82"/>
  <c r="DA164" i="82"/>
  <c r="CI164" i="82"/>
  <c r="CZ164" i="82"/>
  <c r="DM164" i="82"/>
  <c r="CB164" i="82"/>
  <c r="BK164" i="82"/>
  <c r="BV165" i="82"/>
  <c r="CD164" i="82"/>
  <c r="BD164" i="82"/>
  <c r="O164" i="82"/>
  <c r="DB164" i="82"/>
  <c r="AC164" i="82"/>
  <c r="AB164" i="82"/>
  <c r="BA165" i="82"/>
  <c r="T164" i="82"/>
  <c r="CN164" i="82"/>
  <c r="AS164" i="82"/>
  <c r="CE164" i="82"/>
  <c r="CR164" i="82"/>
  <c r="CL164" i="82"/>
  <c r="CO164" i="82"/>
  <c r="L164" i="82"/>
  <c r="S164" i="82"/>
  <c r="CM164" i="82"/>
  <c r="B164" i="82"/>
  <c r="A165" i="82" s="1"/>
  <c r="B165" i="82" s="1"/>
  <c r="C165" i="82" s="1"/>
  <c r="AR164" i="82"/>
  <c r="AF164" i="82"/>
  <c r="C164" i="82"/>
  <c r="DG113" i="82"/>
  <c r="DK112" i="82"/>
  <c r="DN112" i="82" s="1"/>
  <c r="AA125" i="82"/>
  <c r="AT115" i="82"/>
  <c r="CN165" i="82" l="1"/>
  <c r="CF165" i="82"/>
  <c r="BA166" i="82"/>
  <c r="S165" i="82"/>
  <c r="AJ165" i="82"/>
  <c r="G165" i="82"/>
  <c r="R165" i="82"/>
  <c r="AC165" i="82"/>
  <c r="CZ165" i="82"/>
  <c r="AR165" i="82"/>
  <c r="Y165" i="82"/>
  <c r="DE165" i="82"/>
  <c r="F165" i="82"/>
  <c r="AU165" i="82"/>
  <c r="CP165" i="82"/>
  <c r="AS165" i="82"/>
  <c r="BG165" i="82"/>
  <c r="CR165" i="82"/>
  <c r="BK165" i="82"/>
  <c r="J165" i="82"/>
  <c r="T165" i="82"/>
  <c r="CL165" i="82"/>
  <c r="CC165" i="82"/>
  <c r="AX166" i="82"/>
  <c r="AN165" i="82"/>
  <c r="E165" i="82"/>
  <c r="K165" i="82"/>
  <c r="CH165" i="82"/>
  <c r="DD165" i="82"/>
  <c r="CE165" i="82"/>
  <c r="BN165" i="82"/>
  <c r="Q165" i="82"/>
  <c r="DF165" i="82"/>
  <c r="CO165" i="82"/>
  <c r="AB165" i="82"/>
  <c r="I165" i="82"/>
  <c r="AO165" i="82"/>
  <c r="CI165" i="82"/>
  <c r="CB165" i="82"/>
  <c r="H165" i="82"/>
  <c r="BZ165" i="82"/>
  <c r="D165" i="82"/>
  <c r="U165" i="82"/>
  <c r="DC165" i="82" s="1"/>
  <c r="AG165" i="82"/>
  <c r="AW165" i="82"/>
  <c r="P165" i="82"/>
  <c r="Z165" i="82"/>
  <c r="AY165" i="82"/>
  <c r="AH165" i="82"/>
  <c r="AP165" i="82"/>
  <c r="CM165" i="82"/>
  <c r="BF165" i="82"/>
  <c r="BD165" i="82"/>
  <c r="AE165" i="82"/>
  <c r="DL165" i="82"/>
  <c r="AI165" i="82"/>
  <c r="DB165" i="82"/>
  <c r="AF165" i="82"/>
  <c r="AL165" i="82"/>
  <c r="CK165" i="82"/>
  <c r="CD165" i="82"/>
  <c r="A166" i="82"/>
  <c r="BP166" i="82" s="1"/>
  <c r="BP165" i="82"/>
  <c r="L165" i="82"/>
  <c r="BV166" i="82"/>
  <c r="O165" i="82"/>
  <c r="DA165" i="82"/>
  <c r="M165" i="82"/>
  <c r="AD165" i="82"/>
  <c r="DM165" i="82"/>
  <c r="AW166" i="82"/>
  <c r="AT116" i="82"/>
  <c r="AA126" i="82"/>
  <c r="DG114" i="82"/>
  <c r="DK113" i="82"/>
  <c r="DN113" i="82" s="1"/>
  <c r="AB166" i="82" l="1"/>
  <c r="BK166" i="82"/>
  <c r="AR166" i="82"/>
  <c r="Z166" i="82"/>
  <c r="AX167" i="82"/>
  <c r="O166" i="82"/>
  <c r="C166" i="82"/>
  <c r="I166" i="82"/>
  <c r="CI166" i="82"/>
  <c r="CL166" i="82"/>
  <c r="AJ166" i="82"/>
  <c r="BN166" i="82"/>
  <c r="L166" i="82"/>
  <c r="AL166" i="82"/>
  <c r="E166" i="82"/>
  <c r="AO166" i="82"/>
  <c r="Q166" i="82"/>
  <c r="AF166" i="82"/>
  <c r="DB166" i="82"/>
  <c r="CP166" i="82"/>
  <c r="AC166" i="82"/>
  <c r="CM166" i="82"/>
  <c r="AY166" i="82"/>
  <c r="AU166" i="82"/>
  <c r="CK166" i="82"/>
  <c r="J166" i="82"/>
  <c r="D166" i="82"/>
  <c r="BA167" i="82"/>
  <c r="BD166" i="82"/>
  <c r="AH166" i="82"/>
  <c r="AN166" i="82"/>
  <c r="G166" i="82"/>
  <c r="AE166" i="82"/>
  <c r="CE166" i="82"/>
  <c r="AI166" i="82"/>
  <c r="CD166" i="82"/>
  <c r="AD166" i="82"/>
  <c r="CB166" i="82"/>
  <c r="CR166" i="82"/>
  <c r="DD166" i="82"/>
  <c r="R166" i="82"/>
  <c r="AG166" i="82"/>
  <c r="U166" i="82"/>
  <c r="DC166" i="82" s="1"/>
  <c r="DL166" i="82"/>
  <c r="BF166" i="82"/>
  <c r="DF166" i="82"/>
  <c r="BV167" i="82"/>
  <c r="CC166" i="82"/>
  <c r="BZ166" i="82"/>
  <c r="CH166" i="82"/>
  <c r="P166" i="82"/>
  <c r="AP166" i="82"/>
  <c r="DM166" i="82"/>
  <c r="H166" i="82"/>
  <c r="K166" i="82"/>
  <c r="T166" i="82"/>
  <c r="CO166" i="82"/>
  <c r="S166" i="82"/>
  <c r="CF166" i="82"/>
  <c r="CZ166" i="82"/>
  <c r="B166" i="82"/>
  <c r="A167" i="82" s="1"/>
  <c r="CI167" i="82" s="1"/>
  <c r="Y166" i="82"/>
  <c r="F166" i="82"/>
  <c r="DE166" i="82"/>
  <c r="DA166" i="82"/>
  <c r="AS166" i="82"/>
  <c r="CN166" i="82"/>
  <c r="BG166" i="82"/>
  <c r="M166" i="82"/>
  <c r="AA127" i="82"/>
  <c r="DG115" i="82"/>
  <c r="DK114" i="82"/>
  <c r="DN114" i="82" s="1"/>
  <c r="AT117" i="82"/>
  <c r="Q167" i="82" l="1"/>
  <c r="DL167" i="82"/>
  <c r="CE167" i="82"/>
  <c r="H167" i="82"/>
  <c r="CH167" i="82"/>
  <c r="BP167" i="82"/>
  <c r="I167" i="82"/>
  <c r="DE167" i="82"/>
  <c r="DB167" i="82"/>
  <c r="S167" i="82"/>
  <c r="Y167" i="82"/>
  <c r="AX168" i="82"/>
  <c r="L167" i="82"/>
  <c r="T167" i="82"/>
  <c r="AY167" i="82"/>
  <c r="DA167" i="82"/>
  <c r="P167" i="82"/>
  <c r="CZ167" i="82"/>
  <c r="BK167" i="82"/>
  <c r="AF167" i="82"/>
  <c r="BG167" i="82"/>
  <c r="U167" i="82"/>
  <c r="DC167" i="82" s="1"/>
  <c r="CL167" i="82"/>
  <c r="DD167" i="82"/>
  <c r="AN167" i="82"/>
  <c r="CM167" i="82"/>
  <c r="BN167" i="82"/>
  <c r="O167" i="82"/>
  <c r="CB167" i="82"/>
  <c r="AO167" i="82"/>
  <c r="AR167" i="82"/>
  <c r="G167" i="82"/>
  <c r="AW167" i="82"/>
  <c r="B167" i="82"/>
  <c r="C167" i="82" s="1"/>
  <c r="BV168" i="82"/>
  <c r="AU167" i="82"/>
  <c r="M167" i="82"/>
  <c r="AJ167" i="82"/>
  <c r="AI167" i="82"/>
  <c r="F167" i="82"/>
  <c r="K167" i="82"/>
  <c r="AC167" i="82"/>
  <c r="Z167" i="82"/>
  <c r="AH167" i="82"/>
  <c r="DM167" i="82"/>
  <c r="AL167" i="82"/>
  <c r="CD167" i="82"/>
  <c r="D167" i="82"/>
  <c r="R167" i="82"/>
  <c r="CC167" i="82"/>
  <c r="CF167" i="82"/>
  <c r="CO167" i="82"/>
  <c r="BZ167" i="82"/>
  <c r="AP167" i="82"/>
  <c r="AE167" i="82"/>
  <c r="AB167" i="82"/>
  <c r="E167" i="82"/>
  <c r="BD167" i="82"/>
  <c r="BF167" i="82"/>
  <c r="CR167" i="82"/>
  <c r="AG167" i="82"/>
  <c r="AD167" i="82"/>
  <c r="CK167" i="82"/>
  <c r="BA168" i="82"/>
  <c r="AS167" i="82"/>
  <c r="CP167" i="82"/>
  <c r="CN167" i="82"/>
  <c r="J167" i="82"/>
  <c r="DF167" i="82"/>
  <c r="A168" i="82"/>
  <c r="AT118" i="82"/>
  <c r="DG116" i="82"/>
  <c r="DK115" i="82"/>
  <c r="DN115" i="82" s="1"/>
  <c r="AA128" i="82"/>
  <c r="CF168" i="82" l="1"/>
  <c r="L168" i="82"/>
  <c r="DA168" i="82"/>
  <c r="AC168" i="82"/>
  <c r="BD168" i="82"/>
  <c r="AX169" i="82"/>
  <c r="BA169" i="82"/>
  <c r="J168" i="82"/>
  <c r="CI168" i="82"/>
  <c r="CH168" i="82"/>
  <c r="AB168" i="82"/>
  <c r="AP168" i="82"/>
  <c r="BK168" i="82"/>
  <c r="BN168" i="82"/>
  <c r="CM168" i="82"/>
  <c r="AU168" i="82"/>
  <c r="AG168" i="82"/>
  <c r="CL168" i="82"/>
  <c r="P168" i="82"/>
  <c r="U168" i="82"/>
  <c r="DC168" i="82" s="1"/>
  <c r="BP168" i="82"/>
  <c r="Y168" i="82"/>
  <c r="I168" i="82"/>
  <c r="CZ168" i="82"/>
  <c r="R168" i="82"/>
  <c r="E168" i="82"/>
  <c r="AJ168" i="82"/>
  <c r="AR168" i="82"/>
  <c r="CR168" i="82"/>
  <c r="CP168" i="82"/>
  <c r="AH168" i="82"/>
  <c r="CC168" i="82"/>
  <c r="CB168" i="82"/>
  <c r="F168" i="82"/>
  <c r="DD168" i="82"/>
  <c r="AL168" i="82"/>
  <c r="BF168" i="82"/>
  <c r="CO168" i="82"/>
  <c r="BZ168" i="82"/>
  <c r="DF168" i="82"/>
  <c r="AS168" i="82"/>
  <c r="CK168" i="82"/>
  <c r="M168" i="82"/>
  <c r="BG168" i="82"/>
  <c r="K168" i="82"/>
  <c r="DE168" i="82"/>
  <c r="O168" i="82"/>
  <c r="AD168" i="82"/>
  <c r="AW168" i="82"/>
  <c r="Q168" i="82"/>
  <c r="D168" i="82"/>
  <c r="CE168" i="82"/>
  <c r="DM168" i="82"/>
  <c r="DB168" i="82"/>
  <c r="AI168" i="82"/>
  <c r="T168" i="82"/>
  <c r="B168" i="82"/>
  <c r="A169" i="82" s="1"/>
  <c r="AE168" i="82"/>
  <c r="AF168" i="82"/>
  <c r="S168" i="82"/>
  <c r="G168" i="82"/>
  <c r="DL168" i="82"/>
  <c r="Z168" i="82"/>
  <c r="CN168" i="82"/>
  <c r="AN168" i="82"/>
  <c r="AY168" i="82"/>
  <c r="H168" i="82"/>
  <c r="CD168" i="82"/>
  <c r="AO168" i="82"/>
  <c r="BV169" i="82"/>
  <c r="AA129" i="82"/>
  <c r="DG117" i="82"/>
  <c r="DK116" i="82"/>
  <c r="DN116" i="82" s="1"/>
  <c r="AT119" i="82"/>
  <c r="C168" i="82" l="1"/>
  <c r="Q169" i="82"/>
  <c r="O169" i="82"/>
  <c r="P169" i="82"/>
  <c r="CK169" i="82"/>
  <c r="H169" i="82"/>
  <c r="CP169" i="82"/>
  <c r="I169" i="82"/>
  <c r="BG169" i="82"/>
  <c r="AE169" i="82"/>
  <c r="DD169" i="82"/>
  <c r="AF169" i="82"/>
  <c r="E169" i="82"/>
  <c r="Y169" i="82"/>
  <c r="BN169" i="82"/>
  <c r="CR169" i="82"/>
  <c r="BP169" i="82"/>
  <c r="AR169" i="82"/>
  <c r="CM169" i="82"/>
  <c r="CI169" i="82"/>
  <c r="AN169" i="82"/>
  <c r="AL169" i="82"/>
  <c r="AP169" i="82"/>
  <c r="DB169" i="82"/>
  <c r="U169" i="82"/>
  <c r="DC169" i="82" s="1"/>
  <c r="BZ169" i="82"/>
  <c r="CF169" i="82"/>
  <c r="CZ169" i="82"/>
  <c r="CL169" i="82"/>
  <c r="BK169" i="82"/>
  <c r="CN169" i="82"/>
  <c r="B169" i="82"/>
  <c r="A170" i="82" s="1"/>
  <c r="BD169" i="82"/>
  <c r="D169" i="82"/>
  <c r="DE169" i="82"/>
  <c r="AW169" i="82"/>
  <c r="BV170" i="82"/>
  <c r="L169" i="82"/>
  <c r="AY169" i="82"/>
  <c r="F169" i="82"/>
  <c r="AC169" i="82"/>
  <c r="AU169" i="82"/>
  <c r="CO169" i="82"/>
  <c r="AS169" i="82"/>
  <c r="CC169" i="82"/>
  <c r="Z169" i="82"/>
  <c r="AJ169" i="82"/>
  <c r="DL169" i="82"/>
  <c r="AX170" i="82"/>
  <c r="BF169" i="82"/>
  <c r="G169" i="82"/>
  <c r="R169" i="82"/>
  <c r="DM169" i="82"/>
  <c r="CB169" i="82"/>
  <c r="AI169" i="82"/>
  <c r="J169" i="82"/>
  <c r="K169" i="82"/>
  <c r="AB169" i="82"/>
  <c r="CE169" i="82"/>
  <c r="CD169" i="82"/>
  <c r="T169" i="82"/>
  <c r="AG169" i="82"/>
  <c r="S169" i="82"/>
  <c r="AD169" i="82"/>
  <c r="DA169" i="82"/>
  <c r="AO169" i="82"/>
  <c r="DF169" i="82"/>
  <c r="AH169" i="82"/>
  <c r="CH169" i="82"/>
  <c r="BA170" i="82"/>
  <c r="M169" i="82"/>
  <c r="AT120" i="82"/>
  <c r="DG118" i="82"/>
  <c r="DK117" i="82"/>
  <c r="DN117" i="82" s="1"/>
  <c r="AA130" i="82"/>
  <c r="C169" i="82" l="1"/>
  <c r="D170" i="82"/>
  <c r="CK170" i="82"/>
  <c r="DF170" i="82"/>
  <c r="L170" i="82"/>
  <c r="BP170" i="82"/>
  <c r="DD170" i="82"/>
  <c r="CN170" i="82"/>
  <c r="DB170" i="82"/>
  <c r="AO170" i="82"/>
  <c r="CP170" i="82"/>
  <c r="CZ170" i="82"/>
  <c r="AW170" i="82"/>
  <c r="AG170" i="82"/>
  <c r="R170" i="82"/>
  <c r="T170" i="82"/>
  <c r="U170" i="82"/>
  <c r="DC170" i="82" s="1"/>
  <c r="AJ170" i="82"/>
  <c r="B170" i="82"/>
  <c r="C170" i="82" s="1"/>
  <c r="P170" i="82"/>
  <c r="DL170" i="82"/>
  <c r="CE170" i="82"/>
  <c r="CI170" i="82"/>
  <c r="DE170" i="82"/>
  <c r="BZ170" i="82"/>
  <c r="AB170" i="82"/>
  <c r="AX171" i="82"/>
  <c r="F170" i="82"/>
  <c r="AE170" i="82"/>
  <c r="BG170" i="82"/>
  <c r="CR170" i="82"/>
  <c r="J170" i="82"/>
  <c r="CF170" i="82"/>
  <c r="K170" i="82"/>
  <c r="CM170" i="82"/>
  <c r="BK170" i="82"/>
  <c r="H170" i="82"/>
  <c r="AI170" i="82"/>
  <c r="DM170" i="82"/>
  <c r="CL170" i="82"/>
  <c r="O170" i="82"/>
  <c r="AL170" i="82"/>
  <c r="AU170" i="82"/>
  <c r="AD170" i="82"/>
  <c r="DA170" i="82"/>
  <c r="BD170" i="82"/>
  <c r="E170" i="82"/>
  <c r="CC170" i="82"/>
  <c r="AC170" i="82"/>
  <c r="G170" i="82"/>
  <c r="M170" i="82"/>
  <c r="I170" i="82"/>
  <c r="BF170" i="82"/>
  <c r="CH170" i="82"/>
  <c r="CB170" i="82"/>
  <c r="AY170" i="82"/>
  <c r="AP170" i="82"/>
  <c r="Y170" i="82"/>
  <c r="AR170" i="82"/>
  <c r="CD170" i="82"/>
  <c r="BN170" i="82"/>
  <c r="Q170" i="82"/>
  <c r="AS170" i="82"/>
  <c r="AN170" i="82"/>
  <c r="CO170" i="82"/>
  <c r="Z170" i="82"/>
  <c r="S170" i="82"/>
  <c r="AF170" i="82"/>
  <c r="BA171" i="82"/>
  <c r="BV171" i="82"/>
  <c r="AH170" i="82"/>
  <c r="DG119" i="82"/>
  <c r="DK118" i="82"/>
  <c r="DN118" i="82" s="1"/>
  <c r="AA131" i="82"/>
  <c r="AT121" i="82"/>
  <c r="A171" i="82" l="1"/>
  <c r="AA132" i="82"/>
  <c r="AT122" i="82"/>
  <c r="DG120" i="82"/>
  <c r="DK119" i="82"/>
  <c r="DN119" i="82" s="1"/>
  <c r="DM171" i="82" l="1"/>
  <c r="AX172" i="82"/>
  <c r="AC171" i="82"/>
  <c r="DB171" i="82"/>
  <c r="H171" i="82"/>
  <c r="CR171" i="82"/>
  <c r="T171" i="82"/>
  <c r="U171" i="82"/>
  <c r="DC171" i="82" s="1"/>
  <c r="CZ171" i="82"/>
  <c r="BV172" i="82"/>
  <c r="O171" i="82"/>
  <c r="B171" i="82"/>
  <c r="A172" i="82" s="1"/>
  <c r="BZ171" i="82"/>
  <c r="DD171" i="82"/>
  <c r="BF171" i="82"/>
  <c r="I171" i="82"/>
  <c r="AW171" i="82"/>
  <c r="AS171" i="82"/>
  <c r="AY171" i="82"/>
  <c r="AP171" i="82"/>
  <c r="BA172" i="82"/>
  <c r="CM171" i="82"/>
  <c r="J171" i="82"/>
  <c r="AH171" i="82"/>
  <c r="DA171" i="82"/>
  <c r="AD171" i="82"/>
  <c r="AR171" i="82"/>
  <c r="Y171" i="82"/>
  <c r="F171" i="82"/>
  <c r="E171" i="82"/>
  <c r="K171" i="82"/>
  <c r="BP171" i="82"/>
  <c r="BG171" i="82"/>
  <c r="DE171" i="82"/>
  <c r="CF171" i="82"/>
  <c r="DL171" i="82"/>
  <c r="P171" i="82"/>
  <c r="AN171" i="82"/>
  <c r="CI171" i="82"/>
  <c r="AI171" i="82"/>
  <c r="AL171" i="82"/>
  <c r="AF171" i="82"/>
  <c r="BN171" i="82"/>
  <c r="CD171" i="82"/>
  <c r="CC171" i="82"/>
  <c r="CK171" i="82"/>
  <c r="AG171" i="82"/>
  <c r="AJ171" i="82"/>
  <c r="CL171" i="82"/>
  <c r="BD171" i="82"/>
  <c r="AU171" i="82"/>
  <c r="R171" i="82"/>
  <c r="G171" i="82"/>
  <c r="CE171" i="82"/>
  <c r="S171" i="82"/>
  <c r="CH171" i="82"/>
  <c r="DF171" i="82"/>
  <c r="AB171" i="82"/>
  <c r="L171" i="82"/>
  <c r="CP171" i="82"/>
  <c r="M171" i="82"/>
  <c r="AO171" i="82"/>
  <c r="D171" i="82"/>
  <c r="Z171" i="82"/>
  <c r="Q171" i="82"/>
  <c r="BK171" i="82"/>
  <c r="CB171" i="82"/>
  <c r="CN171" i="82"/>
  <c r="AE171" i="82"/>
  <c r="CO171" i="82"/>
  <c r="DG121" i="82"/>
  <c r="DK120" i="82"/>
  <c r="DN120" i="82" s="1"/>
  <c r="AT123" i="82"/>
  <c r="AA133" i="82"/>
  <c r="C171" i="82" l="1"/>
  <c r="AW172" i="82"/>
  <c r="AR172" i="82"/>
  <c r="P172" i="82"/>
  <c r="AH172" i="82"/>
  <c r="I172" i="82"/>
  <c r="CN172" i="82"/>
  <c r="AB172" i="82"/>
  <c r="AG172" i="82"/>
  <c r="BD172" i="82"/>
  <c r="AN172" i="82"/>
  <c r="DD172" i="82"/>
  <c r="BP172" i="82"/>
  <c r="CI172" i="82"/>
  <c r="BN172" i="82"/>
  <c r="AD172" i="82"/>
  <c r="CF172" i="82"/>
  <c r="AP172" i="82"/>
  <c r="DL172" i="82"/>
  <c r="Z172" i="82"/>
  <c r="CC172" i="82"/>
  <c r="CB172" i="82"/>
  <c r="F172" i="82"/>
  <c r="CL172" i="82"/>
  <c r="B172" i="82"/>
  <c r="C172" i="82" s="1"/>
  <c r="AS172" i="82"/>
  <c r="AX173" i="82"/>
  <c r="AE172" i="82"/>
  <c r="CM172" i="82"/>
  <c r="BG172" i="82"/>
  <c r="H172" i="82"/>
  <c r="T172" i="82"/>
  <c r="M172" i="82"/>
  <c r="D172" i="82"/>
  <c r="CR172" i="82"/>
  <c r="AL172" i="82"/>
  <c r="AJ172" i="82"/>
  <c r="DF172" i="82"/>
  <c r="S172" i="82"/>
  <c r="Q172" i="82"/>
  <c r="O172" i="82"/>
  <c r="U172" i="82"/>
  <c r="DC172" i="82" s="1"/>
  <c r="DA172" i="82"/>
  <c r="BA173" i="82"/>
  <c r="BK172" i="82"/>
  <c r="CZ172" i="82"/>
  <c r="AF172" i="82"/>
  <c r="BF172" i="82"/>
  <c r="CH172" i="82"/>
  <c r="AC172" i="82"/>
  <c r="DB172" i="82"/>
  <c r="CP172" i="82"/>
  <c r="CO172" i="82"/>
  <c r="CK172" i="82"/>
  <c r="AY172" i="82"/>
  <c r="AI172" i="82"/>
  <c r="DM172" i="82"/>
  <c r="CD172" i="82"/>
  <c r="AU172" i="82"/>
  <c r="BV173" i="82"/>
  <c r="E172" i="82"/>
  <c r="Y172" i="82"/>
  <c r="CE172" i="82"/>
  <c r="R172" i="82"/>
  <c r="G172" i="82"/>
  <c r="L172" i="82"/>
  <c r="AO172" i="82"/>
  <c r="BZ172" i="82"/>
  <c r="DE172" i="82"/>
  <c r="J172" i="82"/>
  <c r="K172" i="82"/>
  <c r="AT124" i="82"/>
  <c r="AA134" i="82"/>
  <c r="DG122" i="82"/>
  <c r="DK121" i="82"/>
  <c r="DN121" i="82" s="1"/>
  <c r="A173" i="82" l="1"/>
  <c r="CP173" i="82" s="1"/>
  <c r="AA135" i="82"/>
  <c r="AT125" i="82"/>
  <c r="DG123" i="82"/>
  <c r="DK122" i="82"/>
  <c r="DN122" i="82" s="1"/>
  <c r="I173" i="82" l="1"/>
  <c r="H173" i="82"/>
  <c r="CK173" i="82"/>
  <c r="CD173" i="82"/>
  <c r="BG173" i="82"/>
  <c r="BN173" i="82"/>
  <c r="Y173" i="82"/>
  <c r="K173" i="82"/>
  <c r="AE173" i="82"/>
  <c r="BA174" i="82"/>
  <c r="AF173" i="82"/>
  <c r="CE173" i="82"/>
  <c r="BP173" i="82"/>
  <c r="CR173" i="82"/>
  <c r="O173" i="82"/>
  <c r="O174" i="82" s="1"/>
  <c r="AB173" i="82"/>
  <c r="DD173" i="82"/>
  <c r="CB173" i="82"/>
  <c r="AS173" i="82"/>
  <c r="AP173" i="82"/>
  <c r="R173" i="82"/>
  <c r="BZ173" i="82"/>
  <c r="AR173" i="82"/>
  <c r="AR174" i="82" s="1"/>
  <c r="BF173" i="82"/>
  <c r="AO173" i="82"/>
  <c r="AX174" i="82"/>
  <c r="CN173" i="82"/>
  <c r="BD173" i="82"/>
  <c r="CF173" i="82"/>
  <c r="CO173" i="82"/>
  <c r="AC173" i="82"/>
  <c r="DB173" i="82"/>
  <c r="DB174" i="82" s="1"/>
  <c r="DE173" i="82"/>
  <c r="P173" i="82"/>
  <c r="AH173" i="82"/>
  <c r="F173" i="82"/>
  <c r="CI173" i="82"/>
  <c r="AN173" i="82"/>
  <c r="AG173" i="82"/>
  <c r="AG174" i="82" s="1"/>
  <c r="AJ173" i="82"/>
  <c r="D173" i="82"/>
  <c r="E173" i="82"/>
  <c r="B173" i="82"/>
  <c r="A174" i="82" s="1"/>
  <c r="AF174" i="82" s="1"/>
  <c r="L173" i="82"/>
  <c r="DA173" i="82"/>
  <c r="CC173" i="82"/>
  <c r="CC174" i="82" s="1"/>
  <c r="DF173" i="82"/>
  <c r="DF174" i="82" s="1"/>
  <c r="M173" i="82"/>
  <c r="AL173" i="82"/>
  <c r="J173" i="82"/>
  <c r="AW173" i="82"/>
  <c r="Q173" i="82"/>
  <c r="S173" i="82"/>
  <c r="AI173" i="82"/>
  <c r="Z173" i="82"/>
  <c r="DL173" i="82"/>
  <c r="U173" i="82"/>
  <c r="DC173" i="82" s="1"/>
  <c r="DM173" i="82"/>
  <c r="CH173" i="82"/>
  <c r="G173" i="82"/>
  <c r="CZ173" i="82"/>
  <c r="BV174" i="82"/>
  <c r="BV175" i="82" s="1"/>
  <c r="BK173" i="82"/>
  <c r="BK174" i="82" s="1"/>
  <c r="AD173" i="82"/>
  <c r="AD174" i="82" s="1"/>
  <c r="AY173" i="82"/>
  <c r="CM173" i="82"/>
  <c r="CL173" i="82"/>
  <c r="AU173" i="82"/>
  <c r="T173" i="82"/>
  <c r="T174" i="82" s="1"/>
  <c r="C173" i="82"/>
  <c r="CP174" i="82"/>
  <c r="P174" i="82"/>
  <c r="DG124" i="82"/>
  <c r="DK123" i="82"/>
  <c r="DN123" i="82" s="1"/>
  <c r="AT126" i="82"/>
  <c r="AA136" i="82"/>
  <c r="Y174" i="82" l="1"/>
  <c r="CZ174" i="82"/>
  <c r="AU174" i="82"/>
  <c r="G174" i="82"/>
  <c r="BF174" i="82"/>
  <c r="AN174" i="82"/>
  <c r="CO174" i="82"/>
  <c r="DA174" i="82"/>
  <c r="Q174" i="82"/>
  <c r="CI174" i="82"/>
  <c r="CL174" i="82"/>
  <c r="BZ174" i="82"/>
  <c r="CF174" i="82"/>
  <c r="L174" i="82"/>
  <c r="CR174" i="82"/>
  <c r="R174" i="82"/>
  <c r="BP174" i="82"/>
  <c r="H174" i="82"/>
  <c r="AP174" i="82"/>
  <c r="F174" i="82"/>
  <c r="CH174" i="82"/>
  <c r="AS174" i="82"/>
  <c r="AO174" i="82"/>
  <c r="BD174" i="82"/>
  <c r="AY174" i="82"/>
  <c r="J174" i="82"/>
  <c r="AW174" i="82"/>
  <c r="AX175" i="82"/>
  <c r="CD174" i="82"/>
  <c r="AE174" i="82"/>
  <c r="CK174" i="82"/>
  <c r="CB174" i="82"/>
  <c r="D174" i="82"/>
  <c r="DD174" i="82"/>
  <c r="AL174" i="82"/>
  <c r="BG174" i="82"/>
  <c r="DE174" i="82"/>
  <c r="B174" i="82"/>
  <c r="C174" i="82" s="1"/>
  <c r="BA175" i="82"/>
  <c r="AB174" i="82"/>
  <c r="E174" i="82"/>
  <c r="CN174" i="82"/>
  <c r="Z174" i="82"/>
  <c r="S174" i="82"/>
  <c r="AJ174" i="82"/>
  <c r="BN174" i="82"/>
  <c r="DL174" i="82"/>
  <c r="CE174" i="82"/>
  <c r="CM174" i="82"/>
  <c r="DM174" i="82"/>
  <c r="I174" i="82"/>
  <c r="AI174" i="82"/>
  <c r="AC174" i="82"/>
  <c r="M174" i="82"/>
  <c r="K174" i="82"/>
  <c r="AH174" i="82"/>
  <c r="U174" i="82"/>
  <c r="DC174" i="82" s="1"/>
  <c r="AT127" i="82"/>
  <c r="DG125" i="82"/>
  <c r="DK124" i="82"/>
  <c r="DN124" i="82" s="1"/>
  <c r="AA137" i="82"/>
  <c r="A175" i="82" l="1"/>
  <c r="B175" i="82" s="1"/>
  <c r="C175" i="82" s="1"/>
  <c r="BK175" i="82"/>
  <c r="A176" i="82"/>
  <c r="DG126" i="82"/>
  <c r="DK125" i="82"/>
  <c r="DN125" i="82" s="1"/>
  <c r="AT128" i="82"/>
  <c r="AA138" i="82"/>
  <c r="DM175" i="82" l="1"/>
  <c r="AR175" i="82"/>
  <c r="AW175" i="82"/>
  <c r="BG175" i="82"/>
  <c r="AU175" i="82"/>
  <c r="AX176" i="82"/>
  <c r="S175" i="82"/>
  <c r="AH175" i="82"/>
  <c r="CE175" i="82"/>
  <c r="T175" i="82"/>
  <c r="M175" i="82"/>
  <c r="CO175" i="82"/>
  <c r="AY175" i="82"/>
  <c r="P175" i="82"/>
  <c r="CN175" i="82"/>
  <c r="D175" i="82"/>
  <c r="AI175" i="82"/>
  <c r="Y175" i="82"/>
  <c r="CD175" i="82"/>
  <c r="AS175" i="82"/>
  <c r="AO175" i="82"/>
  <c r="CB175" i="82"/>
  <c r="J175" i="82"/>
  <c r="DF175" i="82"/>
  <c r="AG175" i="82"/>
  <c r="I175" i="82"/>
  <c r="CL175" i="82"/>
  <c r="CF175" i="82"/>
  <c r="H175" i="82"/>
  <c r="AF175" i="82"/>
  <c r="AN175" i="82"/>
  <c r="DD175" i="82"/>
  <c r="AL175" i="82"/>
  <c r="L175" i="82"/>
  <c r="Z175" i="82"/>
  <c r="AD175" i="82"/>
  <c r="DL175" i="82"/>
  <c r="DA175" i="82"/>
  <c r="CR175" i="82"/>
  <c r="AB175" i="82"/>
  <c r="BA176" i="82"/>
  <c r="CZ175" i="82"/>
  <c r="BP175" i="82"/>
  <c r="K175" i="82"/>
  <c r="F175" i="82"/>
  <c r="BD175" i="82"/>
  <c r="CI175" i="82"/>
  <c r="AP175" i="82"/>
  <c r="CK175" i="82"/>
  <c r="Q175" i="82"/>
  <c r="BN175" i="82"/>
  <c r="BZ175" i="82"/>
  <c r="O175" i="82"/>
  <c r="DB175" i="82"/>
  <c r="E175" i="82"/>
  <c r="CH175" i="82"/>
  <c r="U175" i="82"/>
  <c r="DC175" i="82" s="1"/>
  <c r="R175" i="82"/>
  <c r="CC175" i="82"/>
  <c r="DE175" i="82"/>
  <c r="AE175" i="82"/>
  <c r="CP175" i="82"/>
  <c r="AJ175" i="82"/>
  <c r="CK176" i="82"/>
  <c r="G175" i="82"/>
  <c r="AC175" i="82"/>
  <c r="CM175" i="82"/>
  <c r="BV176" i="82"/>
  <c r="BV177" i="82" s="1"/>
  <c r="BF175" i="82"/>
  <c r="AC176" i="82"/>
  <c r="CC176" i="82"/>
  <c r="H176" i="82"/>
  <c r="BA177" i="82"/>
  <c r="D176" i="82"/>
  <c r="CE176" i="82"/>
  <c r="CF176" i="82"/>
  <c r="CB176" i="82"/>
  <c r="AE176" i="82"/>
  <c r="BG176" i="82"/>
  <c r="DE176" i="82"/>
  <c r="AS176" i="82"/>
  <c r="CR176" i="82"/>
  <c r="AL176" i="82"/>
  <c r="Z176" i="82"/>
  <c r="K176" i="82"/>
  <c r="DL176" i="82"/>
  <c r="E176" i="82"/>
  <c r="AJ176" i="82"/>
  <c r="AW176" i="82"/>
  <c r="AO176" i="82"/>
  <c r="DF176" i="82"/>
  <c r="AD176" i="82"/>
  <c r="CL176" i="82"/>
  <c r="AG176" i="82"/>
  <c r="S176" i="82"/>
  <c r="AX177" i="82"/>
  <c r="AI176" i="82"/>
  <c r="BZ176" i="82"/>
  <c r="DA176" i="82"/>
  <c r="AR176" i="82"/>
  <c r="AF176" i="82"/>
  <c r="T176" i="82"/>
  <c r="BD176" i="82"/>
  <c r="P176" i="82"/>
  <c r="AU176" i="82"/>
  <c r="J176" i="82"/>
  <c r="Y176" i="82"/>
  <c r="CM176" i="82"/>
  <c r="R176" i="82"/>
  <c r="CN176" i="82"/>
  <c r="Q176" i="82"/>
  <c r="BN176" i="82"/>
  <c r="AY176" i="82"/>
  <c r="M176" i="82"/>
  <c r="B176" i="82"/>
  <c r="A177" i="82" s="1"/>
  <c r="CP176" i="82"/>
  <c r="O176" i="82"/>
  <c r="AB176" i="82"/>
  <c r="DD176" i="82"/>
  <c r="BK176" i="82"/>
  <c r="BP176" i="82"/>
  <c r="L176" i="82"/>
  <c r="AN176" i="82"/>
  <c r="G176" i="82"/>
  <c r="CI176" i="82"/>
  <c r="DB176" i="82"/>
  <c r="CZ176" i="82"/>
  <c r="DM176" i="82"/>
  <c r="CD176" i="82"/>
  <c r="CO176" i="82"/>
  <c r="AH176" i="82"/>
  <c r="F176" i="82"/>
  <c r="BF176" i="82"/>
  <c r="I176" i="82"/>
  <c r="AP176" i="82"/>
  <c r="CH176" i="82"/>
  <c r="U176" i="82"/>
  <c r="DC176" i="82" s="1"/>
  <c r="AT129" i="82"/>
  <c r="DG127" i="82"/>
  <c r="DK126" i="82"/>
  <c r="DN126" i="82" s="1"/>
  <c r="AA139" i="82"/>
  <c r="DL177" i="82" l="1"/>
  <c r="F177" i="82"/>
  <c r="G177" i="82"/>
  <c r="AB177" i="82"/>
  <c r="AH177" i="82"/>
  <c r="B177" i="82"/>
  <c r="C177" i="82" s="1"/>
  <c r="S177" i="82"/>
  <c r="BG177" i="82"/>
  <c r="DD177" i="82"/>
  <c r="AN177" i="82"/>
  <c r="H177" i="82"/>
  <c r="AP177" i="82"/>
  <c r="AF177" i="82"/>
  <c r="I177" i="82"/>
  <c r="DB177" i="82"/>
  <c r="AI177" i="82"/>
  <c r="CZ177" i="82"/>
  <c r="P177" i="82"/>
  <c r="BF177" i="82"/>
  <c r="CI177" i="82"/>
  <c r="O177" i="82"/>
  <c r="E177" i="82"/>
  <c r="BA178" i="82"/>
  <c r="R177" i="82"/>
  <c r="CN177" i="82"/>
  <c r="Z177" i="82"/>
  <c r="CH177" i="82"/>
  <c r="DM177" i="82"/>
  <c r="BK177" i="82"/>
  <c r="BZ177" i="82"/>
  <c r="CM177" i="82"/>
  <c r="Y177" i="82"/>
  <c r="CP177" i="82"/>
  <c r="AR177" i="82"/>
  <c r="Q177" i="82"/>
  <c r="AU177" i="82"/>
  <c r="CL177" i="82"/>
  <c r="K177" i="82"/>
  <c r="CF177" i="82"/>
  <c r="AX178" i="82"/>
  <c r="AY177" i="82"/>
  <c r="DF177" i="82"/>
  <c r="AG177" i="82"/>
  <c r="BP177" i="82"/>
  <c r="BD177" i="82"/>
  <c r="AJ177" i="82"/>
  <c r="U177" i="82"/>
  <c r="DC177" i="82" s="1"/>
  <c r="BV178" i="82"/>
  <c r="DE177" i="82"/>
  <c r="C176" i="82"/>
  <c r="CE177" i="82"/>
  <c r="T177" i="82"/>
  <c r="AE177" i="82"/>
  <c r="AL177" i="82"/>
  <c r="CB177" i="82"/>
  <c r="CR177" i="82"/>
  <c r="J177" i="82"/>
  <c r="AC177" i="82"/>
  <c r="CC177" i="82"/>
  <c r="CK177" i="82"/>
  <c r="D177" i="82"/>
  <c r="DA177" i="82"/>
  <c r="AW177" i="82"/>
  <c r="AS177" i="82"/>
  <c r="AD177" i="82"/>
  <c r="CO177" i="82"/>
  <c r="M177" i="82"/>
  <c r="AO177" i="82"/>
  <c r="BN177" i="82"/>
  <c r="L177" i="82"/>
  <c r="CD177" i="82"/>
  <c r="A178" i="82"/>
  <c r="DG128" i="82"/>
  <c r="DK127" i="82"/>
  <c r="DN127" i="82" s="1"/>
  <c r="AT130" i="82"/>
  <c r="AA140" i="82"/>
  <c r="BD178" i="82" l="1"/>
  <c r="U178" i="82"/>
  <c r="DC178" i="82" s="1"/>
  <c r="CC178" i="82"/>
  <c r="BZ178" i="82"/>
  <c r="CK178" i="82"/>
  <c r="F178" i="82"/>
  <c r="AI178" i="82"/>
  <c r="D178" i="82"/>
  <c r="J178" i="82"/>
  <c r="BV179" i="82"/>
  <c r="DF178" i="82"/>
  <c r="CI178" i="82"/>
  <c r="CN178" i="82"/>
  <c r="S178" i="82"/>
  <c r="AW178" i="82"/>
  <c r="CF178" i="82"/>
  <c r="AG178" i="82"/>
  <c r="BA179" i="82"/>
  <c r="Z178" i="82"/>
  <c r="BN178" i="82"/>
  <c r="AL178" i="82"/>
  <c r="BP178" i="82"/>
  <c r="BK178" i="82"/>
  <c r="AN178" i="82"/>
  <c r="CZ178" i="82"/>
  <c r="CL178" i="82"/>
  <c r="CB178" i="82"/>
  <c r="CH178" i="82"/>
  <c r="AD178" i="82"/>
  <c r="DB178" i="82"/>
  <c r="AY178" i="82"/>
  <c r="G178" i="82"/>
  <c r="AR178" i="82"/>
  <c r="M178" i="82"/>
  <c r="CE178" i="82"/>
  <c r="AE178" i="82"/>
  <c r="CP178" i="82"/>
  <c r="DM178" i="82"/>
  <c r="R178" i="82"/>
  <c r="DD178" i="82"/>
  <c r="DA178" i="82"/>
  <c r="O178" i="82"/>
  <c r="CM178" i="82"/>
  <c r="AF178" i="82"/>
  <c r="CR178" i="82"/>
  <c r="K178" i="82"/>
  <c r="I178" i="82"/>
  <c r="CO178" i="82"/>
  <c r="BG178" i="82"/>
  <c r="CD178" i="82"/>
  <c r="DE178" i="82"/>
  <c r="H178" i="82"/>
  <c r="AJ178" i="82"/>
  <c r="E178" i="82"/>
  <c r="AU178" i="82"/>
  <c r="P178" i="82"/>
  <c r="AS178" i="82"/>
  <c r="AH178" i="82"/>
  <c r="T178" i="82"/>
  <c r="AO178" i="82"/>
  <c r="DL178" i="82"/>
  <c r="L178" i="82"/>
  <c r="AP178" i="82"/>
  <c r="B178" i="82"/>
  <c r="A179" i="82" s="1"/>
  <c r="CK179" i="82" s="1"/>
  <c r="AC178" i="82"/>
  <c r="Y178" i="82"/>
  <c r="AB178" i="82"/>
  <c r="BF178" i="82"/>
  <c r="AX179" i="82"/>
  <c r="Q178" i="82"/>
  <c r="AT131" i="82"/>
  <c r="DG129" i="82"/>
  <c r="DK128" i="82"/>
  <c r="DN128" i="82" s="1"/>
  <c r="AA141" i="82"/>
  <c r="C178" i="82" l="1"/>
  <c r="BK179" i="82"/>
  <c r="I179" i="82"/>
  <c r="AF179" i="82"/>
  <c r="AY179" i="82"/>
  <c r="CF179" i="82"/>
  <c r="DA179" i="82"/>
  <c r="AX180" i="82"/>
  <c r="DE179" i="82"/>
  <c r="BA180" i="82"/>
  <c r="DM179" i="82"/>
  <c r="DD179" i="82"/>
  <c r="BF179" i="82"/>
  <c r="AW179" i="82"/>
  <c r="M179" i="82"/>
  <c r="AH179" i="82"/>
  <c r="AI179" i="82"/>
  <c r="BZ179" i="82"/>
  <c r="AB179" i="82"/>
  <c r="Y179" i="82"/>
  <c r="K179" i="82"/>
  <c r="F179" i="82"/>
  <c r="O179" i="82"/>
  <c r="Z179" i="82"/>
  <c r="CO179" i="82"/>
  <c r="BP179" i="82"/>
  <c r="R179" i="82"/>
  <c r="CE179" i="82"/>
  <c r="L179" i="82"/>
  <c r="AE179" i="82"/>
  <c r="BG179" i="82"/>
  <c r="G179" i="82"/>
  <c r="AL179" i="82"/>
  <c r="CH179" i="82"/>
  <c r="AO179" i="82"/>
  <c r="AJ179" i="82"/>
  <c r="CD179" i="82"/>
  <c r="CZ179" i="82"/>
  <c r="AD179" i="82"/>
  <c r="E179" i="82"/>
  <c r="CI179" i="82"/>
  <c r="AN179" i="82"/>
  <c r="CR179" i="82"/>
  <c r="DL179" i="82"/>
  <c r="AG179" i="82"/>
  <c r="T179" i="82"/>
  <c r="B179" i="82"/>
  <c r="C179" i="82" s="1"/>
  <c r="H179" i="82"/>
  <c r="AU179" i="82"/>
  <c r="BV180" i="82"/>
  <c r="U179" i="82"/>
  <c r="DC179" i="82" s="1"/>
  <c r="CM179" i="82"/>
  <c r="CN179" i="82"/>
  <c r="AP179" i="82"/>
  <c r="CP179" i="82"/>
  <c r="DF179" i="82"/>
  <c r="CL179" i="82"/>
  <c r="D179" i="82"/>
  <c r="AS179" i="82"/>
  <c r="J179" i="82"/>
  <c r="S179" i="82"/>
  <c r="P179" i="82"/>
  <c r="Q179" i="82"/>
  <c r="CB179" i="82"/>
  <c r="BN179" i="82"/>
  <c r="CC179" i="82"/>
  <c r="AR179" i="82"/>
  <c r="AC179" i="82"/>
  <c r="BD179" i="82"/>
  <c r="DB179" i="82"/>
  <c r="DG130" i="82"/>
  <c r="DK129" i="82"/>
  <c r="DN129" i="82" s="1"/>
  <c r="AA142" i="82"/>
  <c r="AT132" i="82"/>
  <c r="A180" i="82" l="1"/>
  <c r="CD180" i="82" s="1"/>
  <c r="AT133" i="82"/>
  <c r="AA143" i="82"/>
  <c r="DG131" i="82"/>
  <c r="DK130" i="82"/>
  <c r="DN130" i="82" s="1"/>
  <c r="AE180" i="82" l="1"/>
  <c r="CL180" i="82"/>
  <c r="AH180" i="82"/>
  <c r="CO180" i="82"/>
  <c r="CP180" i="82"/>
  <c r="L180" i="82"/>
  <c r="CB180" i="82"/>
  <c r="AW180" i="82"/>
  <c r="CH180" i="82"/>
  <c r="AS180" i="82"/>
  <c r="AC180" i="82"/>
  <c r="I180" i="82"/>
  <c r="H180" i="82"/>
  <c r="CF180" i="82"/>
  <c r="DB180" i="82"/>
  <c r="CZ180" i="82"/>
  <c r="R180" i="82"/>
  <c r="CI180" i="82"/>
  <c r="O180" i="82"/>
  <c r="CR180" i="82"/>
  <c r="BF180" i="82"/>
  <c r="DM180" i="82"/>
  <c r="BG180" i="82"/>
  <c r="AU180" i="82"/>
  <c r="DD180" i="82"/>
  <c r="U180" i="82"/>
  <c r="DC180" i="82" s="1"/>
  <c r="AF180" i="82"/>
  <c r="BK180" i="82"/>
  <c r="AD180" i="82"/>
  <c r="BN180" i="82"/>
  <c r="G180" i="82"/>
  <c r="M180" i="82"/>
  <c r="BZ180" i="82"/>
  <c r="AO180" i="82"/>
  <c r="Q180" i="82"/>
  <c r="BD180" i="82"/>
  <c r="Z180" i="82"/>
  <c r="CN180" i="82"/>
  <c r="AL180" i="82"/>
  <c r="Y180" i="82"/>
  <c r="BV181" i="82"/>
  <c r="CM180" i="82"/>
  <c r="CC180" i="82"/>
  <c r="AP180" i="82"/>
  <c r="DE180" i="82"/>
  <c r="K180" i="82"/>
  <c r="P180" i="82"/>
  <c r="DA180" i="82"/>
  <c r="CE180" i="82"/>
  <c r="S180" i="82"/>
  <c r="DL180" i="82"/>
  <c r="AR180" i="82"/>
  <c r="AX181" i="82"/>
  <c r="AB180" i="82"/>
  <c r="BP180" i="82"/>
  <c r="BA181" i="82"/>
  <c r="AJ180" i="82"/>
  <c r="AG180" i="82"/>
  <c r="AI180" i="82"/>
  <c r="B180" i="82"/>
  <c r="A181" i="82" s="1"/>
  <c r="I181" i="82" s="1"/>
  <c r="T180" i="82"/>
  <c r="DF180" i="82"/>
  <c r="D180" i="82"/>
  <c r="J180" i="82"/>
  <c r="AN180" i="82"/>
  <c r="E180" i="82"/>
  <c r="CK180" i="82"/>
  <c r="F180" i="82"/>
  <c r="AY180" i="82"/>
  <c r="DG132" i="82"/>
  <c r="DK131" i="82"/>
  <c r="DN131" i="82" s="1"/>
  <c r="AA144" i="82"/>
  <c r="AT134" i="82"/>
  <c r="E181" i="82" l="1"/>
  <c r="J181" i="82"/>
  <c r="AF181" i="82"/>
  <c r="Y181" i="82"/>
  <c r="AG181" i="82"/>
  <c r="AX182" i="82"/>
  <c r="CN181" i="82"/>
  <c r="AI181" i="82"/>
  <c r="CR181" i="82"/>
  <c r="AD181" i="82"/>
  <c r="CC181" i="82"/>
  <c r="AC181" i="82"/>
  <c r="AS181" i="82"/>
  <c r="BD181" i="82"/>
  <c r="BK181" i="82"/>
  <c r="AB181" i="82"/>
  <c r="AY181" i="82"/>
  <c r="CB181" i="82"/>
  <c r="AP181" i="82"/>
  <c r="H181" i="82"/>
  <c r="CE181" i="82"/>
  <c r="K181" i="82"/>
  <c r="CK181" i="82"/>
  <c r="F181" i="82"/>
  <c r="BN181" i="82"/>
  <c r="BV182" i="82"/>
  <c r="DD181" i="82"/>
  <c r="CP181" i="82"/>
  <c r="U181" i="82"/>
  <c r="DC181" i="82" s="1"/>
  <c r="AU181" i="82"/>
  <c r="CL181" i="82"/>
  <c r="R181" i="82"/>
  <c r="CZ181" i="82"/>
  <c r="AN181" i="82"/>
  <c r="DM181" i="82"/>
  <c r="L181" i="82"/>
  <c r="M181" i="82"/>
  <c r="D181" i="82"/>
  <c r="AE181" i="82"/>
  <c r="Q181" i="82"/>
  <c r="BP181" i="82"/>
  <c r="BF181" i="82"/>
  <c r="DB181" i="82"/>
  <c r="CD181" i="82"/>
  <c r="CF181" i="82"/>
  <c r="CO181" i="82"/>
  <c r="CM181" i="82"/>
  <c r="AR181" i="82"/>
  <c r="AW181" i="82"/>
  <c r="AL181" i="82"/>
  <c r="O181" i="82"/>
  <c r="BA182" i="82"/>
  <c r="G181" i="82"/>
  <c r="C180" i="82"/>
  <c r="DL181" i="82"/>
  <c r="BG181" i="82"/>
  <c r="AH181" i="82"/>
  <c r="BZ181" i="82"/>
  <c r="CH181" i="82"/>
  <c r="DA181" i="82"/>
  <c r="AO181" i="82"/>
  <c r="DE181" i="82"/>
  <c r="DF181" i="82"/>
  <c r="B181" i="82"/>
  <c r="A182" i="82" s="1"/>
  <c r="F182" i="82" s="1"/>
  <c r="P181" i="82"/>
  <c r="AJ181" i="82"/>
  <c r="CI181" i="82"/>
  <c r="Z181" i="82"/>
  <c r="T181" i="82"/>
  <c r="S181" i="82"/>
  <c r="AT135" i="82"/>
  <c r="AA145" i="82"/>
  <c r="DG133" i="82"/>
  <c r="DK132" i="82"/>
  <c r="DN132" i="82" s="1"/>
  <c r="AL182" i="82" l="1"/>
  <c r="AY182" i="82"/>
  <c r="CB182" i="82"/>
  <c r="M182" i="82"/>
  <c r="E182" i="82"/>
  <c r="AU182" i="82"/>
  <c r="DD182" i="82"/>
  <c r="BF182" i="82"/>
  <c r="AO182" i="82"/>
  <c r="AR182" i="82"/>
  <c r="AH182" i="82"/>
  <c r="BV183" i="82"/>
  <c r="G182" i="82"/>
  <c r="DL182" i="82"/>
  <c r="BA183" i="82"/>
  <c r="O182" i="82"/>
  <c r="DF182" i="82"/>
  <c r="AD182" i="82"/>
  <c r="CL182" i="82"/>
  <c r="C181" i="82"/>
  <c r="CO182" i="82"/>
  <c r="Z182" i="82"/>
  <c r="H182" i="82"/>
  <c r="AE182" i="82"/>
  <c r="DA182" i="82"/>
  <c r="AI182" i="82"/>
  <c r="BG182" i="82"/>
  <c r="B182" i="82"/>
  <c r="A183" i="82" s="1"/>
  <c r="AN182" i="82"/>
  <c r="AX183" i="82"/>
  <c r="BZ182" i="82"/>
  <c r="Y182" i="82"/>
  <c r="AC182" i="82"/>
  <c r="DB182" i="82"/>
  <c r="L182" i="82"/>
  <c r="P182" i="82"/>
  <c r="R182" i="82"/>
  <c r="S182" i="82"/>
  <c r="I182" i="82"/>
  <c r="CK182" i="82"/>
  <c r="U182" i="82"/>
  <c r="DC182" i="82" s="1"/>
  <c r="AJ182" i="82"/>
  <c r="BD182" i="82"/>
  <c r="CN182" i="82"/>
  <c r="D182" i="82"/>
  <c r="AP182" i="82"/>
  <c r="CR182" i="82"/>
  <c r="DM182" i="82"/>
  <c r="BN182" i="82"/>
  <c r="CM182" i="82"/>
  <c r="T182" i="82"/>
  <c r="DE182" i="82"/>
  <c r="AG182" i="82"/>
  <c r="CH182" i="82"/>
  <c r="CZ182" i="82"/>
  <c r="AW182" i="82"/>
  <c r="CC182" i="82"/>
  <c r="BP182" i="82"/>
  <c r="BK182" i="82"/>
  <c r="AS182" i="82"/>
  <c r="K182" i="82"/>
  <c r="CF182" i="82"/>
  <c r="CE182" i="82"/>
  <c r="Q182" i="82"/>
  <c r="CP182" i="82"/>
  <c r="AF182" i="82"/>
  <c r="CI182" i="82"/>
  <c r="J182" i="82"/>
  <c r="AB182" i="82"/>
  <c r="CD182" i="82"/>
  <c r="H183" i="82"/>
  <c r="F183" i="82"/>
  <c r="AA146" i="82"/>
  <c r="DG134" i="82"/>
  <c r="DK133" i="82"/>
  <c r="DN133" i="82" s="1"/>
  <c r="AT136" i="82"/>
  <c r="Q183" i="82" l="1"/>
  <c r="J183" i="82"/>
  <c r="E183" i="82"/>
  <c r="AG183" i="82"/>
  <c r="BA184" i="82"/>
  <c r="DD183" i="82"/>
  <c r="CK183" i="82"/>
  <c r="DA183" i="82"/>
  <c r="R183" i="82"/>
  <c r="BV184" i="82"/>
  <c r="S183" i="82"/>
  <c r="CD183" i="82"/>
  <c r="CO183" i="82"/>
  <c r="AL183" i="82"/>
  <c r="AC183" i="82"/>
  <c r="DE183" i="82"/>
  <c r="D183" i="82"/>
  <c r="CP183" i="82"/>
  <c r="AN183" i="82"/>
  <c r="CR183" i="82"/>
  <c r="DF183" i="82"/>
  <c r="CZ183" i="82"/>
  <c r="O183" i="82"/>
  <c r="AD183" i="82"/>
  <c r="AD184" i="82" s="1"/>
  <c r="BK183" i="82"/>
  <c r="K183" i="82"/>
  <c r="CM183" i="82"/>
  <c r="B183" i="82"/>
  <c r="A184" i="82" s="1"/>
  <c r="J184" i="82" s="1"/>
  <c r="AS183" i="82"/>
  <c r="U183" i="82"/>
  <c r="DC183" i="82" s="1"/>
  <c r="CI183" i="82"/>
  <c r="CI184" i="82" s="1"/>
  <c r="AR183" i="82"/>
  <c r="M183" i="82"/>
  <c r="CN183" i="82"/>
  <c r="T183" i="82"/>
  <c r="AW183" i="82"/>
  <c r="AO183" i="82"/>
  <c r="CL183" i="82"/>
  <c r="BZ183" i="82"/>
  <c r="BZ184" i="82" s="1"/>
  <c r="CB183" i="82"/>
  <c r="C182" i="82"/>
  <c r="AI183" i="82"/>
  <c r="AB183" i="82"/>
  <c r="BF183" i="82"/>
  <c r="BP183" i="82"/>
  <c r="CH183" i="82"/>
  <c r="CH184" i="82" s="1"/>
  <c r="AE183" i="82"/>
  <c r="BD183" i="82"/>
  <c r="CC183" i="82"/>
  <c r="AX184" i="82"/>
  <c r="Z183" i="82"/>
  <c r="DB183" i="82"/>
  <c r="AF183" i="82"/>
  <c r="AU183" i="82"/>
  <c r="AU184" i="82" s="1"/>
  <c r="DL183" i="82"/>
  <c r="Y183" i="82"/>
  <c r="BG183" i="82"/>
  <c r="AY183" i="82"/>
  <c r="AH183" i="82"/>
  <c r="L183" i="82"/>
  <c r="L184" i="82" s="1"/>
  <c r="BN183" i="82"/>
  <c r="BN184" i="82" s="1"/>
  <c r="CE183" i="82"/>
  <c r="CF183" i="82"/>
  <c r="DM183" i="82"/>
  <c r="G183" i="82"/>
  <c r="AJ183" i="82"/>
  <c r="AP183" i="82"/>
  <c r="P183" i="82"/>
  <c r="P184" i="82" s="1"/>
  <c r="I183" i="82"/>
  <c r="I184" i="82" s="1"/>
  <c r="CE184" i="82"/>
  <c r="CM184" i="82"/>
  <c r="AN184" i="82"/>
  <c r="AT137" i="82"/>
  <c r="DG135" i="82"/>
  <c r="DK134" i="82"/>
  <c r="DN134" i="82" s="1"/>
  <c r="AA147" i="82"/>
  <c r="AF184" i="82" l="1"/>
  <c r="O184" i="82"/>
  <c r="DB184" i="82"/>
  <c r="S184" i="82"/>
  <c r="BG184" i="82"/>
  <c r="BK184" i="82"/>
  <c r="D184" i="82"/>
  <c r="AY184" i="82"/>
  <c r="CN184" i="82"/>
  <c r="AH184" i="82"/>
  <c r="AG184" i="82"/>
  <c r="AB184" i="82"/>
  <c r="AL184" i="82"/>
  <c r="CO184" i="82"/>
  <c r="BP184" i="82"/>
  <c r="H184" i="82"/>
  <c r="BA185" i="82"/>
  <c r="AX185" i="82"/>
  <c r="F184" i="82"/>
  <c r="Y184" i="82"/>
  <c r="DF184" i="82"/>
  <c r="Q184" i="82"/>
  <c r="CC184" i="82"/>
  <c r="B184" i="82"/>
  <c r="C184" i="82" s="1"/>
  <c r="AJ184" i="82"/>
  <c r="DM184" i="82"/>
  <c r="BD184" i="82"/>
  <c r="CB184" i="82"/>
  <c r="DE184" i="82"/>
  <c r="CZ184" i="82"/>
  <c r="AE184" i="82"/>
  <c r="CP184" i="82"/>
  <c r="BF184" i="82"/>
  <c r="DD184" i="82"/>
  <c r="CF184" i="82"/>
  <c r="AC184" i="82"/>
  <c r="AP184" i="82"/>
  <c r="K184" i="82"/>
  <c r="DL184" i="82"/>
  <c r="CK184" i="82"/>
  <c r="M184" i="82"/>
  <c r="AW184" i="82"/>
  <c r="CR184" i="82"/>
  <c r="Z184" i="82"/>
  <c r="E184" i="82"/>
  <c r="AI184" i="82"/>
  <c r="AR184" i="82"/>
  <c r="DA184" i="82"/>
  <c r="C183" i="82"/>
  <c r="G184" i="82"/>
  <c r="AO184" i="82"/>
  <c r="R184" i="82"/>
  <c r="T184" i="82"/>
  <c r="CL184" i="82"/>
  <c r="BV185" i="82"/>
  <c r="U184" i="82"/>
  <c r="DC184" i="82" s="1"/>
  <c r="AS184" i="82"/>
  <c r="CD184" i="82"/>
  <c r="AA148" i="82"/>
  <c r="DG136" i="82"/>
  <c r="DK135" i="82"/>
  <c r="DN135" i="82" s="1"/>
  <c r="AT138" i="82"/>
  <c r="A185" i="82" l="1"/>
  <c r="M185" i="82" s="1"/>
  <c r="AO185" i="82"/>
  <c r="CH185" i="82"/>
  <c r="DD185" i="82"/>
  <c r="CD185" i="82"/>
  <c r="I185" i="82"/>
  <c r="DE185" i="82"/>
  <c r="CC185" i="82"/>
  <c r="BG185" i="82"/>
  <c r="E185" i="82"/>
  <c r="H185" i="82"/>
  <c r="CL185" i="82"/>
  <c r="DA185" i="82"/>
  <c r="L185" i="82"/>
  <c r="D185" i="82"/>
  <c r="BV186" i="82"/>
  <c r="S185" i="82"/>
  <c r="Y185" i="82"/>
  <c r="O185" i="82"/>
  <c r="BD185" i="82"/>
  <c r="T185" i="82"/>
  <c r="AS185" i="82"/>
  <c r="AR185" i="82"/>
  <c r="AG185" i="82"/>
  <c r="AP185" i="82"/>
  <c r="CI185" i="82"/>
  <c r="CP185" i="82"/>
  <c r="BP185" i="82"/>
  <c r="AU185" i="82"/>
  <c r="CE185" i="82"/>
  <c r="J185" i="82"/>
  <c r="Z185" i="82"/>
  <c r="AY185" i="82"/>
  <c r="CR185" i="82"/>
  <c r="AX186" i="82"/>
  <c r="BN185" i="82"/>
  <c r="AJ185" i="82"/>
  <c r="BZ185" i="82"/>
  <c r="AB185" i="82"/>
  <c r="Q185" i="82"/>
  <c r="BA186" i="82"/>
  <c r="AI185" i="82"/>
  <c r="AL185" i="82"/>
  <c r="CK185" i="82"/>
  <c r="DB185" i="82"/>
  <c r="K185" i="82"/>
  <c r="B185" i="82"/>
  <c r="AT139" i="82"/>
  <c r="DG137" i="82"/>
  <c r="DK136" i="82"/>
  <c r="DN136" i="82" s="1"/>
  <c r="AA149" i="82"/>
  <c r="CF185" i="82" l="1"/>
  <c r="AC185" i="82"/>
  <c r="AE185" i="82"/>
  <c r="CM185" i="82"/>
  <c r="CZ185" i="82"/>
  <c r="BF185" i="82"/>
  <c r="P185" i="82"/>
  <c r="AN185" i="82"/>
  <c r="DL185" i="82"/>
  <c r="CN185" i="82"/>
  <c r="BK185" i="82"/>
  <c r="CB185" i="82"/>
  <c r="U185" i="82"/>
  <c r="DC185" i="82" s="1"/>
  <c r="G185" i="82"/>
  <c r="AH185" i="82"/>
  <c r="DM185" i="82"/>
  <c r="R185" i="82"/>
  <c r="AD185" i="82"/>
  <c r="CO185" i="82"/>
  <c r="F185" i="82"/>
  <c r="AW185" i="82"/>
  <c r="DF185" i="82"/>
  <c r="AF185" i="82"/>
  <c r="C185" i="82"/>
  <c r="A186" i="82"/>
  <c r="AA150" i="82"/>
  <c r="DG138" i="82"/>
  <c r="DK137" i="82"/>
  <c r="DN137" i="82" s="1"/>
  <c r="AT140" i="82"/>
  <c r="AL186" i="82" l="1"/>
  <c r="AO186" i="82"/>
  <c r="CH186" i="82"/>
  <c r="AS186" i="82"/>
  <c r="BA187" i="82"/>
  <c r="AG186" i="82"/>
  <c r="AD186" i="82"/>
  <c r="T186" i="82"/>
  <c r="G186" i="82"/>
  <c r="L186" i="82"/>
  <c r="F186" i="82"/>
  <c r="AF186" i="82"/>
  <c r="AC186" i="82"/>
  <c r="AX187" i="82"/>
  <c r="CD186" i="82"/>
  <c r="D186" i="82"/>
  <c r="Z186" i="82"/>
  <c r="R186" i="82"/>
  <c r="AN186" i="82"/>
  <c r="BF186" i="82"/>
  <c r="AB186" i="82"/>
  <c r="DA186" i="82"/>
  <c r="AR186" i="82"/>
  <c r="BP186" i="82"/>
  <c r="H186" i="82"/>
  <c r="J186" i="82"/>
  <c r="P186" i="82"/>
  <c r="AI186" i="82"/>
  <c r="CB186" i="82"/>
  <c r="AP186" i="82"/>
  <c r="AH186" i="82"/>
  <c r="DF186" i="82"/>
  <c r="AW186" i="82"/>
  <c r="CZ186" i="82"/>
  <c r="DD186" i="82"/>
  <c r="K186" i="82"/>
  <c r="AU186" i="82"/>
  <c r="CL186" i="82"/>
  <c r="BG186" i="82"/>
  <c r="B186" i="82"/>
  <c r="C186" i="82" s="1"/>
  <c r="U186" i="82"/>
  <c r="DC186" i="82" s="1"/>
  <c r="I186" i="82"/>
  <c r="BN186" i="82"/>
  <c r="BZ186" i="82"/>
  <c r="BV187" i="82"/>
  <c r="CR186" i="82"/>
  <c r="CC186" i="82"/>
  <c r="CM186" i="82"/>
  <c r="M186" i="82"/>
  <c r="BD186" i="82"/>
  <c r="Q186" i="82"/>
  <c r="CE186" i="82"/>
  <c r="BK186" i="82"/>
  <c r="CP186" i="82"/>
  <c r="E186" i="82"/>
  <c r="S186" i="82"/>
  <c r="CK186" i="82"/>
  <c r="DB186" i="82"/>
  <c r="CF186" i="82"/>
  <c r="AE186" i="82"/>
  <c r="CO186" i="82"/>
  <c r="DE186" i="82"/>
  <c r="CN186" i="82"/>
  <c r="AY186" i="82"/>
  <c r="DM186" i="82"/>
  <c r="CI186" i="82"/>
  <c r="DL186" i="82"/>
  <c r="O186" i="82"/>
  <c r="AJ186" i="82"/>
  <c r="Y186" i="82"/>
  <c r="AT141" i="82"/>
  <c r="DG139" i="82"/>
  <c r="DK138" i="82"/>
  <c r="DN138" i="82" s="1"/>
  <c r="AA151" i="82"/>
  <c r="A187" i="82" l="1"/>
  <c r="AA152" i="82"/>
  <c r="DG140" i="82"/>
  <c r="DK139" i="82"/>
  <c r="DN139" i="82" s="1"/>
  <c r="AT142" i="82"/>
  <c r="BK187" i="82" l="1"/>
  <c r="CC187" i="82"/>
  <c r="F187" i="82"/>
  <c r="BA188" i="82"/>
  <c r="AR187" i="82"/>
  <c r="CP187" i="82"/>
  <c r="CF187" i="82"/>
  <c r="Z187" i="82"/>
  <c r="G187" i="82"/>
  <c r="CD187" i="82"/>
  <c r="CK187" i="82"/>
  <c r="L187" i="82"/>
  <c r="AP187" i="82"/>
  <c r="CN187" i="82"/>
  <c r="AE187" i="82"/>
  <c r="B187" i="82"/>
  <c r="A188" i="82" s="1"/>
  <c r="BP187" i="82"/>
  <c r="AJ187" i="82"/>
  <c r="AY187" i="82"/>
  <c r="DE187" i="82"/>
  <c r="I187" i="82"/>
  <c r="BD187" i="82"/>
  <c r="K187" i="82"/>
  <c r="DL187" i="82"/>
  <c r="AU187" i="82"/>
  <c r="CL187" i="82"/>
  <c r="AC187" i="82"/>
  <c r="BN187" i="82"/>
  <c r="U187" i="82"/>
  <c r="DC187" i="82" s="1"/>
  <c r="CE187" i="82"/>
  <c r="CH187" i="82"/>
  <c r="DB187" i="82"/>
  <c r="Q187" i="82"/>
  <c r="BZ187" i="82"/>
  <c r="CR187" i="82"/>
  <c r="AF187" i="82"/>
  <c r="AL187" i="82"/>
  <c r="R187" i="82"/>
  <c r="O187" i="82"/>
  <c r="DA187" i="82"/>
  <c r="E187" i="82"/>
  <c r="BF187" i="82"/>
  <c r="AW187" i="82"/>
  <c r="BV188" i="82"/>
  <c r="DM187" i="82"/>
  <c r="CZ187" i="82"/>
  <c r="T187" i="82"/>
  <c r="P187" i="82"/>
  <c r="AI187" i="82"/>
  <c r="AG187" i="82"/>
  <c r="CO187" i="82"/>
  <c r="AD187" i="82"/>
  <c r="AO187" i="82"/>
  <c r="H187" i="82"/>
  <c r="AS187" i="82"/>
  <c r="AX188" i="82"/>
  <c r="CM187" i="82"/>
  <c r="J187" i="82"/>
  <c r="S187" i="82"/>
  <c r="CI187" i="82"/>
  <c r="DD187" i="82"/>
  <c r="Y187" i="82"/>
  <c r="AN187" i="82"/>
  <c r="CB187" i="82"/>
  <c r="M187" i="82"/>
  <c r="AB187" i="82"/>
  <c r="DF187" i="82"/>
  <c r="AH187" i="82"/>
  <c r="BG187" i="82"/>
  <c r="D187" i="82"/>
  <c r="AT143" i="82"/>
  <c r="DG141" i="82"/>
  <c r="DK140" i="82"/>
  <c r="DN140" i="82" s="1"/>
  <c r="AA153" i="82"/>
  <c r="C187" i="82" l="1"/>
  <c r="Z188" i="82"/>
  <c r="U188" i="82"/>
  <c r="DC188" i="82" s="1"/>
  <c r="CB188" i="82"/>
  <c r="J188" i="82"/>
  <c r="K188" i="82"/>
  <c r="DL188" i="82"/>
  <c r="DD188" i="82"/>
  <c r="AO188" i="82"/>
  <c r="BV189" i="82"/>
  <c r="DA188" i="82"/>
  <c r="BD188" i="82"/>
  <c r="O188" i="82"/>
  <c r="CI188" i="82"/>
  <c r="AS188" i="82"/>
  <c r="CM188" i="82"/>
  <c r="CN188" i="82"/>
  <c r="CF188" i="82"/>
  <c r="AG188" i="82"/>
  <c r="BG188" i="82"/>
  <c r="AB188" i="82"/>
  <c r="Q188" i="82"/>
  <c r="AW188" i="82"/>
  <c r="S188" i="82"/>
  <c r="AD188" i="82"/>
  <c r="AP188" i="82"/>
  <c r="CH188" i="82"/>
  <c r="BZ188" i="82"/>
  <c r="CD188" i="82"/>
  <c r="AY188" i="82"/>
  <c r="CL188" i="82"/>
  <c r="AU188" i="82"/>
  <c r="DE188" i="82"/>
  <c r="AH188" i="82"/>
  <c r="G188" i="82"/>
  <c r="CZ188" i="82"/>
  <c r="H188" i="82"/>
  <c r="BP188" i="82"/>
  <c r="AF188" i="82"/>
  <c r="AE188" i="82"/>
  <c r="P188" i="82"/>
  <c r="AI188" i="82"/>
  <c r="D188" i="82"/>
  <c r="AN188" i="82"/>
  <c r="AR188" i="82"/>
  <c r="AJ188" i="82"/>
  <c r="CK188" i="82"/>
  <c r="B188" i="82"/>
  <c r="C188" i="82" s="1"/>
  <c r="R188" i="82"/>
  <c r="AC188" i="82"/>
  <c r="CE188" i="82"/>
  <c r="Y188" i="82"/>
  <c r="DB188" i="82"/>
  <c r="AL188" i="82"/>
  <c r="E188" i="82"/>
  <c r="I188" i="82"/>
  <c r="BN188" i="82"/>
  <c r="BF188" i="82"/>
  <c r="CC188" i="82"/>
  <c r="DM188" i="82"/>
  <c r="BA189" i="82"/>
  <c r="L188" i="82"/>
  <c r="CO188" i="82"/>
  <c r="AX189" i="82"/>
  <c r="CR188" i="82"/>
  <c r="CP188" i="82"/>
  <c r="DF188" i="82"/>
  <c r="F188" i="82"/>
  <c r="M188" i="82"/>
  <c r="BK188" i="82"/>
  <c r="T188" i="82"/>
  <c r="AA154" i="82"/>
  <c r="DG142" i="82"/>
  <c r="DK141" i="82"/>
  <c r="DN141" i="82" s="1"/>
  <c r="AT144" i="82"/>
  <c r="A189" i="82" l="1"/>
  <c r="S189" i="82" s="1"/>
  <c r="AT145" i="82"/>
  <c r="DG143" i="82"/>
  <c r="DK142" i="82"/>
  <c r="DN142" i="82" s="1"/>
  <c r="AA155" i="82"/>
  <c r="K189" i="82" l="1"/>
  <c r="O189" i="82"/>
  <c r="CK189" i="82"/>
  <c r="J189" i="82"/>
  <c r="AS189" i="82"/>
  <c r="BA190" i="82"/>
  <c r="I189" i="82"/>
  <c r="BV190" i="82"/>
  <c r="CL189" i="82"/>
  <c r="BN189" i="82"/>
  <c r="CZ189" i="82"/>
  <c r="B189" i="82"/>
  <c r="A190" i="82" s="1"/>
  <c r="H189" i="82"/>
  <c r="Q189" i="82"/>
  <c r="AB189" i="82"/>
  <c r="CM189" i="82"/>
  <c r="U189" i="82"/>
  <c r="DC189" i="82" s="1"/>
  <c r="AF189" i="82"/>
  <c r="D189" i="82"/>
  <c r="AJ189" i="82"/>
  <c r="DB189" i="82"/>
  <c r="CC189" i="82"/>
  <c r="CE189" i="82"/>
  <c r="DA189" i="82"/>
  <c r="AH189" i="82"/>
  <c r="BZ189" i="82"/>
  <c r="M189" i="82"/>
  <c r="DM189" i="82"/>
  <c r="BK189" i="82"/>
  <c r="BD189" i="82"/>
  <c r="AN189" i="82"/>
  <c r="CO189" i="82"/>
  <c r="CP189" i="82"/>
  <c r="DL189" i="82"/>
  <c r="AG189" i="82"/>
  <c r="F189" i="82"/>
  <c r="T189" i="82"/>
  <c r="AE189" i="82"/>
  <c r="CF189" i="82"/>
  <c r="P189" i="82"/>
  <c r="AI189" i="82"/>
  <c r="AD189" i="82"/>
  <c r="E189" i="82"/>
  <c r="AY189" i="82"/>
  <c r="DF189" i="82"/>
  <c r="AL189" i="82"/>
  <c r="DE189" i="82"/>
  <c r="CI189" i="82"/>
  <c r="R189" i="82"/>
  <c r="AR189" i="82"/>
  <c r="DD189" i="82"/>
  <c r="L189" i="82"/>
  <c r="CH189" i="82"/>
  <c r="CR189" i="82"/>
  <c r="CD189" i="82"/>
  <c r="Z189" i="82"/>
  <c r="AC189" i="82"/>
  <c r="BF189" i="82"/>
  <c r="AX190" i="82"/>
  <c r="G189" i="82"/>
  <c r="G190" i="82" s="1"/>
  <c r="CB189" i="82"/>
  <c r="BG189" i="82"/>
  <c r="AW189" i="82"/>
  <c r="AO189" i="82"/>
  <c r="BP189" i="82"/>
  <c r="AU189" i="82"/>
  <c r="Y189" i="82"/>
  <c r="AP189" i="82"/>
  <c r="CN189" i="82"/>
  <c r="C189" i="82"/>
  <c r="AA156" i="82"/>
  <c r="DG144" i="82"/>
  <c r="DK143" i="82"/>
  <c r="DN143" i="82" s="1"/>
  <c r="AT146" i="82"/>
  <c r="AP190" i="82" l="1"/>
  <c r="L190" i="82"/>
  <c r="AY190" i="82"/>
  <c r="DM190" i="82"/>
  <c r="AS190" i="82"/>
  <c r="S190" i="82"/>
  <c r="F190" i="82"/>
  <c r="AO190" i="82"/>
  <c r="P190" i="82"/>
  <c r="BA191" i="82"/>
  <c r="CC190" i="82"/>
  <c r="Z190" i="82"/>
  <c r="CO190" i="82"/>
  <c r="AB190" i="82"/>
  <c r="CI190" i="82"/>
  <c r="CN190" i="82"/>
  <c r="CB190" i="82"/>
  <c r="CH190" i="82"/>
  <c r="DF190" i="82"/>
  <c r="T190" i="82"/>
  <c r="AJ190" i="82"/>
  <c r="CZ190" i="82"/>
  <c r="U190" i="82"/>
  <c r="DC190" i="82" s="1"/>
  <c r="CL190" i="82"/>
  <c r="H190" i="82"/>
  <c r="DB190" i="82"/>
  <c r="BZ190" i="82"/>
  <c r="AU190" i="82"/>
  <c r="BF190" i="82"/>
  <c r="BK190" i="82"/>
  <c r="BV191" i="82"/>
  <c r="AR190" i="82"/>
  <c r="AD190" i="82"/>
  <c r="DL190" i="82"/>
  <c r="J190" i="82"/>
  <c r="D190" i="82"/>
  <c r="O190" i="82"/>
  <c r="CK190" i="82"/>
  <c r="AW190" i="82"/>
  <c r="CD190" i="82"/>
  <c r="DE190" i="82"/>
  <c r="CF190" i="82"/>
  <c r="AN190" i="82"/>
  <c r="CM190" i="82"/>
  <c r="Q190" i="82"/>
  <c r="I190" i="82"/>
  <c r="BG190" i="82"/>
  <c r="CR190" i="82"/>
  <c r="AL190" i="82"/>
  <c r="AE190" i="82"/>
  <c r="BD190" i="82"/>
  <c r="AG190" i="82"/>
  <c r="DA190" i="82"/>
  <c r="B190" i="82"/>
  <c r="A191" i="82" s="1"/>
  <c r="AB191" i="82" s="1"/>
  <c r="BN190" i="82"/>
  <c r="Y190" i="82"/>
  <c r="AX191" i="82"/>
  <c r="DD190" i="82"/>
  <c r="E190" i="82"/>
  <c r="M190" i="82"/>
  <c r="K190" i="82"/>
  <c r="AF190" i="82"/>
  <c r="CE190" i="82"/>
  <c r="BP190" i="82"/>
  <c r="AC190" i="82"/>
  <c r="R190" i="82"/>
  <c r="AI190" i="82"/>
  <c r="CP190" i="82"/>
  <c r="AH190" i="82"/>
  <c r="AT147" i="82"/>
  <c r="DG145" i="82"/>
  <c r="DK144" i="82"/>
  <c r="DN144" i="82" s="1"/>
  <c r="AA157" i="82"/>
  <c r="C190" i="82" l="1"/>
  <c r="AX192" i="82"/>
  <c r="Y191" i="82"/>
  <c r="CF191" i="82"/>
  <c r="AY191" i="82"/>
  <c r="S191" i="82"/>
  <c r="J191" i="82"/>
  <c r="M191" i="82"/>
  <c r="DD191" i="82"/>
  <c r="CO191" i="82"/>
  <c r="AI191" i="82"/>
  <c r="DA191" i="82"/>
  <c r="DL191" i="82"/>
  <c r="CB191" i="82"/>
  <c r="AO191" i="82"/>
  <c r="AH191" i="82"/>
  <c r="O191" i="82"/>
  <c r="E191" i="82"/>
  <c r="CC191" i="82"/>
  <c r="CE191" i="82"/>
  <c r="CI191" i="82"/>
  <c r="BA192" i="82"/>
  <c r="P191" i="82"/>
  <c r="CR191" i="82"/>
  <c r="BG191" i="82"/>
  <c r="B191" i="82"/>
  <c r="A192" i="82" s="1"/>
  <c r="R191" i="82"/>
  <c r="AN191" i="82"/>
  <c r="BZ191" i="82"/>
  <c r="DB191" i="82"/>
  <c r="Z191" i="82"/>
  <c r="U191" i="82"/>
  <c r="DC191" i="82" s="1"/>
  <c r="BP191" i="82"/>
  <c r="G191" i="82"/>
  <c r="AJ191" i="82"/>
  <c r="BN191" i="82"/>
  <c r="K191" i="82"/>
  <c r="CL191" i="82"/>
  <c r="DF191" i="82"/>
  <c r="AE191" i="82"/>
  <c r="BF191" i="82"/>
  <c r="Q191" i="82"/>
  <c r="T191" i="82"/>
  <c r="BV192" i="82"/>
  <c r="CP191" i="82"/>
  <c r="AP191" i="82"/>
  <c r="L191" i="82"/>
  <c r="AF191" i="82"/>
  <c r="CZ191" i="82"/>
  <c r="DE191" i="82"/>
  <c r="AL191" i="82"/>
  <c r="CN191" i="82"/>
  <c r="AD191" i="82"/>
  <c r="CM191" i="82"/>
  <c r="I191" i="82"/>
  <c r="DM191" i="82"/>
  <c r="BK191" i="82"/>
  <c r="AU191" i="82"/>
  <c r="F191" i="82"/>
  <c r="AW191" i="82"/>
  <c r="CH191" i="82"/>
  <c r="D191" i="82"/>
  <c r="CD191" i="82"/>
  <c r="H191" i="82"/>
  <c r="CK191" i="82"/>
  <c r="AR191" i="82"/>
  <c r="AG191" i="82"/>
  <c r="AC191" i="82"/>
  <c r="AS191" i="82"/>
  <c r="BD191" i="82"/>
  <c r="AA158" i="82"/>
  <c r="DG146" i="82"/>
  <c r="DK145" i="82"/>
  <c r="DN145" i="82" s="1"/>
  <c r="AT148" i="82"/>
  <c r="L192" i="82" l="1"/>
  <c r="C191" i="82"/>
  <c r="DM192" i="82"/>
  <c r="E192" i="82"/>
  <c r="F192" i="82"/>
  <c r="CF192" i="82"/>
  <c r="CC192" i="82"/>
  <c r="CK192" i="82"/>
  <c r="BZ192" i="82"/>
  <c r="AR192" i="82"/>
  <c r="AH192" i="82"/>
  <c r="Q192" i="82"/>
  <c r="AG192" i="82"/>
  <c r="T192" i="82"/>
  <c r="DE192" i="82"/>
  <c r="BP192" i="82"/>
  <c r="CR192" i="82"/>
  <c r="AS192" i="82"/>
  <c r="AN192" i="82"/>
  <c r="CD192" i="82"/>
  <c r="Z192" i="82"/>
  <c r="Y192" i="82"/>
  <c r="AB192" i="82"/>
  <c r="DF192" i="82"/>
  <c r="DL192" i="82"/>
  <c r="DA192" i="82"/>
  <c r="K192" i="82"/>
  <c r="BV193" i="82"/>
  <c r="AU192" i="82"/>
  <c r="AC192" i="82"/>
  <c r="BN192" i="82"/>
  <c r="AL192" i="82"/>
  <c r="CE192" i="82"/>
  <c r="I192" i="82"/>
  <c r="AW192" i="82"/>
  <c r="AP192" i="82"/>
  <c r="G192" i="82"/>
  <c r="AI192" i="82"/>
  <c r="AX193" i="82"/>
  <c r="AY192" i="82"/>
  <c r="CO192" i="82"/>
  <c r="AJ192" i="82"/>
  <c r="B192" i="82"/>
  <c r="A193" i="82" s="1"/>
  <c r="BD192" i="82"/>
  <c r="DB192" i="82"/>
  <c r="CZ192" i="82"/>
  <c r="AF192" i="82"/>
  <c r="CI192" i="82"/>
  <c r="P192" i="82"/>
  <c r="M192" i="82"/>
  <c r="R192" i="82"/>
  <c r="BG192" i="82"/>
  <c r="AE192" i="82"/>
  <c r="BK192" i="82"/>
  <c r="J192" i="82"/>
  <c r="CB192" i="82"/>
  <c r="CM192" i="82"/>
  <c r="AD192" i="82"/>
  <c r="DD192" i="82"/>
  <c r="U192" i="82"/>
  <c r="DC192" i="82" s="1"/>
  <c r="BF192" i="82"/>
  <c r="CN192" i="82"/>
  <c r="CP192" i="82"/>
  <c r="AO192" i="82"/>
  <c r="S192" i="82"/>
  <c r="CH192" i="82"/>
  <c r="H192" i="82"/>
  <c r="D192" i="82"/>
  <c r="CL192" i="82"/>
  <c r="O192" i="82"/>
  <c r="BA193" i="82"/>
  <c r="C192" i="82"/>
  <c r="AT149" i="82"/>
  <c r="DG147" i="82"/>
  <c r="DK146" i="82"/>
  <c r="DN146" i="82" s="1"/>
  <c r="AA159" i="82"/>
  <c r="AS193" i="82" l="1"/>
  <c r="DD193" i="82"/>
  <c r="AF193" i="82"/>
  <c r="Z193" i="82"/>
  <c r="G193" i="82"/>
  <c r="DB193" i="82"/>
  <c r="BZ193" i="82"/>
  <c r="D193" i="82"/>
  <c r="AJ193" i="82"/>
  <c r="J193" i="82"/>
  <c r="CE193" i="82"/>
  <c r="T193" i="82"/>
  <c r="CB193" i="82"/>
  <c r="DA193" i="82"/>
  <c r="H193" i="82"/>
  <c r="CH193" i="82"/>
  <c r="O193" i="82"/>
  <c r="CD193" i="82"/>
  <c r="AL193" i="82"/>
  <c r="BN193" i="82"/>
  <c r="CF193" i="82"/>
  <c r="CC193" i="82"/>
  <c r="AO193" i="82"/>
  <c r="DL193" i="82"/>
  <c r="M193" i="82"/>
  <c r="AR193" i="82"/>
  <c r="CK193" i="82"/>
  <c r="DF193" i="82"/>
  <c r="L193" i="82"/>
  <c r="AY193" i="82"/>
  <c r="BG193" i="82"/>
  <c r="CM193" i="82"/>
  <c r="S193" i="82"/>
  <c r="BP193" i="82"/>
  <c r="BV194" i="82"/>
  <c r="E193" i="82"/>
  <c r="AI193" i="82"/>
  <c r="AX194" i="82"/>
  <c r="Q193" i="82"/>
  <c r="CN193" i="82"/>
  <c r="CL193" i="82"/>
  <c r="F193" i="82"/>
  <c r="AG193" i="82"/>
  <c r="AC193" i="82"/>
  <c r="CO193" i="82"/>
  <c r="B193" i="82"/>
  <c r="C193" i="82" s="1"/>
  <c r="CP193" i="82"/>
  <c r="BF193" i="82"/>
  <c r="AE193" i="82"/>
  <c r="AH193" i="82"/>
  <c r="Y193" i="82"/>
  <c r="CI193" i="82"/>
  <c r="AN193" i="82"/>
  <c r="AD193" i="82"/>
  <c r="AP193" i="82"/>
  <c r="R193" i="82"/>
  <c r="BA194" i="82"/>
  <c r="DE193" i="82"/>
  <c r="P193" i="82"/>
  <c r="BD193" i="82"/>
  <c r="AU193" i="82"/>
  <c r="K193" i="82"/>
  <c r="BK193" i="82"/>
  <c r="U193" i="82"/>
  <c r="DC193" i="82" s="1"/>
  <c r="CR193" i="82"/>
  <c r="AW193" i="82"/>
  <c r="DM193" i="82"/>
  <c r="I193" i="82"/>
  <c r="AB193" i="82"/>
  <c r="CZ193" i="82"/>
  <c r="AA160" i="82"/>
  <c r="DG148" i="82"/>
  <c r="DK147" i="82"/>
  <c r="DN147" i="82" s="1"/>
  <c r="AT150" i="82"/>
  <c r="A194" i="82" l="1"/>
  <c r="BD194" i="82" s="1"/>
  <c r="AT151" i="82"/>
  <c r="DG149" i="82"/>
  <c r="DK148" i="82"/>
  <c r="DN148" i="82" s="1"/>
  <c r="AA161" i="82"/>
  <c r="AC194" i="82" l="1"/>
  <c r="U194" i="82"/>
  <c r="DC194" i="82" s="1"/>
  <c r="E194" i="82"/>
  <c r="CM194" i="82"/>
  <c r="L194" i="82"/>
  <c r="AX195" i="82"/>
  <c r="AE194" i="82"/>
  <c r="Q194" i="82"/>
  <c r="T194" i="82"/>
  <c r="BN194" i="82"/>
  <c r="CC194" i="82"/>
  <c r="CP194" i="82"/>
  <c r="J194" i="82"/>
  <c r="DD194" i="82"/>
  <c r="B194" i="82"/>
  <c r="C194" i="82" s="1"/>
  <c r="I194" i="82"/>
  <c r="CF194" i="82"/>
  <c r="M194" i="82"/>
  <c r="BV195" i="82"/>
  <c r="BF194" i="82"/>
  <c r="CI194" i="82"/>
  <c r="AH194" i="82"/>
  <c r="AU194" i="82"/>
  <c r="BA195" i="82"/>
  <c r="AO194" i="82"/>
  <c r="Y194" i="82"/>
  <c r="CD194" i="82"/>
  <c r="CO194" i="82"/>
  <c r="DL194" i="82"/>
  <c r="DF194" i="82"/>
  <c r="AI194" i="82"/>
  <c r="AN194" i="82"/>
  <c r="AW194" i="82"/>
  <c r="D194" i="82"/>
  <c r="CR194" i="82"/>
  <c r="CE194" i="82"/>
  <c r="DM194" i="82"/>
  <c r="BZ194" i="82"/>
  <c r="S194" i="82"/>
  <c r="AL194" i="82"/>
  <c r="AD194" i="82"/>
  <c r="DA194" i="82"/>
  <c r="AY194" i="82"/>
  <c r="AF194" i="82"/>
  <c r="K194" i="82"/>
  <c r="CZ194" i="82"/>
  <c r="F194" i="82"/>
  <c r="AR194" i="82"/>
  <c r="AJ194" i="82"/>
  <c r="AG194" i="82"/>
  <c r="DB194" i="82"/>
  <c r="P194" i="82"/>
  <c r="CL194" i="82"/>
  <c r="DE194" i="82"/>
  <c r="CB194" i="82"/>
  <c r="O194" i="82"/>
  <c r="BK194" i="82"/>
  <c r="R194" i="82"/>
  <c r="H194" i="82"/>
  <c r="AB194" i="82"/>
  <c r="G194" i="82"/>
  <c r="BG194" i="82"/>
  <c r="CN194" i="82"/>
  <c r="BP194" i="82"/>
  <c r="CH194" i="82"/>
  <c r="CK194" i="82"/>
  <c r="AS194" i="82"/>
  <c r="Z194" i="82"/>
  <c r="AP194" i="82"/>
  <c r="AA162" i="82"/>
  <c r="DG150" i="82"/>
  <c r="DK149" i="82"/>
  <c r="DN149" i="82" s="1"/>
  <c r="AT152" i="82"/>
  <c r="A195" i="82" l="1"/>
  <c r="AH195" i="82" s="1"/>
  <c r="DG151" i="82"/>
  <c r="DK150" i="82"/>
  <c r="DN150" i="82" s="1"/>
  <c r="AA163" i="82"/>
  <c r="AT153" i="82"/>
  <c r="CD195" i="82" l="1"/>
  <c r="AP195" i="82"/>
  <c r="CL195" i="82"/>
  <c r="J195" i="82"/>
  <c r="G195" i="82"/>
  <c r="DM195" i="82"/>
  <c r="T195" i="82"/>
  <c r="K195" i="82"/>
  <c r="AO195" i="82"/>
  <c r="CE195" i="82"/>
  <c r="AI195" i="82"/>
  <c r="B195" i="82"/>
  <c r="A196" i="82" s="1"/>
  <c r="CM195" i="82"/>
  <c r="CN195" i="82"/>
  <c r="BG195" i="82"/>
  <c r="DD195" i="82"/>
  <c r="CI195" i="82"/>
  <c r="AC195" i="82"/>
  <c r="Y195" i="82"/>
  <c r="M195" i="82"/>
  <c r="DB195" i="82"/>
  <c r="S195" i="82"/>
  <c r="AW195" i="82"/>
  <c r="DE195" i="82"/>
  <c r="AL195" i="82"/>
  <c r="CC195" i="82"/>
  <c r="CH195" i="82"/>
  <c r="AG195" i="82"/>
  <c r="CF195" i="82"/>
  <c r="CR195" i="82"/>
  <c r="CP195" i="82"/>
  <c r="DF195" i="82"/>
  <c r="AX196" i="82"/>
  <c r="BD195" i="82"/>
  <c r="R195" i="82"/>
  <c r="CB195" i="82"/>
  <c r="AJ195" i="82"/>
  <c r="AY195" i="82"/>
  <c r="F195" i="82"/>
  <c r="D195" i="82"/>
  <c r="BP195" i="82"/>
  <c r="H195" i="82"/>
  <c r="U195" i="82"/>
  <c r="DC195" i="82" s="1"/>
  <c r="BA196" i="82"/>
  <c r="CZ195" i="82"/>
  <c r="BK195" i="82"/>
  <c r="AN195" i="82"/>
  <c r="BV196" i="82"/>
  <c r="Z195" i="82"/>
  <c r="AU195" i="82"/>
  <c r="Q195" i="82"/>
  <c r="AS195" i="82"/>
  <c r="AE195" i="82"/>
  <c r="O195" i="82"/>
  <c r="I195" i="82"/>
  <c r="BN195" i="82"/>
  <c r="E195" i="82"/>
  <c r="AF195" i="82"/>
  <c r="DA195" i="82"/>
  <c r="L195" i="82"/>
  <c r="AB195" i="82"/>
  <c r="BZ195" i="82"/>
  <c r="AR195" i="82"/>
  <c r="DL195" i="82"/>
  <c r="P195" i="82"/>
  <c r="BF195" i="82"/>
  <c r="CK195" i="82"/>
  <c r="CO195" i="82"/>
  <c r="AD195" i="82"/>
  <c r="AT154" i="82"/>
  <c r="AA164" i="82"/>
  <c r="DG152" i="82"/>
  <c r="DK151" i="82"/>
  <c r="DN151" i="82" s="1"/>
  <c r="AR196" i="82" l="1"/>
  <c r="F196" i="82"/>
  <c r="I196" i="82"/>
  <c r="R196" i="82"/>
  <c r="U196" i="82"/>
  <c r="DC196" i="82" s="1"/>
  <c r="D196" i="82"/>
  <c r="DF196" i="82"/>
  <c r="DE196" i="82"/>
  <c r="AD196" i="82"/>
  <c r="AB196" i="82"/>
  <c r="CH196" i="82"/>
  <c r="CZ196" i="82"/>
  <c r="BZ196" i="82"/>
  <c r="AY196" i="82"/>
  <c r="AJ196" i="82"/>
  <c r="AP196" i="82"/>
  <c r="Q196" i="82"/>
  <c r="AC196" i="82"/>
  <c r="CK196" i="82"/>
  <c r="BF196" i="82"/>
  <c r="Y196" i="82"/>
  <c r="AU196" i="82"/>
  <c r="C195" i="82"/>
  <c r="L196" i="82"/>
  <c r="K196" i="82"/>
  <c r="J196" i="82"/>
  <c r="AI196" i="82"/>
  <c r="AF196" i="82"/>
  <c r="DB196" i="82"/>
  <c r="CB196" i="82"/>
  <c r="P196" i="82"/>
  <c r="E196" i="82"/>
  <c r="Z196" i="82"/>
  <c r="BP196" i="82"/>
  <c r="AL196" i="82"/>
  <c r="CI196" i="82"/>
  <c r="O196" i="82"/>
  <c r="BG196" i="82"/>
  <c r="AX197" i="82"/>
  <c r="DL196" i="82"/>
  <c r="AG196" i="82"/>
  <c r="BV197" i="82"/>
  <c r="BN196" i="82"/>
  <c r="DA196" i="82"/>
  <c r="AH196" i="82"/>
  <c r="CN196" i="82"/>
  <c r="BD196" i="82"/>
  <c r="CR196" i="82"/>
  <c r="AE196" i="82"/>
  <c r="BK196" i="82"/>
  <c r="AO196" i="82"/>
  <c r="AN196" i="82"/>
  <c r="AW196" i="82"/>
  <c r="DM196" i="82"/>
  <c r="AS196" i="82"/>
  <c r="CE196" i="82"/>
  <c r="CO196" i="82"/>
  <c r="CD196" i="82"/>
  <c r="CP196" i="82"/>
  <c r="CM196" i="82"/>
  <c r="B196" i="82"/>
  <c r="A197" i="82" s="1"/>
  <c r="CC196" i="82"/>
  <c r="BA197" i="82"/>
  <c r="CF196" i="82"/>
  <c r="G196" i="82"/>
  <c r="T196" i="82"/>
  <c r="H196" i="82"/>
  <c r="S196" i="82"/>
  <c r="DD196" i="82"/>
  <c r="M196" i="82"/>
  <c r="CL196" i="82"/>
  <c r="DG153" i="82"/>
  <c r="DK152" i="82"/>
  <c r="DN152" i="82" s="1"/>
  <c r="AA165" i="82"/>
  <c r="AT155" i="82"/>
  <c r="C196" i="82" l="1"/>
  <c r="DD197" i="82"/>
  <c r="B197" i="82"/>
  <c r="A198" i="82" s="1"/>
  <c r="CO197" i="82"/>
  <c r="Z197" i="82"/>
  <c r="CF197" i="82"/>
  <c r="CC197" i="82"/>
  <c r="AX198" i="82"/>
  <c r="E197" i="82"/>
  <c r="DE197" i="82"/>
  <c r="AY197" i="82"/>
  <c r="AH197" i="82"/>
  <c r="G197" i="82"/>
  <c r="CZ197" i="82"/>
  <c r="CI197" i="82"/>
  <c r="CR197" i="82"/>
  <c r="BD197" i="82"/>
  <c r="AJ197" i="82"/>
  <c r="BP197" i="82"/>
  <c r="DL197" i="82"/>
  <c r="S197" i="82"/>
  <c r="T197" i="82"/>
  <c r="BN197" i="82"/>
  <c r="AF197" i="82"/>
  <c r="AO197" i="82"/>
  <c r="AC197" i="82"/>
  <c r="O197" i="82"/>
  <c r="P197" i="82"/>
  <c r="U197" i="82"/>
  <c r="DC197" i="82" s="1"/>
  <c r="CK197" i="82"/>
  <c r="AE197" i="82"/>
  <c r="AS197" i="82"/>
  <c r="BA198" i="82"/>
  <c r="Q197" i="82"/>
  <c r="BZ197" i="82"/>
  <c r="Y197" i="82"/>
  <c r="I197" i="82"/>
  <c r="AR197" i="82"/>
  <c r="AG197" i="82"/>
  <c r="AN197" i="82"/>
  <c r="L197" i="82"/>
  <c r="DB197" i="82"/>
  <c r="AD197" i="82"/>
  <c r="AL197" i="82"/>
  <c r="CL197" i="82"/>
  <c r="R197" i="82"/>
  <c r="BV198" i="82"/>
  <c r="AU197" i="82"/>
  <c r="F197" i="82"/>
  <c r="CP197" i="82"/>
  <c r="CN197" i="82"/>
  <c r="BG197" i="82"/>
  <c r="CE197" i="82"/>
  <c r="DA197" i="82"/>
  <c r="DF197" i="82"/>
  <c r="DF198" i="82" s="1"/>
  <c r="CD197" i="82"/>
  <c r="M197" i="82"/>
  <c r="H197" i="82"/>
  <c r="CM197" i="82"/>
  <c r="J197" i="82"/>
  <c r="BF197" i="82"/>
  <c r="CB197" i="82"/>
  <c r="CB198" i="82" s="1"/>
  <c r="AW197" i="82"/>
  <c r="AW198" i="82" s="1"/>
  <c r="D197" i="82"/>
  <c r="AI197" i="82"/>
  <c r="K197" i="82"/>
  <c r="CH197" i="82"/>
  <c r="DM197" i="82"/>
  <c r="BK197" i="82"/>
  <c r="AP197" i="82"/>
  <c r="AB197" i="82"/>
  <c r="AB198" i="82" s="1"/>
  <c r="AA166" i="82"/>
  <c r="AT156" i="82"/>
  <c r="DG154" i="82"/>
  <c r="DK153" i="82"/>
  <c r="DN153" i="82" s="1"/>
  <c r="BK198" i="82" l="1"/>
  <c r="DA198" i="82"/>
  <c r="AI198" i="82"/>
  <c r="M198" i="82"/>
  <c r="CD198" i="82"/>
  <c r="DM198" i="82"/>
  <c r="BF198" i="82"/>
  <c r="CE198" i="82"/>
  <c r="K198" i="82"/>
  <c r="CM198" i="82"/>
  <c r="CN198" i="82"/>
  <c r="C197" i="82"/>
  <c r="H198" i="82"/>
  <c r="AX199" i="82"/>
  <c r="B198" i="82"/>
  <c r="C198" i="82" s="1"/>
  <c r="BZ198" i="82"/>
  <c r="CC198" i="82"/>
  <c r="G198" i="82"/>
  <c r="DE198" i="82"/>
  <c r="AG198" i="82"/>
  <c r="AD198" i="82"/>
  <c r="CF198" i="82"/>
  <c r="Y198" i="82"/>
  <c r="BN198" i="82"/>
  <c r="CP198" i="82"/>
  <c r="AH198" i="82"/>
  <c r="Z198" i="82"/>
  <c r="U198" i="82"/>
  <c r="DC198" i="82" s="1"/>
  <c r="D198" i="82"/>
  <c r="P198" i="82"/>
  <c r="AO198" i="82"/>
  <c r="AP198" i="82"/>
  <c r="E198" i="82"/>
  <c r="BG198" i="82"/>
  <c r="AR198" i="82"/>
  <c r="CI198" i="82"/>
  <c r="AF198" i="82"/>
  <c r="CK198" i="82"/>
  <c r="AS198" i="82"/>
  <c r="BA199" i="82"/>
  <c r="BD198" i="82"/>
  <c r="R198" i="82"/>
  <c r="AU198" i="82"/>
  <c r="CH198" i="82"/>
  <c r="AN198" i="82"/>
  <c r="Q198" i="82"/>
  <c r="BP198" i="82"/>
  <c r="J198" i="82"/>
  <c r="CL198" i="82"/>
  <c r="CR198" i="82"/>
  <c r="DL198" i="82"/>
  <c r="CZ198" i="82"/>
  <c r="AE198" i="82"/>
  <c r="DD198" i="82"/>
  <c r="AC198" i="82"/>
  <c r="F198" i="82"/>
  <c r="O198" i="82"/>
  <c r="S198" i="82"/>
  <c r="AJ198" i="82"/>
  <c r="CO198" i="82"/>
  <c r="T198" i="82"/>
  <c r="BV199" i="82"/>
  <c r="L198" i="82"/>
  <c r="AY198" i="82"/>
  <c r="I198" i="82"/>
  <c r="DB198" i="82"/>
  <c r="AL198" i="82"/>
  <c r="AA167" i="82"/>
  <c r="DG155" i="82"/>
  <c r="DK154" i="82"/>
  <c r="DN154" i="82" s="1"/>
  <c r="AT157" i="82"/>
  <c r="A199" i="82" l="1"/>
  <c r="B199" i="82" s="1"/>
  <c r="AT158" i="82"/>
  <c r="DG156" i="82"/>
  <c r="DK155" i="82"/>
  <c r="DN155" i="82" s="1"/>
  <c r="AA168" i="82"/>
  <c r="CO199" i="82" l="1"/>
  <c r="CK199" i="82"/>
  <c r="CC199" i="82"/>
  <c r="AJ199" i="82"/>
  <c r="CF199" i="82"/>
  <c r="AC199" i="82"/>
  <c r="CN199" i="82"/>
  <c r="E199" i="82"/>
  <c r="AD199" i="82"/>
  <c r="AN199" i="82"/>
  <c r="Y199" i="82"/>
  <c r="CI199" i="82"/>
  <c r="O199" i="82"/>
  <c r="R199" i="82"/>
  <c r="CD199" i="82"/>
  <c r="AP199" i="82"/>
  <c r="AO199" i="82"/>
  <c r="M199" i="82"/>
  <c r="G199" i="82"/>
  <c r="BA200" i="82"/>
  <c r="CM199" i="82"/>
  <c r="DE199" i="82"/>
  <c r="L199" i="82"/>
  <c r="CE199" i="82"/>
  <c r="AF199" i="82"/>
  <c r="BF199" i="82"/>
  <c r="CH199" i="82"/>
  <c r="AX200" i="82"/>
  <c r="DF199" i="82"/>
  <c r="DL199" i="82"/>
  <c r="AE199" i="82"/>
  <c r="H199" i="82"/>
  <c r="T199" i="82"/>
  <c r="BD199" i="82"/>
  <c r="BK199" i="82"/>
  <c r="DM199" i="82"/>
  <c r="CL199" i="82"/>
  <c r="AG199" i="82"/>
  <c r="D199" i="82"/>
  <c r="AB199" i="82"/>
  <c r="DA199" i="82"/>
  <c r="AU199" i="82"/>
  <c r="DD199" i="82"/>
  <c r="AL199" i="82"/>
  <c r="P199" i="82"/>
  <c r="AY199" i="82"/>
  <c r="BZ199" i="82"/>
  <c r="AH199" i="82"/>
  <c r="Z199" i="82"/>
  <c r="S199" i="82"/>
  <c r="U199" i="82"/>
  <c r="DC199" i="82" s="1"/>
  <c r="J199" i="82"/>
  <c r="Q199" i="82"/>
  <c r="I199" i="82"/>
  <c r="CB199" i="82"/>
  <c r="F199" i="82"/>
  <c r="CZ199" i="82"/>
  <c r="CR199" i="82"/>
  <c r="K199" i="82"/>
  <c r="BG199" i="82"/>
  <c r="BV200" i="82"/>
  <c r="CP199" i="82"/>
  <c r="DB199" i="82"/>
  <c r="AS199" i="82"/>
  <c r="BP199" i="82"/>
  <c r="AR199" i="82"/>
  <c r="AW199" i="82"/>
  <c r="BN199" i="82"/>
  <c r="AI199" i="82"/>
  <c r="C199" i="82"/>
  <c r="A200" i="82"/>
  <c r="AA169" i="82"/>
  <c r="DG157" i="82"/>
  <c r="DK156" i="82"/>
  <c r="DN156" i="82" s="1"/>
  <c r="AT159" i="82"/>
  <c r="AL200" i="82" l="1"/>
  <c r="T200" i="82"/>
  <c r="AH200" i="82"/>
  <c r="BN200" i="82"/>
  <c r="CH200" i="82"/>
  <c r="L200" i="82"/>
  <c r="AU200" i="82"/>
  <c r="AF200" i="82"/>
  <c r="AR200" i="82"/>
  <c r="I200" i="82"/>
  <c r="CF200" i="82"/>
  <c r="BP200" i="82"/>
  <c r="DB200" i="82"/>
  <c r="BK200" i="82"/>
  <c r="E200" i="82"/>
  <c r="CM200" i="82"/>
  <c r="AJ200" i="82"/>
  <c r="Z200" i="82"/>
  <c r="AI200" i="82"/>
  <c r="BZ200" i="82"/>
  <c r="M200" i="82"/>
  <c r="O200" i="82"/>
  <c r="AX201" i="82"/>
  <c r="AC200" i="82"/>
  <c r="DA200" i="82"/>
  <c r="AS200" i="82"/>
  <c r="J200" i="82"/>
  <c r="DL200" i="82"/>
  <c r="U200" i="82"/>
  <c r="DC200" i="82" s="1"/>
  <c r="CP200" i="82"/>
  <c r="Q200" i="82"/>
  <c r="D200" i="82"/>
  <c r="DD200" i="82"/>
  <c r="CL200" i="82"/>
  <c r="AW200" i="82"/>
  <c r="CK200" i="82"/>
  <c r="F200" i="82"/>
  <c r="DM200" i="82"/>
  <c r="DF200" i="82"/>
  <c r="AO200" i="82"/>
  <c r="K200" i="82"/>
  <c r="S200" i="82"/>
  <c r="BA201" i="82"/>
  <c r="R200" i="82"/>
  <c r="CO200" i="82"/>
  <c r="CI200" i="82"/>
  <c r="P200" i="82"/>
  <c r="AP200" i="82"/>
  <c r="CZ200" i="82"/>
  <c r="BD200" i="82"/>
  <c r="AN200" i="82"/>
  <c r="CB200" i="82"/>
  <c r="CC200" i="82"/>
  <c r="CN200" i="82"/>
  <c r="AB200" i="82"/>
  <c r="AE200" i="82"/>
  <c r="CD200" i="82"/>
  <c r="Y200" i="82"/>
  <c r="BG200" i="82"/>
  <c r="DE200" i="82"/>
  <c r="CE200" i="82"/>
  <c r="H200" i="82"/>
  <c r="AY200" i="82"/>
  <c r="BF200" i="82"/>
  <c r="CR200" i="82"/>
  <c r="AG200" i="82"/>
  <c r="BV201" i="82"/>
  <c r="AD200" i="82"/>
  <c r="B200" i="82"/>
  <c r="C200" i="82" s="1"/>
  <c r="G200" i="82"/>
  <c r="AT160" i="82"/>
  <c r="DG158" i="82"/>
  <c r="DK157" i="82"/>
  <c r="DN157" i="82" s="1"/>
  <c r="AA170" i="82"/>
  <c r="A201" i="82" l="1"/>
  <c r="CE201" i="82" s="1"/>
  <c r="AA171" i="82"/>
  <c r="DG159" i="82"/>
  <c r="DK158" i="82"/>
  <c r="DN158" i="82" s="1"/>
  <c r="AT161" i="82"/>
  <c r="DM201" i="82" l="1"/>
  <c r="CB201" i="82"/>
  <c r="DF201" i="82"/>
  <c r="BP201" i="82"/>
  <c r="Y201" i="82"/>
  <c r="AJ201" i="82"/>
  <c r="P201" i="82"/>
  <c r="CD201" i="82"/>
  <c r="H201" i="82"/>
  <c r="CO201" i="82"/>
  <c r="AC201" i="82"/>
  <c r="M201" i="82"/>
  <c r="F201" i="82"/>
  <c r="CF201" i="82"/>
  <c r="AU201" i="82"/>
  <c r="BD201" i="82"/>
  <c r="T201" i="82"/>
  <c r="AF201" i="82"/>
  <c r="CP201" i="82"/>
  <c r="G201" i="82"/>
  <c r="Z201" i="82"/>
  <c r="CC201" i="82"/>
  <c r="CH201" i="82"/>
  <c r="S201" i="82"/>
  <c r="BA202" i="82"/>
  <c r="AH201" i="82"/>
  <c r="CM201" i="82"/>
  <c r="AO201" i="82"/>
  <c r="AE201" i="82"/>
  <c r="AP201" i="82"/>
  <c r="E201" i="82"/>
  <c r="DL201" i="82"/>
  <c r="DA201" i="82"/>
  <c r="AB201" i="82"/>
  <c r="J201" i="82"/>
  <c r="CR201" i="82"/>
  <c r="AL201" i="82"/>
  <c r="AY201" i="82"/>
  <c r="R201" i="82"/>
  <c r="DE201" i="82"/>
  <c r="AG201" i="82"/>
  <c r="BV202" i="82"/>
  <c r="CI201" i="82"/>
  <c r="CL201" i="82"/>
  <c r="CK201" i="82"/>
  <c r="BK201" i="82"/>
  <c r="O201" i="82"/>
  <c r="DD201" i="82"/>
  <c r="DB201" i="82"/>
  <c r="AN201" i="82"/>
  <c r="K201" i="82"/>
  <c r="BG201" i="82"/>
  <c r="Q201" i="82"/>
  <c r="D201" i="82"/>
  <c r="I201" i="82"/>
  <c r="CN201" i="82"/>
  <c r="AS201" i="82"/>
  <c r="L201" i="82"/>
  <c r="BZ201" i="82"/>
  <c r="BN201" i="82"/>
  <c r="AR201" i="82"/>
  <c r="AW201" i="82"/>
  <c r="B201" i="82"/>
  <c r="A202" i="82" s="1"/>
  <c r="U201" i="82"/>
  <c r="DC201" i="82" s="1"/>
  <c r="AD201" i="82"/>
  <c r="CZ201" i="82"/>
  <c r="BF201" i="82"/>
  <c r="AI201" i="82"/>
  <c r="AX202" i="82"/>
  <c r="AT162" i="82"/>
  <c r="DG160" i="82"/>
  <c r="DK159" i="82"/>
  <c r="DN159" i="82" s="1"/>
  <c r="AA172" i="82"/>
  <c r="DD202" i="82" l="1"/>
  <c r="BF202" i="82"/>
  <c r="AI202" i="82"/>
  <c r="L202" i="82"/>
  <c r="P202" i="82"/>
  <c r="DE202" i="82"/>
  <c r="CP202" i="82"/>
  <c r="AO202" i="82"/>
  <c r="Y202" i="82"/>
  <c r="Q202" i="82"/>
  <c r="DM202" i="82"/>
  <c r="AD202" i="82"/>
  <c r="DA202" i="82"/>
  <c r="CN202" i="82"/>
  <c r="AX203" i="82"/>
  <c r="I202" i="82"/>
  <c r="T202" i="82"/>
  <c r="R202" i="82"/>
  <c r="E202" i="82"/>
  <c r="AB202" i="82"/>
  <c r="BG202" i="82"/>
  <c r="K202" i="82"/>
  <c r="DF202" i="82"/>
  <c r="BV203" i="82"/>
  <c r="AS202" i="82"/>
  <c r="M202" i="82"/>
  <c r="S202" i="82"/>
  <c r="AL202" i="82"/>
  <c r="AE202" i="82"/>
  <c r="CZ202" i="82"/>
  <c r="DB202" i="82"/>
  <c r="BZ202" i="82"/>
  <c r="BK202" i="82"/>
  <c r="DL202" i="82"/>
  <c r="CB202" i="82"/>
  <c r="Z202" i="82"/>
  <c r="F202" i="82"/>
  <c r="CL202" i="82"/>
  <c r="CC202" i="82"/>
  <c r="AN202" i="82"/>
  <c r="U202" i="82"/>
  <c r="DC202" i="82" s="1"/>
  <c r="G202" i="82"/>
  <c r="CO202" i="82"/>
  <c r="AR202" i="82"/>
  <c r="AJ202" i="82"/>
  <c r="AH202" i="82"/>
  <c r="CD202" i="82"/>
  <c r="BA203" i="82"/>
  <c r="BN202" i="82"/>
  <c r="CM202" i="82"/>
  <c r="CF202" i="82"/>
  <c r="B202" i="82"/>
  <c r="A203" i="82" s="1"/>
  <c r="H202" i="82"/>
  <c r="CE202" i="82"/>
  <c r="CK202" i="82"/>
  <c r="CR202" i="82"/>
  <c r="D202" i="82"/>
  <c r="AP202" i="82"/>
  <c r="AF202" i="82"/>
  <c r="BP202" i="82"/>
  <c r="CI202" i="82"/>
  <c r="AY202" i="82"/>
  <c r="AG202" i="82"/>
  <c r="BD202" i="82"/>
  <c r="AW202" i="82"/>
  <c r="O202" i="82"/>
  <c r="AU202" i="82"/>
  <c r="J202" i="82"/>
  <c r="CH202" i="82"/>
  <c r="AC202" i="82"/>
  <c r="C201" i="82"/>
  <c r="AA173" i="82"/>
  <c r="DG161" i="82"/>
  <c r="DK160" i="82"/>
  <c r="DN160" i="82" s="1"/>
  <c r="AT163" i="82"/>
  <c r="J203" i="82" l="1"/>
  <c r="M203" i="82"/>
  <c r="DE203" i="82"/>
  <c r="F203" i="82"/>
  <c r="Y203" i="82"/>
  <c r="H203" i="82"/>
  <c r="AI203" i="82"/>
  <c r="CH203" i="82"/>
  <c r="AB203" i="82"/>
  <c r="G203" i="82"/>
  <c r="Z203" i="82"/>
  <c r="AD203" i="82"/>
  <c r="CO203" i="82"/>
  <c r="U203" i="82"/>
  <c r="DC203" i="82" s="1"/>
  <c r="BA204" i="82"/>
  <c r="AO203" i="82"/>
  <c r="AH203" i="82"/>
  <c r="DL203" i="82"/>
  <c r="AF203" i="82"/>
  <c r="BV204" i="82"/>
  <c r="CR203" i="82"/>
  <c r="AJ203" i="82"/>
  <c r="BK203" i="82"/>
  <c r="AY203" i="82"/>
  <c r="I203" i="82"/>
  <c r="AE203" i="82"/>
  <c r="DD203" i="82"/>
  <c r="AC203" i="82"/>
  <c r="AN203" i="82"/>
  <c r="AR203" i="82"/>
  <c r="BZ203" i="82"/>
  <c r="BN203" i="82"/>
  <c r="D203" i="82"/>
  <c r="R203" i="82"/>
  <c r="L203" i="82"/>
  <c r="E203" i="82"/>
  <c r="K203" i="82"/>
  <c r="CE203" i="82"/>
  <c r="P203" i="82"/>
  <c r="CM203" i="82"/>
  <c r="AS203" i="82"/>
  <c r="CZ203" i="82"/>
  <c r="B203" i="82"/>
  <c r="C203" i="82" s="1"/>
  <c r="AG203" i="82"/>
  <c r="CK203" i="82"/>
  <c r="CP203" i="82"/>
  <c r="Q203" i="82"/>
  <c r="S203" i="82"/>
  <c r="CB203" i="82"/>
  <c r="CF203" i="82"/>
  <c r="CL203" i="82"/>
  <c r="O203" i="82"/>
  <c r="AP203" i="82"/>
  <c r="AX204" i="82"/>
  <c r="CI203" i="82"/>
  <c r="BP203" i="82"/>
  <c r="CN203" i="82"/>
  <c r="DF203" i="82"/>
  <c r="CC203" i="82"/>
  <c r="DM203" i="82"/>
  <c r="T203" i="82"/>
  <c r="AW203" i="82"/>
  <c r="DB203" i="82"/>
  <c r="DA203" i="82"/>
  <c r="BF203" i="82"/>
  <c r="AL203" i="82"/>
  <c r="BG203" i="82"/>
  <c r="CD203" i="82"/>
  <c r="C202" i="82"/>
  <c r="BD203" i="82"/>
  <c r="AU203" i="82"/>
  <c r="AT164" i="82"/>
  <c r="DG162" i="82"/>
  <c r="DK161" i="82"/>
  <c r="DN161" i="82" s="1"/>
  <c r="AA174" i="82"/>
  <c r="A204" i="82" l="1"/>
  <c r="T204" i="82" s="1"/>
  <c r="AA175" i="82"/>
  <c r="DG163" i="82"/>
  <c r="DK162" i="82"/>
  <c r="DN162" i="82" s="1"/>
  <c r="AT165" i="82"/>
  <c r="CP204" i="82" l="1"/>
  <c r="H204" i="82"/>
  <c r="P204" i="82"/>
  <c r="AP204" i="82"/>
  <c r="AN204" i="82"/>
  <c r="O204" i="82"/>
  <c r="BG204" i="82"/>
  <c r="Z204" i="82"/>
  <c r="CC204" i="82"/>
  <c r="AX205" i="82"/>
  <c r="DF204" i="82"/>
  <c r="AF204" i="82"/>
  <c r="DB204" i="82"/>
  <c r="BZ204" i="82"/>
  <c r="B204" i="82"/>
  <c r="C204" i="82" s="1"/>
  <c r="D204" i="82"/>
  <c r="AJ204" i="82"/>
  <c r="U204" i="82"/>
  <c r="DC204" i="82" s="1"/>
  <c r="BD204" i="82"/>
  <c r="AB204" i="82"/>
  <c r="BA205" i="82"/>
  <c r="G204" i="82"/>
  <c r="DD204" i="82"/>
  <c r="AI204" i="82"/>
  <c r="CK204" i="82"/>
  <c r="BF204" i="82"/>
  <c r="AD204" i="82"/>
  <c r="BK204" i="82"/>
  <c r="AS204" i="82"/>
  <c r="AU204" i="82"/>
  <c r="CZ204" i="82"/>
  <c r="S204" i="82"/>
  <c r="BP204" i="82"/>
  <c r="CF204" i="82"/>
  <c r="CM204" i="82"/>
  <c r="L204" i="82"/>
  <c r="R204" i="82"/>
  <c r="Q204" i="82"/>
  <c r="AR204" i="82"/>
  <c r="DM204" i="82"/>
  <c r="BN204" i="82"/>
  <c r="AH204" i="82"/>
  <c r="DL204" i="82"/>
  <c r="M204" i="82"/>
  <c r="AL204" i="82"/>
  <c r="K204" i="82"/>
  <c r="DE204" i="82"/>
  <c r="AW204" i="82"/>
  <c r="AY204" i="82"/>
  <c r="CH204" i="82"/>
  <c r="DA204" i="82"/>
  <c r="CR204" i="82"/>
  <c r="CO204" i="82"/>
  <c r="J204" i="82"/>
  <c r="AG204" i="82"/>
  <c r="F204" i="82"/>
  <c r="CI204" i="82"/>
  <c r="AC204" i="82"/>
  <c r="AO204" i="82"/>
  <c r="AE204" i="82"/>
  <c r="I204" i="82"/>
  <c r="CB204" i="82"/>
  <c r="E204" i="82"/>
  <c r="CE204" i="82"/>
  <c r="CN204" i="82"/>
  <c r="BV205" i="82"/>
  <c r="CL204" i="82"/>
  <c r="Y204" i="82"/>
  <c r="CD204" i="82"/>
  <c r="AT166" i="82"/>
  <c r="DG164" i="82"/>
  <c r="DK163" i="82"/>
  <c r="DN163" i="82" s="1"/>
  <c r="AA176" i="82"/>
  <c r="A205" i="82" l="1"/>
  <c r="DL205" i="82" s="1"/>
  <c r="DG165" i="82"/>
  <c r="DK164" i="82"/>
  <c r="DN164" i="82" s="1"/>
  <c r="AA177" i="82"/>
  <c r="AT167" i="82"/>
  <c r="DB205" i="82" l="1"/>
  <c r="DA205" i="82"/>
  <c r="AJ205" i="82"/>
  <c r="R205" i="82"/>
  <c r="CE205" i="82"/>
  <c r="AY205" i="82"/>
  <c r="DM205" i="82"/>
  <c r="AI205" i="82"/>
  <c r="AF205" i="82"/>
  <c r="T205" i="82"/>
  <c r="K205" i="82"/>
  <c r="AG205" i="82"/>
  <c r="F205" i="82"/>
  <c r="BD205" i="82"/>
  <c r="AB205" i="82"/>
  <c r="CP205" i="82"/>
  <c r="BA206" i="82"/>
  <c r="CH205" i="82"/>
  <c r="D205" i="82"/>
  <c r="J205" i="82"/>
  <c r="AW205" i="82"/>
  <c r="AU205" i="82"/>
  <c r="U205" i="82"/>
  <c r="DC205" i="82" s="1"/>
  <c r="P205" i="82"/>
  <c r="CL205" i="82"/>
  <c r="M205" i="82"/>
  <c r="BV206" i="82"/>
  <c r="CM205" i="82"/>
  <c r="CO205" i="82"/>
  <c r="B205" i="82"/>
  <c r="A206" i="82" s="1"/>
  <c r="AR206" i="82" s="1"/>
  <c r="I205" i="82"/>
  <c r="BF205" i="82"/>
  <c r="BP205" i="82"/>
  <c r="AE205" i="82"/>
  <c r="O205" i="82"/>
  <c r="S205" i="82"/>
  <c r="L205" i="82"/>
  <c r="AC205" i="82"/>
  <c r="CF205" i="82"/>
  <c r="CK205" i="82"/>
  <c r="CB205" i="82"/>
  <c r="G205" i="82"/>
  <c r="CC205" i="82"/>
  <c r="AO205" i="82"/>
  <c r="AL205" i="82"/>
  <c r="BK205" i="82"/>
  <c r="E205" i="82"/>
  <c r="CI205" i="82"/>
  <c r="CD205" i="82"/>
  <c r="Q205" i="82"/>
  <c r="AH205" i="82"/>
  <c r="DD205" i="82"/>
  <c r="CN205" i="82"/>
  <c r="DE205" i="82"/>
  <c r="AS205" i="82"/>
  <c r="AX206" i="82"/>
  <c r="DF205" i="82"/>
  <c r="AR205" i="82"/>
  <c r="AD205" i="82"/>
  <c r="AP205" i="82"/>
  <c r="Z205" i="82"/>
  <c r="BZ205" i="82"/>
  <c r="CZ205" i="82"/>
  <c r="Y205" i="82"/>
  <c r="CR205" i="82"/>
  <c r="AN205" i="82"/>
  <c r="BN205" i="82"/>
  <c r="H205" i="82"/>
  <c r="BG205" i="82"/>
  <c r="AT168" i="82"/>
  <c r="AA178" i="82"/>
  <c r="DG166" i="82"/>
  <c r="DK165" i="82"/>
  <c r="DN165" i="82" s="1"/>
  <c r="C205" i="82" l="1"/>
  <c r="DL206" i="82"/>
  <c r="O206" i="82"/>
  <c r="BF206" i="82"/>
  <c r="AF206" i="82"/>
  <c r="CE206" i="82"/>
  <c r="CI206" i="82"/>
  <c r="BK206" i="82"/>
  <c r="AL206" i="82"/>
  <c r="AY206" i="82"/>
  <c r="AO206" i="82"/>
  <c r="AG206" i="82"/>
  <c r="S206" i="82"/>
  <c r="F206" i="82"/>
  <c r="AS206" i="82"/>
  <c r="AJ206" i="82"/>
  <c r="AW206" i="82"/>
  <c r="CR206" i="82"/>
  <c r="J206" i="82"/>
  <c r="R206" i="82"/>
  <c r="D206" i="82"/>
  <c r="CD206" i="82"/>
  <c r="CC206" i="82"/>
  <c r="BA207" i="82"/>
  <c r="BZ206" i="82"/>
  <c r="G206" i="82"/>
  <c r="BD206" i="82"/>
  <c r="AN206" i="82"/>
  <c r="DM206" i="82"/>
  <c r="Z206" i="82"/>
  <c r="CF206" i="82"/>
  <c r="DF206" i="82"/>
  <c r="Q206" i="82"/>
  <c r="BG206" i="82"/>
  <c r="H206" i="82"/>
  <c r="AP206" i="82"/>
  <c r="L206" i="82"/>
  <c r="AX207" i="82"/>
  <c r="K206" i="82"/>
  <c r="CN206" i="82"/>
  <c r="CK206" i="82"/>
  <c r="AH206" i="82"/>
  <c r="AB206" i="82"/>
  <c r="BP206" i="82"/>
  <c r="I206" i="82"/>
  <c r="T206" i="82"/>
  <c r="U206" i="82"/>
  <c r="DC206" i="82" s="1"/>
  <c r="AD206" i="82"/>
  <c r="DA206" i="82"/>
  <c r="Y206" i="82"/>
  <c r="CB206" i="82"/>
  <c r="CH206" i="82"/>
  <c r="DE206" i="82"/>
  <c r="B206" i="82"/>
  <c r="A207" i="82" s="1"/>
  <c r="CO206" i="82"/>
  <c r="AI206" i="82"/>
  <c r="BN206" i="82"/>
  <c r="CZ206" i="82"/>
  <c r="E206" i="82"/>
  <c r="AC206" i="82"/>
  <c r="CP206" i="82"/>
  <c r="DD206" i="82"/>
  <c r="CM206" i="82"/>
  <c r="BV207" i="82"/>
  <c r="AE206" i="82"/>
  <c r="M206" i="82"/>
  <c r="CL206" i="82"/>
  <c r="P206" i="82"/>
  <c r="AU206" i="82"/>
  <c r="DB206" i="82"/>
  <c r="DG167" i="82"/>
  <c r="DK166" i="82"/>
  <c r="DN166" i="82" s="1"/>
  <c r="AA179" i="82"/>
  <c r="AT169" i="82"/>
  <c r="DB207" i="82" l="1"/>
  <c r="C206" i="82"/>
  <c r="DE207" i="82"/>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F207" i="82"/>
  <c r="CR207" i="82"/>
  <c r="E207" i="82"/>
  <c r="CM207" i="82"/>
  <c r="CC207" i="82"/>
  <c r="AW207" i="82"/>
  <c r="CD207" i="82"/>
  <c r="BG207" i="82"/>
  <c r="CB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CL207" i="82"/>
  <c r="CN207" i="82"/>
  <c r="O207" i="82"/>
  <c r="I207" i="82"/>
  <c r="AN207" i="82"/>
  <c r="AR207" i="82"/>
  <c r="Q207" i="82"/>
  <c r="AT170" i="82"/>
  <c r="AA180" i="82"/>
  <c r="DG168" i="82"/>
  <c r="DK167" i="82"/>
  <c r="DN167" i="82" s="1"/>
  <c r="A208" i="82" l="1"/>
  <c r="BG208" i="82" s="1"/>
  <c r="DG169" i="82"/>
  <c r="DK168" i="82"/>
  <c r="DN168" i="82" s="1"/>
  <c r="AA181" i="82"/>
  <c r="AT171" i="82"/>
  <c r="CK208" i="82" l="1"/>
  <c r="DE208" i="82"/>
  <c r="CB208" i="82"/>
  <c r="AD208" i="82"/>
  <c r="H208" i="82"/>
  <c r="AW208" i="82"/>
  <c r="AL208" i="82"/>
  <c r="J208" i="82"/>
  <c r="CD208" i="82"/>
  <c r="B208" i="82"/>
  <c r="A209" i="82" s="1"/>
  <c r="Y209" i="82" s="1"/>
  <c r="U208" i="82"/>
  <c r="DC208" i="82" s="1"/>
  <c r="E208" i="82"/>
  <c r="BK208" i="82"/>
  <c r="P208" i="82"/>
  <c r="M208" i="82"/>
  <c r="S208" i="82"/>
  <c r="CZ208" i="82"/>
  <c r="AG208" i="82"/>
  <c r="DA208" i="82"/>
  <c r="BP208" i="82"/>
  <c r="AB208" i="82"/>
  <c r="AY208" i="82"/>
  <c r="T208" i="82"/>
  <c r="K208" i="82"/>
  <c r="F208" i="82"/>
  <c r="AJ208" i="82"/>
  <c r="AH208" i="82"/>
  <c r="Y208" i="82"/>
  <c r="BA209" i="82"/>
  <c r="CN208" i="82"/>
  <c r="AC208" i="82"/>
  <c r="BF208" i="82"/>
  <c r="DB208" i="82"/>
  <c r="CO208" i="82"/>
  <c r="CF208" i="82"/>
  <c r="AP208" i="82"/>
  <c r="BD208" i="82"/>
  <c r="AO208" i="82"/>
  <c r="CL208" i="82"/>
  <c r="AX209" i="82"/>
  <c r="R208" i="82"/>
  <c r="AI208" i="82"/>
  <c r="AI209" i="82" s="1"/>
  <c r="DD208" i="82"/>
  <c r="L208" i="82"/>
  <c r="CI208" i="82"/>
  <c r="CH208" i="82"/>
  <c r="AU208" i="82"/>
  <c r="Q208" i="82"/>
  <c r="BZ208" i="82"/>
  <c r="Z208" i="82"/>
  <c r="Z209" i="82" s="1"/>
  <c r="DM208" i="82"/>
  <c r="DL208" i="82"/>
  <c r="CC208" i="82"/>
  <c r="BV209" i="82"/>
  <c r="AS208" i="82"/>
  <c r="CM208" i="82"/>
  <c r="AR208" i="82"/>
  <c r="CE208" i="82"/>
  <c r="CE209" i="82" s="1"/>
  <c r="BN208" i="82"/>
  <c r="AF208" i="82"/>
  <c r="DF208" i="82"/>
  <c r="CR208" i="82"/>
  <c r="O208" i="82"/>
  <c r="AE208" i="82"/>
  <c r="C208" i="82"/>
  <c r="CP208" i="82"/>
  <c r="CP209" i="82" s="1"/>
  <c r="G208" i="82"/>
  <c r="I208" i="82"/>
  <c r="AN208" i="82"/>
  <c r="D208" i="82"/>
  <c r="AT172" i="82"/>
  <c r="AA182" i="82"/>
  <c r="DG170" i="82"/>
  <c r="DK169" i="82"/>
  <c r="DN169" i="82" s="1"/>
  <c r="G209" i="82" l="1"/>
  <c r="BN209" i="82"/>
  <c r="DM209" i="82"/>
  <c r="DD209" i="82"/>
  <c r="AO209" i="82"/>
  <c r="K209" i="82"/>
  <c r="AY209" i="82"/>
  <c r="T209" i="82"/>
  <c r="AW209" i="82"/>
  <c r="DB209" i="82"/>
  <c r="AC209" i="82"/>
  <c r="F209" i="82"/>
  <c r="BP209" i="82"/>
  <c r="AH209" i="82"/>
  <c r="AL209" i="82"/>
  <c r="BF209" i="82"/>
  <c r="DE209" i="82"/>
  <c r="AB209" i="82"/>
  <c r="AD209" i="82"/>
  <c r="AR209" i="82"/>
  <c r="CN209" i="82"/>
  <c r="CM209" i="82"/>
  <c r="CO209" i="82"/>
  <c r="AE209" i="82"/>
  <c r="BK209" i="82"/>
  <c r="P209" i="82"/>
  <c r="AU209" i="82"/>
  <c r="CL209" i="82"/>
  <c r="E209" i="82"/>
  <c r="S209" i="82"/>
  <c r="CK209" i="82"/>
  <c r="CB209" i="82"/>
  <c r="J209" i="82"/>
  <c r="B209" i="82"/>
  <c r="A210" i="82" s="1"/>
  <c r="E210" i="82" s="1"/>
  <c r="O209" i="82"/>
  <c r="H209" i="82"/>
  <c r="DA209" i="82"/>
  <c r="BA210" i="82"/>
  <c r="CH209" i="82"/>
  <c r="Q209" i="82"/>
  <c r="CF209" i="82"/>
  <c r="AN209" i="82"/>
  <c r="DF209" i="82"/>
  <c r="CC209" i="82"/>
  <c r="CI209" i="82"/>
  <c r="BD209" i="82"/>
  <c r="BG209" i="82"/>
  <c r="AS209" i="82"/>
  <c r="AG209" i="82"/>
  <c r="M209" i="82"/>
  <c r="I209" i="82"/>
  <c r="AF209" i="82"/>
  <c r="DL209" i="82"/>
  <c r="BZ209" i="82"/>
  <c r="R209" i="82"/>
  <c r="AX210" i="82"/>
  <c r="AJ209" i="82"/>
  <c r="U209" i="82"/>
  <c r="DC209" i="82" s="1"/>
  <c r="CD209" i="82"/>
  <c r="CZ209" i="82"/>
  <c r="D209" i="82"/>
  <c r="CR209" i="82"/>
  <c r="BV210" i="82"/>
  <c r="L209" i="82"/>
  <c r="AP209" i="82"/>
  <c r="C209" i="82"/>
  <c r="D210" i="82"/>
  <c r="AB210" i="82"/>
  <c r="AA183" i="82"/>
  <c r="DG171" i="82"/>
  <c r="DK170" i="82"/>
  <c r="DN170" i="82" s="1"/>
  <c r="AT173" i="82"/>
  <c r="AE210" i="82" l="1"/>
  <c r="AS210" i="82"/>
  <c r="R210" i="82"/>
  <c r="AW210" i="82"/>
  <c r="K210" i="82"/>
  <c r="BN210" i="82"/>
  <c r="AH210" i="82"/>
  <c r="CZ210" i="82"/>
  <c r="F210" i="82"/>
  <c r="DB210" i="82"/>
  <c r="S210" i="82"/>
  <c r="AF210" i="82"/>
  <c r="AP210" i="82"/>
  <c r="BK210" i="82"/>
  <c r="AL210" i="82"/>
  <c r="P210" i="82"/>
  <c r="Y210" i="82"/>
  <c r="M210" i="82"/>
  <c r="CL210" i="82"/>
  <c r="BF210" i="82"/>
  <c r="CR210" i="82"/>
  <c r="U210" i="82"/>
  <c r="DC210" i="82" s="1"/>
  <c r="CP210" i="82"/>
  <c r="BZ210" i="82"/>
  <c r="CM210" i="82"/>
  <c r="AY210" i="82"/>
  <c r="CI210" i="82"/>
  <c r="AI210" i="82"/>
  <c r="AX211" i="82"/>
  <c r="AD210" i="82"/>
  <c r="BV211" i="82"/>
  <c r="AR210" i="82"/>
  <c r="Q210" i="82"/>
  <c r="I210" i="82"/>
  <c r="CC210" i="82"/>
  <c r="CE210" i="82"/>
  <c r="AJ210" i="82"/>
  <c r="CN210" i="82"/>
  <c r="G210" i="82"/>
  <c r="AO210" i="82"/>
  <c r="DD210" i="82"/>
  <c r="DF210" i="82"/>
  <c r="AG210" i="82"/>
  <c r="CB210" i="82"/>
  <c r="CK210" i="82"/>
  <c r="BA211" i="82"/>
  <c r="DE210" i="82"/>
  <c r="J210" i="82"/>
  <c r="DL210" i="82"/>
  <c r="DM210" i="82"/>
  <c r="AC210" i="82"/>
  <c r="H210" i="82"/>
  <c r="DA210" i="82"/>
  <c r="CF210" i="82"/>
  <c r="BG210" i="82"/>
  <c r="CD210" i="82"/>
  <c r="O210" i="82"/>
  <c r="AN210" i="82"/>
  <c r="CO210" i="82"/>
  <c r="BP210" i="82"/>
  <c r="B210" i="82"/>
  <c r="C210" i="82" s="1"/>
  <c r="Z210" i="82"/>
  <c r="T210" i="82"/>
  <c r="BD210" i="82"/>
  <c r="AU210" i="82"/>
  <c r="L210" i="82"/>
  <c r="CH210" i="82"/>
  <c r="A211" i="82"/>
  <c r="AR211" i="82" s="1"/>
  <c r="AT174" i="82"/>
  <c r="DG172" i="82"/>
  <c r="DK171" i="82"/>
  <c r="DN171" i="82" s="1"/>
  <c r="AA184" i="82"/>
  <c r="AS211" i="82" l="1"/>
  <c r="DL211" i="82"/>
  <c r="AW211" i="82"/>
  <c r="BZ211" i="82"/>
  <c r="BN211" i="82"/>
  <c r="DD211" i="82"/>
  <c r="CB211" i="82"/>
  <c r="BF211" i="82"/>
  <c r="BG211" i="82"/>
  <c r="BD211" i="82"/>
  <c r="AN211" i="82"/>
  <c r="Q211" i="82"/>
  <c r="DM211" i="82"/>
  <c r="AD211" i="82"/>
  <c r="BA212" i="82"/>
  <c r="AO211" i="82"/>
  <c r="AY211" i="82"/>
  <c r="DA211" i="82"/>
  <c r="CC211" i="82"/>
  <c r="CD211" i="82"/>
  <c r="CF211" i="82"/>
  <c r="AF211" i="82"/>
  <c r="CR211" i="82"/>
  <c r="S211" i="82"/>
  <c r="CI211" i="82"/>
  <c r="AX212" i="82"/>
  <c r="E211" i="82"/>
  <c r="H211" i="82"/>
  <c r="L211" i="82"/>
  <c r="F211" i="82"/>
  <c r="CO211" i="82"/>
  <c r="CH211" i="82"/>
  <c r="Z211" i="82"/>
  <c r="I211" i="82"/>
  <c r="CP211" i="82"/>
  <c r="CN211" i="82"/>
  <c r="CZ211" i="82"/>
  <c r="AP211" i="82"/>
  <c r="AL211" i="82"/>
  <c r="BV212" i="82"/>
  <c r="U211" i="82"/>
  <c r="DC211" i="82" s="1"/>
  <c r="R211" i="82"/>
  <c r="AU211" i="82"/>
  <c r="AB211" i="82"/>
  <c r="CE211" i="82"/>
  <c r="O211" i="82"/>
  <c r="AJ211" i="82"/>
  <c r="CK211" i="82"/>
  <c r="G211" i="82"/>
  <c r="M211" i="82"/>
  <c r="P211" i="82"/>
  <c r="DE211" i="82"/>
  <c r="AH211" i="82"/>
  <c r="CL211" i="82"/>
  <c r="AI211" i="82"/>
  <c r="AG211" i="82"/>
  <c r="K211" i="82"/>
  <c r="DF211" i="82"/>
  <c r="J211" i="82"/>
  <c r="DB211" i="82"/>
  <c r="AE211" i="82"/>
  <c r="BP211" i="82"/>
  <c r="AC211" i="82"/>
  <c r="BK211" i="82"/>
  <c r="Y211" i="82"/>
  <c r="B211" i="82"/>
  <c r="A212" i="82" s="1"/>
  <c r="CM211" i="82"/>
  <c r="T211" i="82"/>
  <c r="D211" i="82"/>
  <c r="AA185" i="82"/>
  <c r="DG173" i="82"/>
  <c r="DK172" i="82"/>
  <c r="DN172" i="82" s="1"/>
  <c r="AT175" i="82"/>
  <c r="DF212" i="82" l="1"/>
  <c r="C211" i="82"/>
  <c r="BP212" i="82"/>
  <c r="CR212" i="82"/>
  <c r="AC212" i="82"/>
  <c r="AI212" i="82"/>
  <c r="AL212" i="82"/>
  <c r="BK212" i="82"/>
  <c r="AG212" i="82"/>
  <c r="BF212" i="82"/>
  <c r="BZ212" i="82"/>
  <c r="BA213" i="82"/>
  <c r="AR212" i="82"/>
  <c r="AS212" i="82"/>
  <c r="BG212" i="82"/>
  <c r="K212" i="82"/>
  <c r="AH212" i="82"/>
  <c r="AP212" i="82"/>
  <c r="DA212" i="82"/>
  <c r="AY212" i="82"/>
  <c r="H212" i="82"/>
  <c r="Y212" i="82"/>
  <c r="Z212" i="82"/>
  <c r="AX213" i="82"/>
  <c r="CB212" i="82"/>
  <c r="CC212" i="82"/>
  <c r="AW212" i="82"/>
  <c r="AO212" i="82"/>
  <c r="CP212" i="82"/>
  <c r="CH212" i="82"/>
  <c r="L212" i="82"/>
  <c r="G212" i="82"/>
  <c r="BD212" i="82"/>
  <c r="E212" i="82"/>
  <c r="DB212" i="82"/>
  <c r="O212" i="82"/>
  <c r="DL212" i="82"/>
  <c r="CE212" i="82"/>
  <c r="P212" i="82"/>
  <c r="AD212" i="82"/>
  <c r="AE212" i="82"/>
  <c r="CM212" i="82"/>
  <c r="B212" i="82"/>
  <c r="A213" i="82" s="1"/>
  <c r="AJ212" i="82"/>
  <c r="AU212" i="82"/>
  <c r="BV213" i="82"/>
  <c r="BN212" i="82"/>
  <c r="CK212" i="82"/>
  <c r="CD212" i="82"/>
  <c r="I212" i="82"/>
  <c r="AF212" i="82"/>
  <c r="R212" i="82"/>
  <c r="AN212" i="82"/>
  <c r="F212" i="82"/>
  <c r="D212" i="82"/>
  <c r="CF212" i="82"/>
  <c r="AB212" i="82"/>
  <c r="DD212" i="82"/>
  <c r="CI212" i="82"/>
  <c r="CO212" i="82"/>
  <c r="T212" i="82"/>
  <c r="CZ212" i="82"/>
  <c r="DM212" i="82"/>
  <c r="DE212" i="82"/>
  <c r="M212" i="82"/>
  <c r="Q212" i="82"/>
  <c r="CN212" i="82"/>
  <c r="J212" i="82"/>
  <c r="CL212" i="82"/>
  <c r="U212" i="82"/>
  <c r="DC212" i="82" s="1"/>
  <c r="S212" i="82"/>
  <c r="AT176" i="82"/>
  <c r="DG174" i="82"/>
  <c r="DK173" i="82"/>
  <c r="DN173" i="82" s="1"/>
  <c r="AA186" i="82"/>
  <c r="AR213" i="82" l="1"/>
  <c r="CC213" i="82"/>
  <c r="AD213" i="82"/>
  <c r="BF213" i="82"/>
  <c r="AI213" i="82"/>
  <c r="AS213" i="82"/>
  <c r="CN213" i="82"/>
  <c r="CD213" i="82"/>
  <c r="R213" i="82"/>
  <c r="Z213" i="82"/>
  <c r="DE213" i="82"/>
  <c r="CF213" i="82"/>
  <c r="DL213" i="82"/>
  <c r="AO213" i="82"/>
  <c r="CI213" i="82"/>
  <c r="DB213" i="82"/>
  <c r="AE213" i="82"/>
  <c r="DF213" i="82"/>
  <c r="AW213" i="82"/>
  <c r="AF213" i="82"/>
  <c r="AH213" i="82"/>
  <c r="S213" i="82"/>
  <c r="DM213" i="82"/>
  <c r="D213" i="82"/>
  <c r="DA213" i="82"/>
  <c r="CB213" i="82"/>
  <c r="K213" i="82"/>
  <c r="BK213" i="82"/>
  <c r="BD213" i="82"/>
  <c r="AJ213" i="82"/>
  <c r="P213" i="82"/>
  <c r="BG213" i="82"/>
  <c r="B213" i="82"/>
  <c r="A214" i="82" s="1"/>
  <c r="AP213" i="82"/>
  <c r="CZ213" i="82"/>
  <c r="F213" i="82"/>
  <c r="BV214" i="82"/>
  <c r="BZ213" i="82"/>
  <c r="I213" i="82"/>
  <c r="AX214" i="82"/>
  <c r="L213" i="82"/>
  <c r="Y213" i="82"/>
  <c r="CP213" i="82"/>
  <c r="O213" i="82"/>
  <c r="AG213" i="82"/>
  <c r="BA214" i="82"/>
  <c r="CL213" i="82"/>
  <c r="T213" i="82"/>
  <c r="AU213" i="82"/>
  <c r="CH213" i="82"/>
  <c r="DD213" i="82"/>
  <c r="AY213" i="82"/>
  <c r="AB213" i="82"/>
  <c r="E213" i="82"/>
  <c r="G213" i="82"/>
  <c r="CR213" i="82"/>
  <c r="BP213" i="82"/>
  <c r="AC213" i="82"/>
  <c r="H213" i="82"/>
  <c r="J213" i="82"/>
  <c r="CO213" i="82"/>
  <c r="Q213" i="82"/>
  <c r="CK213" i="82"/>
  <c r="AN213" i="82"/>
  <c r="BN213" i="82"/>
  <c r="CM213" i="82"/>
  <c r="AL213" i="82"/>
  <c r="C212" i="82"/>
  <c r="CE213" i="82"/>
  <c r="M213" i="82"/>
  <c r="U213" i="82"/>
  <c r="DC213" i="82" s="1"/>
  <c r="AT177" i="82"/>
  <c r="DG175" i="82"/>
  <c r="DK174" i="82"/>
  <c r="DN174" i="82" s="1"/>
  <c r="AA187" i="82"/>
  <c r="AH214" i="82" l="1"/>
  <c r="BP214" i="82"/>
  <c r="CK214" i="82"/>
  <c r="BN214" i="82"/>
  <c r="CR214" i="82"/>
  <c r="AN214" i="82"/>
  <c r="BD214" i="82"/>
  <c r="CE214" i="82"/>
  <c r="T214" i="82"/>
  <c r="CF214" i="82"/>
  <c r="DM214" i="82"/>
  <c r="Z214" i="82"/>
  <c r="AJ214" i="82"/>
  <c r="G214" i="82"/>
  <c r="D214" i="82"/>
  <c r="AS214" i="82"/>
  <c r="BK214" i="82"/>
  <c r="U214" i="82"/>
  <c r="DC214" i="82" s="1"/>
  <c r="AB214" i="82"/>
  <c r="E214" i="82"/>
  <c r="O214" i="82"/>
  <c r="AF214" i="82"/>
  <c r="AY214" i="82"/>
  <c r="CC214" i="82"/>
  <c r="M214" i="82"/>
  <c r="AX215" i="82"/>
  <c r="AE214" i="82"/>
  <c r="BG214" i="82"/>
  <c r="DB214" i="82"/>
  <c r="CD214" i="82"/>
  <c r="CL214" i="82"/>
  <c r="CI214" i="82"/>
  <c r="CN214" i="82"/>
  <c r="BZ214" i="82"/>
  <c r="AO214" i="82"/>
  <c r="Y214" i="82"/>
  <c r="B214" i="82"/>
  <c r="C214" i="82" s="1"/>
  <c r="AI214" i="82"/>
  <c r="C213" i="82"/>
  <c r="CO214" i="82"/>
  <c r="AG214" i="82"/>
  <c r="BV215" i="82"/>
  <c r="J214" i="82"/>
  <c r="R214" i="82"/>
  <c r="S214" i="82"/>
  <c r="L214" i="82"/>
  <c r="DA214" i="82"/>
  <c r="AL214" i="82"/>
  <c r="DD214" i="82"/>
  <c r="CP214" i="82"/>
  <c r="CZ214" i="82"/>
  <c r="AW214" i="82"/>
  <c r="DE214" i="82"/>
  <c r="DL214" i="82"/>
  <c r="AD214" i="82"/>
  <c r="Q214" i="82"/>
  <c r="BA215" i="82"/>
  <c r="AR214" i="82"/>
  <c r="CM214" i="82"/>
  <c r="AC214" i="82"/>
  <c r="AP214" i="82"/>
  <c r="CB214" i="82"/>
  <c r="DF214" i="82"/>
  <c r="F214" i="82"/>
  <c r="I214" i="82"/>
  <c r="K214" i="82"/>
  <c r="AU214" i="82"/>
  <c r="CH214" i="82"/>
  <c r="H214" i="82"/>
  <c r="P214" i="82"/>
  <c r="BF214" i="82"/>
  <c r="AA188" i="82"/>
  <c r="DG176" i="82"/>
  <c r="DK175" i="82"/>
  <c r="DN175" i="82" s="1"/>
  <c r="AT178" i="82"/>
  <c r="A215" i="82" l="1"/>
  <c r="G215" i="82" s="1"/>
  <c r="J215" i="82"/>
  <c r="DA215" i="82"/>
  <c r="AF215" i="82"/>
  <c r="AN215" i="82"/>
  <c r="CN215" i="82"/>
  <c r="AW215" i="82"/>
  <c r="BZ215" i="82"/>
  <c r="AS215" i="82"/>
  <c r="AP215" i="82"/>
  <c r="B215" i="82"/>
  <c r="C215" i="82" s="1"/>
  <c r="CI215" i="82"/>
  <c r="Q215" i="82"/>
  <c r="Y215" i="82"/>
  <c r="P215" i="82"/>
  <c r="O215" i="82"/>
  <c r="AY215" i="82"/>
  <c r="CK215" i="82"/>
  <c r="CD215" i="82"/>
  <c r="DM215" i="82"/>
  <c r="CM215" i="82"/>
  <c r="BA216" i="82"/>
  <c r="K215" i="82"/>
  <c r="BV216" i="82"/>
  <c r="AX216" i="82"/>
  <c r="AI215" i="82"/>
  <c r="I215" i="82"/>
  <c r="F215" i="82"/>
  <c r="S215" i="82"/>
  <c r="AD215" i="82"/>
  <c r="CR215" i="82"/>
  <c r="CB215" i="82"/>
  <c r="R215" i="82"/>
  <c r="AR215" i="82"/>
  <c r="CC215" i="82"/>
  <c r="AE215" i="82"/>
  <c r="AO215" i="82"/>
  <c r="AU215" i="82"/>
  <c r="CE215" i="82"/>
  <c r="CF215" i="82"/>
  <c r="D215" i="82"/>
  <c r="AJ215" i="82"/>
  <c r="BP215" i="82"/>
  <c r="AG215" i="82"/>
  <c r="AT179" i="82"/>
  <c r="DG177" i="82"/>
  <c r="DK176" i="82"/>
  <c r="DN176" i="82" s="1"/>
  <c r="AA189" i="82"/>
  <c r="DB215" i="82" l="1"/>
  <c r="AC215" i="82"/>
  <c r="CL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DE215" i="82"/>
  <c r="A216" i="82"/>
  <c r="AA190" i="82"/>
  <c r="DG178" i="82"/>
  <c r="DK177" i="82"/>
  <c r="DN177" i="82" s="1"/>
  <c r="AT180" i="82"/>
  <c r="AH216" i="82" l="1"/>
  <c r="AE216" i="82"/>
  <c r="BK216" i="82"/>
  <c r="O216" i="82"/>
  <c r="BN216" i="82"/>
  <c r="J216" i="82"/>
  <c r="E216" i="82"/>
  <c r="DB216" i="82"/>
  <c r="BZ216" i="82"/>
  <c r="CP216" i="82"/>
  <c r="BD216" i="82"/>
  <c r="AL216" i="82"/>
  <c r="CE216" i="82"/>
  <c r="G216" i="82"/>
  <c r="DE216" i="82"/>
  <c r="AF216" i="82"/>
  <c r="DL216" i="82"/>
  <c r="CF216" i="82"/>
  <c r="CL216" i="82"/>
  <c r="AS216" i="82"/>
  <c r="K216" i="82"/>
  <c r="CM216" i="82"/>
  <c r="AJ216" i="82"/>
  <c r="AP216" i="82"/>
  <c r="Y216" i="82"/>
  <c r="CO216" i="82"/>
  <c r="CR216" i="82"/>
  <c r="AI216" i="82"/>
  <c r="AU216" i="82"/>
  <c r="T216" i="82"/>
  <c r="AX217" i="82"/>
  <c r="BA217" i="82"/>
  <c r="AY216" i="82"/>
  <c r="CH216" i="82"/>
  <c r="BV217" i="82"/>
  <c r="CZ216" i="82"/>
  <c r="U216" i="82"/>
  <c r="DC216" i="82" s="1"/>
  <c r="CC216" i="82"/>
  <c r="Z216" i="82"/>
  <c r="CK216" i="82"/>
  <c r="DM216" i="82"/>
  <c r="L216" i="82"/>
  <c r="DD216" i="82"/>
  <c r="S216" i="82"/>
  <c r="BG216" i="82"/>
  <c r="CI216" i="82"/>
  <c r="I216" i="82"/>
  <c r="CN216" i="82"/>
  <c r="R216" i="82"/>
  <c r="P216" i="82"/>
  <c r="AC216" i="82"/>
  <c r="AO216" i="82"/>
  <c r="D216" i="82"/>
  <c r="BP216" i="82"/>
  <c r="CD216" i="82"/>
  <c r="AG216" i="82"/>
  <c r="AD216" i="82"/>
  <c r="Q216" i="82"/>
  <c r="BF216" i="82"/>
  <c r="B216" i="82"/>
  <c r="A217" i="82" s="1"/>
  <c r="F216" i="82"/>
  <c r="DA216" i="82"/>
  <c r="AN216" i="82"/>
  <c r="H216" i="82"/>
  <c r="M216" i="82"/>
  <c r="AB216" i="82"/>
  <c r="AR216" i="82"/>
  <c r="AW216" i="82"/>
  <c r="DF216" i="82"/>
  <c r="CB216" i="82"/>
  <c r="DG179" i="82"/>
  <c r="DK178" i="82"/>
  <c r="DN178" i="82" s="1"/>
  <c r="AA191" i="82"/>
  <c r="AT181" i="82"/>
  <c r="AW217" i="82" l="1"/>
  <c r="AJ217" i="82"/>
  <c r="CB217" i="82"/>
  <c r="DA217" i="82"/>
  <c r="CI217" i="82"/>
  <c r="AO217" i="82"/>
  <c r="AB217" i="82"/>
  <c r="AH217" i="82"/>
  <c r="Y217" i="82"/>
  <c r="AS217" i="82"/>
  <c r="BF217" i="82"/>
  <c r="AC217" i="82"/>
  <c r="AI217" i="82"/>
  <c r="AU217" i="82"/>
  <c r="T217" i="82"/>
  <c r="U217" i="82"/>
  <c r="DC217" i="82" s="1"/>
  <c r="AY217" i="82"/>
  <c r="CF217" i="82"/>
  <c r="AD217" i="82"/>
  <c r="R217" i="82"/>
  <c r="O217" i="82"/>
  <c r="CH217" i="82"/>
  <c r="BD217" i="82"/>
  <c r="H217" i="82"/>
  <c r="AG217" i="82"/>
  <c r="DF217" i="82"/>
  <c r="L217" i="82"/>
  <c r="AN217" i="82"/>
  <c r="CD217" i="82"/>
  <c r="I217" i="82"/>
  <c r="CC217" i="82"/>
  <c r="AF217" i="82"/>
  <c r="AE217" i="82"/>
  <c r="DB217" i="82"/>
  <c r="BK217" i="82"/>
  <c r="AR217" i="82"/>
  <c r="Z217" i="82"/>
  <c r="BV218" i="82"/>
  <c r="M217" i="82"/>
  <c r="AX218" i="82"/>
  <c r="Q217" i="82"/>
  <c r="S217" i="82"/>
  <c r="CN217" i="82"/>
  <c r="B217" i="82"/>
  <c r="C217" i="82" s="1"/>
  <c r="AL217" i="82"/>
  <c r="DM217" i="82"/>
  <c r="CP217" i="82"/>
  <c r="CO217" i="82"/>
  <c r="CR217" i="82"/>
  <c r="F217" i="82"/>
  <c r="BN217" i="82"/>
  <c r="AP217" i="82"/>
  <c r="C216" i="82"/>
  <c r="E217" i="82"/>
  <c r="D217" i="82"/>
  <c r="CK217" i="82"/>
  <c r="CL217" i="82"/>
  <c r="DD217" i="82"/>
  <c r="P217" i="82"/>
  <c r="CZ217" i="82"/>
  <c r="K217" i="82"/>
  <c r="G217" i="82"/>
  <c r="BZ217" i="82"/>
  <c r="BP217" i="82"/>
  <c r="DL217" i="82"/>
  <c r="BG217" i="82"/>
  <c r="CE217" i="82"/>
  <c r="CM217" i="82"/>
  <c r="BA218" i="82"/>
  <c r="J217" i="82"/>
  <c r="DE217" i="82"/>
  <c r="AT182" i="82"/>
  <c r="AA192" i="82"/>
  <c r="DG180" i="82"/>
  <c r="DK179" i="82"/>
  <c r="DN179" i="82" s="1"/>
  <c r="A218" i="82" l="1"/>
  <c r="AR218" i="82" s="1"/>
  <c r="AA193" i="82"/>
  <c r="DG181" i="82"/>
  <c r="DK180" i="82"/>
  <c r="DN180" i="82" s="1"/>
  <c r="AT183" i="82"/>
  <c r="CL218" i="82" l="1"/>
  <c r="AG218" i="82"/>
  <c r="AO218" i="82"/>
  <c r="AW218" i="82"/>
  <c r="Z218" i="82"/>
  <c r="AU218" i="82"/>
  <c r="DF218" i="82"/>
  <c r="BP218" i="82"/>
  <c r="AX219" i="82"/>
  <c r="CD218" i="82"/>
  <c r="CB218"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DE218" i="82"/>
  <c r="AF218" i="82"/>
  <c r="DL218" i="82"/>
  <c r="AH218" i="82"/>
  <c r="CK218" i="82"/>
  <c r="AS218" i="82"/>
  <c r="BV219" i="82"/>
  <c r="AP218" i="82"/>
  <c r="H218" i="82"/>
  <c r="DB218" i="82"/>
  <c r="AC218" i="82"/>
  <c r="CI218" i="82"/>
  <c r="E218" i="82"/>
  <c r="CZ218" i="82"/>
  <c r="BN218" i="82"/>
  <c r="AE218" i="82"/>
  <c r="AD218" i="82"/>
  <c r="L218" i="82"/>
  <c r="CN218" i="82"/>
  <c r="CF218" i="82"/>
  <c r="CE218" i="82"/>
  <c r="Y218" i="82"/>
  <c r="BZ218" i="82"/>
  <c r="K218" i="82"/>
  <c r="CR218" i="82"/>
  <c r="AJ218" i="82"/>
  <c r="BD218" i="82"/>
  <c r="BA219" i="82"/>
  <c r="AI218" i="82"/>
  <c r="U218" i="82"/>
  <c r="DC218" i="82" s="1"/>
  <c r="AT184" i="82"/>
  <c r="DG182" i="82"/>
  <c r="DK181" i="82"/>
  <c r="DN181" i="82" s="1"/>
  <c r="AA194" i="82"/>
  <c r="A219" i="82" l="1"/>
  <c r="CD219" i="82" s="1"/>
  <c r="AA195" i="82"/>
  <c r="DG183" i="82"/>
  <c r="DK182" i="82"/>
  <c r="DN182" i="82" s="1"/>
  <c r="AT185" i="82"/>
  <c r="I219" i="82" l="1"/>
  <c r="AC219" i="82"/>
  <c r="AD219" i="82"/>
  <c r="M219" i="82"/>
  <c r="D219" i="82"/>
  <c r="CF219" i="82"/>
  <c r="Z219" i="82"/>
  <c r="AJ219" i="82"/>
  <c r="BG219" i="82"/>
  <c r="DE219" i="82"/>
  <c r="CI219" i="82"/>
  <c r="AI219" i="82"/>
  <c r="R219" i="82"/>
  <c r="CP219" i="82"/>
  <c r="BV220" i="82"/>
  <c r="DB219" i="82"/>
  <c r="DF219" i="82"/>
  <c r="AP219" i="82"/>
  <c r="H219" i="82"/>
  <c r="BD219" i="82"/>
  <c r="O219" i="82"/>
  <c r="AW219" i="82"/>
  <c r="J219" i="82"/>
  <c r="AR219" i="82"/>
  <c r="S219" i="82"/>
  <c r="BP219" i="82"/>
  <c r="CM219" i="82"/>
  <c r="CB219" i="82"/>
  <c r="B219" i="82"/>
  <c r="C219" i="82" s="1"/>
  <c r="Y219" i="82"/>
  <c r="Q219" i="82"/>
  <c r="CC219" i="82"/>
  <c r="K219" i="82"/>
  <c r="CK219" i="82"/>
  <c r="CH219" i="82"/>
  <c r="AL219" i="82"/>
  <c r="L219" i="82"/>
  <c r="BF219" i="82"/>
  <c r="CZ219" i="82"/>
  <c r="U219" i="82"/>
  <c r="DC219" i="82" s="1"/>
  <c r="P219" i="82"/>
  <c r="DD219" i="82"/>
  <c r="CE219" i="82"/>
  <c r="AE219" i="82"/>
  <c r="CL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N219" i="82"/>
  <c r="CO219" i="82"/>
  <c r="E219" i="82"/>
  <c r="AT186" i="82"/>
  <c r="DG184" i="82"/>
  <c r="DK183" i="82"/>
  <c r="DN183" i="82" s="1"/>
  <c r="AA196" i="82"/>
  <c r="A220" i="82" l="1"/>
  <c r="BP220" i="82" s="1"/>
  <c r="AG220" i="82"/>
  <c r="BZ220" i="82"/>
  <c r="AN220" i="82"/>
  <c r="I220" i="82"/>
  <c r="AY220" i="82"/>
  <c r="AA197" i="82"/>
  <c r="DG185" i="82"/>
  <c r="DK184" i="82"/>
  <c r="DN184" i="82" s="1"/>
  <c r="AT187" i="82"/>
  <c r="K220" i="82" l="1"/>
  <c r="DM220" i="82"/>
  <c r="B220" i="82"/>
  <c r="A221" i="82" s="1"/>
  <c r="BZ221" i="82" s="1"/>
  <c r="CK220" i="82"/>
  <c r="CN220" i="82"/>
  <c r="DD220" i="82"/>
  <c r="BK220" i="82"/>
  <c r="AX221" i="82"/>
  <c r="T220" i="82"/>
  <c r="CR220" i="82"/>
  <c r="CZ220" i="82"/>
  <c r="CD220" i="82"/>
  <c r="L220" i="82"/>
  <c r="BN220" i="82"/>
  <c r="DF220" i="82"/>
  <c r="E220" i="82"/>
  <c r="AP220" i="82"/>
  <c r="DL220" i="82"/>
  <c r="CC220" i="82"/>
  <c r="P220" i="82"/>
  <c r="AE220" i="82"/>
  <c r="O220" i="82"/>
  <c r="DB220" i="82"/>
  <c r="AU220" i="82"/>
  <c r="AD220" i="82"/>
  <c r="Y220" i="82"/>
  <c r="CM220" i="82"/>
  <c r="CO220" i="82"/>
  <c r="J220" i="82"/>
  <c r="CF220" i="82"/>
  <c r="AI220" i="82"/>
  <c r="U220" i="82"/>
  <c r="DC220" i="82" s="1"/>
  <c r="DA220" i="82"/>
  <c r="AJ220" i="82"/>
  <c r="CI220" i="82"/>
  <c r="S220" i="82"/>
  <c r="CB220" i="82"/>
  <c r="BA221" i="82"/>
  <c r="AO220" i="82"/>
  <c r="CP220" i="82"/>
  <c r="BG220" i="82"/>
  <c r="BD220" i="82"/>
  <c r="DE220" i="82"/>
  <c r="BF220" i="82"/>
  <c r="AF220" i="82"/>
  <c r="AC220" i="82"/>
  <c r="BV221" i="82"/>
  <c r="R220" i="82"/>
  <c r="D220" i="82"/>
  <c r="G220" i="82"/>
  <c r="AH220" i="82"/>
  <c r="AB220" i="82"/>
  <c r="F220" i="82"/>
  <c r="AL220" i="82"/>
  <c r="Q220" i="82"/>
  <c r="M220" i="82"/>
  <c r="H220" i="82"/>
  <c r="Z220" i="82"/>
  <c r="CL220" i="82"/>
  <c r="AR220" i="82"/>
  <c r="CH220" i="82"/>
  <c r="AW220" i="82"/>
  <c r="AS220" i="82"/>
  <c r="CE220" i="82"/>
  <c r="CE221" i="82" s="1"/>
  <c r="CH221" i="82"/>
  <c r="E221" i="82"/>
  <c r="C220" i="82"/>
  <c r="CB221" i="82"/>
  <c r="DB221" i="82"/>
  <c r="CR221" i="82"/>
  <c r="AW221" i="82"/>
  <c r="J221" i="82"/>
  <c r="CF221" i="82"/>
  <c r="AH221" i="82"/>
  <c r="CO221" i="82"/>
  <c r="T221" i="82"/>
  <c r="M221" i="82"/>
  <c r="AO221" i="82"/>
  <c r="I221" i="82"/>
  <c r="AL221" i="82"/>
  <c r="G221" i="82"/>
  <c r="AN221" i="82"/>
  <c r="CP221" i="82"/>
  <c r="AD221" i="82"/>
  <c r="CI221" i="82"/>
  <c r="AC221" i="82"/>
  <c r="BV222" i="82"/>
  <c r="BP221" i="82"/>
  <c r="DD221" i="82"/>
  <c r="AB221" i="82"/>
  <c r="AY221" i="82"/>
  <c r="AU221" i="82"/>
  <c r="U221" i="82"/>
  <c r="DC221" i="82" s="1"/>
  <c r="CK221" i="82"/>
  <c r="H221" i="82"/>
  <c r="BF221" i="82"/>
  <c r="L221" i="82"/>
  <c r="D221" i="82"/>
  <c r="Q221" i="82"/>
  <c r="P221" i="82"/>
  <c r="Z221" i="82"/>
  <c r="CN221" i="82"/>
  <c r="CL221" i="82"/>
  <c r="R221" i="82"/>
  <c r="CZ221" i="82"/>
  <c r="AS221" i="82"/>
  <c r="BA222" i="82"/>
  <c r="F221" i="82"/>
  <c r="BD221" i="82"/>
  <c r="DE221" i="82"/>
  <c r="AX222" i="82"/>
  <c r="AE221" i="82"/>
  <c r="BG221" i="82"/>
  <c r="S221" i="82"/>
  <c r="DA221" i="82"/>
  <c r="AJ221" i="82"/>
  <c r="AR221" i="82"/>
  <c r="CC221" i="82"/>
  <c r="AI221" i="82"/>
  <c r="DM221" i="82"/>
  <c r="BN221" i="82"/>
  <c r="CD221" i="82"/>
  <c r="DL221" i="82"/>
  <c r="Y221" i="82"/>
  <c r="CM221" i="82"/>
  <c r="O221" i="82"/>
  <c r="AG221" i="82"/>
  <c r="AT188" i="82"/>
  <c r="DG186" i="82"/>
  <c r="DK185" i="82"/>
  <c r="DN185" i="82" s="1"/>
  <c r="AA198" i="82"/>
  <c r="AF221" i="82" l="1"/>
  <c r="B221" i="82"/>
  <c r="C221" i="82" s="1"/>
  <c r="K221" i="82"/>
  <c r="BK221" i="82"/>
  <c r="AP221" i="82"/>
  <c r="DF221" i="82"/>
  <c r="A222" i="82"/>
  <c r="AX223" i="82" s="1"/>
  <c r="AA199" i="82"/>
  <c r="DG187" i="82"/>
  <c r="DK186" i="82"/>
  <c r="DN186" i="82" s="1"/>
  <c r="AT189" i="82"/>
  <c r="CB222" i="82" l="1"/>
  <c r="F222" i="82"/>
  <c r="CL222" i="82"/>
  <c r="AF222" i="82"/>
  <c r="CC222" i="82"/>
  <c r="AG222" i="82"/>
  <c r="O222" i="82"/>
  <c r="AL222" i="82"/>
  <c r="AS222" i="82"/>
  <c r="BP222" i="82"/>
  <c r="Q222" i="82"/>
  <c r="E222" i="82"/>
  <c r="AW222" i="82"/>
  <c r="AB222" i="82"/>
  <c r="BK222" i="82"/>
  <c r="P222" i="82"/>
  <c r="BA223" i="82"/>
  <c r="AU222" i="82"/>
  <c r="AO222" i="82"/>
  <c r="J222" i="82"/>
  <c r="DB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DE222" i="82"/>
  <c r="CF222" i="82"/>
  <c r="CM222" i="82"/>
  <c r="R222" i="82"/>
  <c r="AJ222" i="82"/>
  <c r="CO222" i="82"/>
  <c r="CD222" i="82"/>
  <c r="CI222" i="82"/>
  <c r="DD222" i="82"/>
  <c r="Y222" i="82"/>
  <c r="DA222" i="82"/>
  <c r="CR222" i="82"/>
  <c r="H222" i="82"/>
  <c r="AI222" i="82"/>
  <c r="CZ222" i="82"/>
  <c r="DL222" i="82"/>
  <c r="BN222" i="82"/>
  <c r="L222" i="82"/>
  <c r="M222" i="82"/>
  <c r="AN222" i="82"/>
  <c r="CN222" i="82"/>
  <c r="AT190" i="82"/>
  <c r="DG188" i="82"/>
  <c r="DK187" i="82"/>
  <c r="DN187" i="82" s="1"/>
  <c r="AA200" i="82"/>
  <c r="C222" i="82" l="1"/>
  <c r="DL223" i="82"/>
  <c r="T223" i="82"/>
  <c r="BG223" i="82"/>
  <c r="DB223" i="82"/>
  <c r="DE223" i="82"/>
  <c r="BA224" i="82"/>
  <c r="AN223" i="82"/>
  <c r="DA223" i="82"/>
  <c r="R223" i="82"/>
  <c r="BP223" i="82"/>
  <c r="CO223" i="82"/>
  <c r="CE223" i="82"/>
  <c r="AL223" i="82"/>
  <c r="AU223" i="82"/>
  <c r="D223" i="82"/>
  <c r="AW223" i="82"/>
  <c r="CZ223" i="82"/>
  <c r="BV224" i="82"/>
  <c r="CF223" i="82"/>
  <c r="CI223" i="82"/>
  <c r="K223" i="82"/>
  <c r="E223" i="82"/>
  <c r="B223" i="82"/>
  <c r="A224" i="82" s="1"/>
  <c r="J223" i="82"/>
  <c r="AP223" i="82"/>
  <c r="H223" i="82"/>
  <c r="CP223" i="82"/>
  <c r="AO223" i="82"/>
  <c r="AC223" i="82"/>
  <c r="CM223" i="82"/>
  <c r="O223" i="82"/>
  <c r="F223" i="82"/>
  <c r="L223" i="82"/>
  <c r="BN223" i="82"/>
  <c r="BD223" i="82"/>
  <c r="AS223" i="82"/>
  <c r="M223" i="82"/>
  <c r="CB223" i="82"/>
  <c r="Y223" i="82"/>
  <c r="Q223" i="82"/>
  <c r="AB223" i="82"/>
  <c r="CL223" i="82"/>
  <c r="CC223" i="82"/>
  <c r="G223" i="82"/>
  <c r="I223" i="82"/>
  <c r="BF223" i="82"/>
  <c r="CN223" i="82"/>
  <c r="BK223" i="82"/>
  <c r="Z223" i="82"/>
  <c r="AJ223" i="82"/>
  <c r="AE223" i="82"/>
  <c r="S223" i="82"/>
  <c r="DM223" i="82"/>
  <c r="AX224" i="82"/>
  <c r="CR223" i="82"/>
  <c r="AG223" i="82"/>
  <c r="DF223" i="82"/>
  <c r="AY223" i="82"/>
  <c r="AF223" i="82"/>
  <c r="CD223" i="82"/>
  <c r="BZ223" i="82"/>
  <c r="AR223" i="82"/>
  <c r="AI223" i="82"/>
  <c r="DD223" i="82"/>
  <c r="CH223" i="82"/>
  <c r="AD223" i="82"/>
  <c r="AH223" i="82"/>
  <c r="P223" i="82"/>
  <c r="CK223" i="82"/>
  <c r="U223" i="82"/>
  <c r="DC223" i="82" s="1"/>
  <c r="C223" i="82"/>
  <c r="AA201" i="82"/>
  <c r="DG189" i="82"/>
  <c r="DK188" i="82"/>
  <c r="DN188" i="82" s="1"/>
  <c r="AT191" i="82"/>
  <c r="AP224" i="82" l="1"/>
  <c r="BA225" i="82"/>
  <c r="BF224" i="82"/>
  <c r="CM224" i="82"/>
  <c r="AU224" i="82"/>
  <c r="AL224" i="82"/>
  <c r="BV225" i="82"/>
  <c r="CI224" i="82"/>
  <c r="O224" i="82"/>
  <c r="DF224" i="82"/>
  <c r="AS224" i="82"/>
  <c r="CL224" i="82"/>
  <c r="CD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CB224" i="82"/>
  <c r="CF224" i="82"/>
  <c r="AO224" i="82"/>
  <c r="AI224" i="82"/>
  <c r="K224" i="82"/>
  <c r="BD224" i="82"/>
  <c r="BG224" i="82"/>
  <c r="CO224" i="82"/>
  <c r="BP224" i="82"/>
  <c r="CP224" i="82"/>
  <c r="DE224" i="82"/>
  <c r="B224" i="82"/>
  <c r="A225" i="82" s="1"/>
  <c r="DM224" i="82"/>
  <c r="R224" i="82"/>
  <c r="E224" i="82"/>
  <c r="DD224" i="82"/>
  <c r="DA224" i="82"/>
  <c r="DB224" i="82"/>
  <c r="Z224" i="82"/>
  <c r="AG224" i="82"/>
  <c r="M224" i="82"/>
  <c r="D224" i="82"/>
  <c r="AH224" i="82"/>
  <c r="CN224" i="82"/>
  <c r="AC224" i="82"/>
  <c r="S224" i="82"/>
  <c r="L224" i="82"/>
  <c r="AF224" i="82"/>
  <c r="AF225" i="82" s="1"/>
  <c r="BN224" i="82"/>
  <c r="AB224" i="82"/>
  <c r="I224" i="82"/>
  <c r="AX225" i="82"/>
  <c r="AT192" i="82"/>
  <c r="DG190" i="82"/>
  <c r="DK189" i="82"/>
  <c r="DN189" i="82" s="1"/>
  <c r="AA202" i="82"/>
  <c r="U225" i="82" l="1"/>
  <c r="DC225" i="82" s="1"/>
  <c r="I225" i="82"/>
  <c r="AI225" i="82"/>
  <c r="DE225" i="82"/>
  <c r="AG225" i="82"/>
  <c r="DM225" i="82"/>
  <c r="K225" i="82"/>
  <c r="CB225" i="82"/>
  <c r="G225" i="82"/>
  <c r="D225" i="82"/>
  <c r="CZ225" i="82"/>
  <c r="CL225" i="82"/>
  <c r="BD225" i="82"/>
  <c r="DL225" i="82"/>
  <c r="Y225" i="82"/>
  <c r="AB225" i="82"/>
  <c r="DA225" i="82"/>
  <c r="S225" i="82"/>
  <c r="Z225" i="82"/>
  <c r="AO225" i="82"/>
  <c r="BN225" i="82"/>
  <c r="CM225" i="82"/>
  <c r="E225" i="82"/>
  <c r="CI225" i="82"/>
  <c r="BZ225" i="82"/>
  <c r="C224" i="82"/>
  <c r="AP225" i="82"/>
  <c r="CF225" i="82"/>
  <c r="CK225" i="82"/>
  <c r="T225" i="82"/>
  <c r="AD225" i="82"/>
  <c r="CD225" i="82"/>
  <c r="AE225" i="82"/>
  <c r="AN225" i="82"/>
  <c r="DF225" i="82"/>
  <c r="DD225" i="82"/>
  <c r="AW225" i="82"/>
  <c r="AU225" i="82"/>
  <c r="Q225" i="82"/>
  <c r="CE225" i="82"/>
  <c r="H225" i="82"/>
  <c r="CP225" i="82"/>
  <c r="P225" i="82"/>
  <c r="BV226" i="82"/>
  <c r="AH225" i="82"/>
  <c r="BG225" i="82"/>
  <c r="DB225" i="82"/>
  <c r="O225" i="82"/>
  <c r="AJ225" i="82"/>
  <c r="J225" i="82"/>
  <c r="AS225" i="82"/>
  <c r="CC225" i="82"/>
  <c r="CN225" i="82"/>
  <c r="AR225" i="82"/>
  <c r="CH225" i="82"/>
  <c r="R225" i="82"/>
  <c r="AL225" i="82"/>
  <c r="AY225" i="82"/>
  <c r="F225" i="82"/>
  <c r="BK225" i="82"/>
  <c r="CO225" i="82"/>
  <c r="M225" i="82"/>
  <c r="BP225" i="82"/>
  <c r="AX226" i="82"/>
  <c r="CR225" i="82"/>
  <c r="BA226" i="82"/>
  <c r="B225" i="82"/>
  <c r="A226" i="82" s="1"/>
  <c r="AC225" i="82"/>
  <c r="L225" i="82"/>
  <c r="BF225" i="82"/>
  <c r="AA203" i="82"/>
  <c r="DG191" i="82"/>
  <c r="DK190" i="82"/>
  <c r="DN190" i="82" s="1"/>
  <c r="AT193" i="82"/>
  <c r="CR226" i="82" l="1"/>
  <c r="AF226" i="82"/>
  <c r="DL226" i="82"/>
  <c r="AJ226" i="82"/>
  <c r="AP226" i="82"/>
  <c r="CB226" i="82"/>
  <c r="AB226" i="82"/>
  <c r="DE226" i="82"/>
  <c r="P226" i="82"/>
  <c r="CO226" i="82"/>
  <c r="DB226" i="82"/>
  <c r="CL226" i="82"/>
  <c r="AR226" i="82"/>
  <c r="AU226" i="82"/>
  <c r="G226" i="82"/>
  <c r="CZ226" i="82"/>
  <c r="AD226" i="82"/>
  <c r="J226" i="82"/>
  <c r="CH226" i="82"/>
  <c r="Z226" i="82"/>
  <c r="E226" i="82"/>
  <c r="BP226" i="82"/>
  <c r="BF226" i="82"/>
  <c r="BG226" i="82"/>
  <c r="AL226" i="82"/>
  <c r="CN226" i="82"/>
  <c r="BN226" i="82"/>
  <c r="AG226" i="82"/>
  <c r="AC226" i="82"/>
  <c r="AW226" i="82"/>
  <c r="DD226" i="82"/>
  <c r="CF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D226" i="82"/>
  <c r="CM226" i="82"/>
  <c r="BK226" i="82"/>
  <c r="CE226" i="82"/>
  <c r="L226" i="82"/>
  <c r="DM226" i="82"/>
  <c r="S226" i="82"/>
  <c r="AO226" i="82"/>
  <c r="D226" i="82"/>
  <c r="C225" i="82"/>
  <c r="AT194" i="82"/>
  <c r="DG192" i="82"/>
  <c r="DK191" i="82"/>
  <c r="DN191" i="82" s="1"/>
  <c r="AA204" i="82"/>
  <c r="DG193" i="82" l="1"/>
  <c r="DK192" i="82"/>
  <c r="DN192" i="82" s="1"/>
  <c r="AA205" i="82"/>
  <c r="AT195" i="82"/>
  <c r="AT196" i="82" l="1"/>
  <c r="AA206" i="82"/>
  <c r="DG194" i="82"/>
  <c r="DK193" i="82"/>
  <c r="DN193" i="82" s="1"/>
  <c r="AA207" i="82" l="1"/>
  <c r="DG195" i="82"/>
  <c r="DK194" i="82"/>
  <c r="DN194" i="82" s="1"/>
  <c r="AT197" i="82"/>
  <c r="AT198" i="82" l="1"/>
  <c r="DG196" i="82"/>
  <c r="DK195" i="82"/>
  <c r="DN195" i="82" s="1"/>
  <c r="AA208" i="82"/>
  <c r="AA209" i="82" s="1"/>
  <c r="AA210" i="82" l="1"/>
  <c r="DG197" i="82"/>
  <c r="DK196" i="82"/>
  <c r="DN196" i="82" s="1"/>
  <c r="AT199" i="82"/>
  <c r="AA211" i="82" l="1"/>
  <c r="AT200" i="82"/>
  <c r="DG198" i="82"/>
  <c r="DK197" i="82"/>
  <c r="DN197" i="82" s="1"/>
  <c r="AA212" i="82" l="1"/>
  <c r="DG199" i="82"/>
  <c r="DK198" i="82"/>
  <c r="DN198" i="82" s="1"/>
  <c r="AT201" i="82"/>
  <c r="AA213" i="82" l="1"/>
  <c r="AT202" i="82"/>
  <c r="DG200" i="82"/>
  <c r="DK199" i="82"/>
  <c r="DN199" i="82" s="1"/>
  <c r="AA214" i="82" l="1"/>
  <c r="DG201" i="82"/>
  <c r="DK200" i="82"/>
  <c r="DN200" i="82" s="1"/>
  <c r="AT203" i="82"/>
  <c r="AA215" i="82" l="1"/>
  <c r="AT204" i="82"/>
  <c r="DG202" i="82"/>
  <c r="DK201" i="82"/>
  <c r="DN201" i="82" s="1"/>
  <c r="AA216" i="82" l="1"/>
  <c r="DG203" i="82"/>
  <c r="DK202" i="82"/>
  <c r="DN202" i="82" s="1"/>
  <c r="AT205" i="82"/>
  <c r="AA217" i="82" l="1"/>
  <c r="AT206" i="82"/>
  <c r="DG204" i="82"/>
  <c r="DK203" i="82"/>
  <c r="DN203" i="82" s="1"/>
  <c r="AA218" i="82" l="1"/>
  <c r="DG205" i="82"/>
  <c r="DK204" i="82"/>
  <c r="DN204" i="82" s="1"/>
  <c r="AT207" i="82"/>
  <c r="AA219" i="82" l="1"/>
  <c r="AA220" i="82" s="1"/>
  <c r="AT208" i="82"/>
  <c r="AT209" i="82" s="1"/>
  <c r="DG206" i="82"/>
  <c r="DK205" i="82"/>
  <c r="DN205" i="82" s="1"/>
  <c r="AA221" i="82" l="1"/>
  <c r="AT210" i="82"/>
  <c r="DG207" i="82"/>
  <c r="DK206" i="82"/>
  <c r="DN206" i="82" s="1"/>
  <c r="AA222" i="82" l="1"/>
  <c r="AT211" i="82"/>
  <c r="DG208" i="82"/>
  <c r="DK207" i="82"/>
  <c r="DN207" i="82" s="1"/>
  <c r="AA223" i="82" l="1"/>
  <c r="DK208" i="82"/>
  <c r="DN208" i="82" s="1"/>
  <c r="DG209" i="82"/>
  <c r="AT212" i="82"/>
  <c r="AA224" i="82" l="1"/>
  <c r="AT213" i="82"/>
  <c r="DG210" i="82"/>
  <c r="DK209" i="82"/>
  <c r="DN209" i="82" s="1"/>
  <c r="AA225" i="82" l="1"/>
  <c r="DG211" i="82"/>
  <c r="DK210" i="82"/>
  <c r="DN210" i="82" s="1"/>
  <c r="AT214" i="82"/>
  <c r="AA226" i="82" l="1"/>
  <c r="AT215" i="82"/>
  <c r="DG212" i="82"/>
  <c r="DK211" i="82"/>
  <c r="DN211" i="82" s="1"/>
  <c r="DG213" i="82" l="1"/>
  <c r="DK212" i="82"/>
  <c r="DN212" i="82" s="1"/>
  <c r="AT216" i="82"/>
  <c r="AT217" i="82" l="1"/>
  <c r="DG214" i="82"/>
  <c r="DK213" i="82"/>
  <c r="DN213" i="82" s="1"/>
  <c r="DG215" i="82" l="1"/>
  <c r="DK214" i="82"/>
  <c r="DN214" i="82" s="1"/>
  <c r="AT218" i="82"/>
  <c r="AT219" i="82" l="1"/>
  <c r="AT220" i="82" s="1"/>
  <c r="DG216" i="82"/>
  <c r="DK215" i="82"/>
  <c r="DN215" i="82" s="1"/>
  <c r="AT221" i="82" l="1"/>
  <c r="DG217" i="82"/>
  <c r="DK216" i="82"/>
  <c r="DN216" i="82" s="1"/>
  <c r="AT222" i="82" l="1"/>
  <c r="DG218" i="82"/>
  <c r="DK217" i="82"/>
  <c r="DN217" i="82" s="1"/>
  <c r="AT223" i="82" l="1"/>
  <c r="DG219" i="82"/>
  <c r="DK218" i="82"/>
  <c r="DN218" i="82" s="1"/>
  <c r="DK219" i="82" l="1"/>
  <c r="DN219" i="82" s="1"/>
  <c r="DG220" i="82"/>
  <c r="AT224" i="82"/>
  <c r="AT225" i="82" l="1"/>
  <c r="DG221" i="82"/>
  <c r="DK220" i="82"/>
  <c r="DN220" i="82" s="1"/>
  <c r="DG222" i="82" l="1"/>
  <c r="DK221" i="82"/>
  <c r="DN221" i="82" s="1"/>
  <c r="AT226" i="82"/>
  <c r="DG223" i="82" l="1"/>
  <c r="DK222" i="82"/>
  <c r="DN222" i="82" s="1"/>
  <c r="DG224" i="82" l="1"/>
  <c r="DK223" i="82"/>
  <c r="DN223" i="82" s="1"/>
  <c r="DG225" i="82" l="1"/>
  <c r="DK224" i="82"/>
  <c r="DN224" i="82" s="1"/>
  <c r="DG226" i="82" l="1"/>
  <c r="DK226" i="82" s="1"/>
  <c r="DN226" i="82" s="1"/>
  <c r="DK225" i="82"/>
  <c r="DN225" i="82" s="1"/>
  <c r="AW4" i="30" l="1"/>
  <c r="AX3" i="30" s="1"/>
  <c r="AX4" i="30" l="1"/>
  <c r="AY3" i="30" s="1"/>
  <c r="AY4" i="30" l="1"/>
  <c r="AZ4" i="30" l="1"/>
  <c r="AZ3" i="30"/>
  <c r="BA4" i="30" l="1"/>
  <c r="BA3" i="30"/>
  <c r="BB4" i="30" l="1"/>
  <c r="BB3" i="30"/>
  <c r="BC4" i="30" l="1"/>
  <c r="BC3" i="30"/>
  <c r="BD4" i="30" l="1"/>
  <c r="BE4" i="30" s="1"/>
  <c r="BD3" i="30"/>
  <c r="BE3" i="30" l="1"/>
  <c r="BF4" i="30"/>
  <c r="BF3" i="30"/>
  <c r="BG4" i="30" l="1"/>
  <c r="BG3" i="30"/>
  <c r="BH4" i="30" l="1"/>
  <c r="BI4" i="30" s="1"/>
  <c r="BH3" i="30"/>
  <c r="BI3" i="30"/>
  <c r="BJ4" i="30" l="1"/>
  <c r="BJ3" i="30"/>
  <c r="BK4" i="30" l="1"/>
  <c r="BK3" i="30"/>
  <c r="BL4" i="30" l="1"/>
  <c r="BM4" i="30" s="1"/>
  <c r="BL3" i="30"/>
  <c r="BM3" i="30"/>
  <c r="BN3" i="30" l="1"/>
  <c r="BN4" i="30"/>
  <c r="BS3" i="30"/>
  <c r="BO4" i="30" l="1"/>
  <c r="BP4" i="30" s="1"/>
  <c r="BQ4" i="30" s="1"/>
  <c r="BO3" i="30"/>
  <c r="BQ3" i="30"/>
  <c r="BT3" i="30"/>
  <c r="BR4" i="30" l="1"/>
  <c r="BS4" i="30" s="1"/>
  <c r="BT4" i="30" s="1"/>
  <c r="BU4" i="30" s="1"/>
  <c r="BV4" i="30" s="1"/>
  <c r="BR3" i="30"/>
  <c r="BU3" i="30"/>
  <c r="BV3" i="30"/>
  <c r="BW4" i="30" l="1"/>
  <c r="BW3" i="30"/>
  <c r="BX4" i="30" l="1"/>
  <c r="BY4" i="30" s="1"/>
  <c r="BX3" i="30"/>
  <c r="BZ4" i="30" l="1"/>
  <c r="BZ3" i="30"/>
  <c r="CA3" i="30" l="1"/>
  <c r="CA4" i="30"/>
  <c r="CB4" i="30" s="1"/>
  <c r="CC4" i="30" l="1"/>
  <c r="CC3" i="30"/>
  <c r="CT3" i="30"/>
  <c r="CD4" i="30" l="1"/>
  <c r="CD3" i="30"/>
  <c r="CF3" i="30"/>
  <c r="CG3" i="30" l="1"/>
  <c r="CE4" i="30"/>
  <c r="CF4" i="30" s="1"/>
  <c r="CG4" i="30" s="1"/>
  <c r="CE3" i="30"/>
  <c r="CH4" i="30" l="1"/>
  <c r="CI4" i="30" s="1"/>
  <c r="CH3" i="30"/>
  <c r="CI3" i="30"/>
  <c r="CJ4" i="30" l="1"/>
  <c r="CJ3" i="30"/>
  <c r="CK3" i="30" l="1"/>
  <c r="CK4" i="30"/>
  <c r="CL4" i="30" s="1"/>
  <c r="CM4" i="30" s="1"/>
  <c r="CN4" i="30" s="1"/>
  <c r="CO4" i="30" s="1"/>
  <c r="P8" i="63" l="1"/>
  <c r="CP4" i="30" l="1"/>
  <c r="CQ4" i="30" s="1"/>
  <c r="CP3" i="30"/>
  <c r="CR4" i="30" l="1"/>
  <c r="CR3" i="30"/>
  <c r="CS4" i="30" l="1"/>
  <c r="CT4" i="30" s="1"/>
  <c r="CU3" i="30" s="1"/>
  <c r="CS3" i="30"/>
  <c r="CU4" i="30" l="1"/>
  <c r="CV4" i="30" s="1"/>
  <c r="CV3" i="30" l="1"/>
  <c r="CW4" i="30"/>
  <c r="CX4" i="30" s="1"/>
  <c r="CW3" i="30"/>
  <c r="CY4" i="30" l="1"/>
  <c r="CY3" i="30"/>
  <c r="CZ4" i="30" l="1"/>
  <c r="DA4" i="30" s="1"/>
  <c r="CZ3" i="30"/>
  <c r="DB3" i="30" l="1"/>
  <c r="DB4" i="30"/>
  <c r="DC3" i="30" l="1"/>
  <c r="DC4" i="30"/>
  <c r="DD4" i="30" s="1"/>
  <c r="DE4" i="30" s="1"/>
  <c r="DF4" i="30" l="1"/>
  <c r="DF3" i="30"/>
  <c r="DG4" i="30" l="1"/>
  <c r="DH4" i="30" s="1"/>
  <c r="DG3" i="30"/>
  <c r="DI4" i="30" l="1"/>
  <c r="DJ4" i="30" s="1"/>
  <c r="DK4" i="30" s="1"/>
  <c r="DI3" i="30"/>
  <c r="DJ3" i="30"/>
  <c r="DK3" i="30"/>
  <c r="DL3" i="30" l="1"/>
  <c r="DL4" i="30"/>
  <c r="DM3" i="30" l="1"/>
  <c r="DM4" i="30"/>
  <c r="DN4" i="30" l="1"/>
  <c r="DN3" i="30"/>
  <c r="DO4" i="30" l="1"/>
  <c r="DP4" i="30" s="1"/>
  <c r="DO3" i="30"/>
  <c r="DP3" i="30" l="1"/>
  <c r="DQ4" i="30"/>
  <c r="DQ3" i="30"/>
  <c r="DR4" i="30" l="1"/>
  <c r="DS4" i="30" s="1"/>
  <c r="DR3" i="30"/>
  <c r="DU3" i="30"/>
  <c r="M3" i="48"/>
  <c r="L4" i="48" s="1"/>
  <c r="DJ3" i="82"/>
  <c r="P4" i="81"/>
  <c r="O5" i="81" s="1"/>
  <c r="S5" i="81" s="1"/>
  <c r="G8" i="63"/>
  <c r="F9" i="63" s="1"/>
  <c r="Q4" i="81"/>
  <c r="S4" i="81"/>
  <c r="R4" i="81"/>
  <c r="I8" i="63"/>
  <c r="P3" i="48"/>
  <c r="L4" i="81" s="1"/>
  <c r="N3" i="48"/>
  <c r="J4" i="81" s="1"/>
  <c r="O3" i="48"/>
  <c r="K4" i="81" s="1"/>
  <c r="H8" i="63"/>
  <c r="J8" i="63"/>
  <c r="DS3" i="30" l="1"/>
  <c r="I4" i="81"/>
  <c r="Q5" i="81"/>
  <c r="R5" i="81"/>
  <c r="P5" i="81"/>
  <c r="O6" i="81" s="1"/>
  <c r="H5" i="81"/>
  <c r="DL3" i="82" l="1"/>
  <c r="DL4" i="82"/>
  <c r="DM3" i="82" l="1"/>
  <c r="DM4" i="82"/>
  <c r="P6" i="81" l="1"/>
  <c r="O7" i="81" s="1"/>
  <c r="S6" i="81"/>
  <c r="Q6" i="81"/>
  <c r="R6" i="81"/>
  <c r="J9" i="63" l="1"/>
  <c r="M4" i="48"/>
  <c r="L5" i="48" s="1"/>
  <c r="H3" i="85"/>
  <c r="G4" i="85" s="1"/>
  <c r="J4" i="85" s="1"/>
  <c r="N4" i="48"/>
  <c r="J5" i="81" s="1"/>
  <c r="I9" i="63"/>
  <c r="P4" i="48"/>
  <c r="L5" i="81" s="1"/>
  <c r="I3" i="85"/>
  <c r="H9" i="63"/>
  <c r="K3" i="85"/>
  <c r="M3" i="85" s="1"/>
  <c r="J3" i="85"/>
  <c r="O4" i="48"/>
  <c r="K5" i="81" s="1"/>
  <c r="P7" i="81"/>
  <c r="O8" i="81" s="1"/>
  <c r="R7" i="81"/>
  <c r="Q7" i="81"/>
  <c r="G9" i="63"/>
  <c r="S7" i="81"/>
  <c r="N5" i="48" l="1"/>
  <c r="J6" i="81" s="1"/>
  <c r="M5" i="48"/>
  <c r="I6" i="81" s="1"/>
  <c r="P5" i="48"/>
  <c r="L6" i="81" s="1"/>
  <c r="I5" i="81"/>
  <c r="L9" i="63"/>
  <c r="M9" i="63" s="1"/>
  <c r="O5" i="48"/>
  <c r="K6" i="81" s="1"/>
  <c r="F10" i="63"/>
  <c r="O9" i="63"/>
  <c r="P9" i="63" s="1"/>
  <c r="S8" i="81"/>
  <c r="R8" i="81"/>
  <c r="H6" i="81"/>
  <c r="P8" i="81"/>
  <c r="O9" i="81" s="1"/>
  <c r="K4" i="85"/>
  <c r="M4" i="85" s="1"/>
  <c r="H4" i="85"/>
  <c r="G5" i="85" s="1"/>
  <c r="Q8" i="81"/>
  <c r="I4" i="85"/>
  <c r="L6" i="48" l="1"/>
  <c r="N6" i="48" s="1"/>
  <c r="J7" i="81" s="1"/>
  <c r="K5" i="85"/>
  <c r="M5" i="85" s="1"/>
  <c r="J5" i="85"/>
  <c r="I5" i="85"/>
  <c r="H5" i="85"/>
  <c r="G6" i="85" s="1"/>
  <c r="Q9" i="81"/>
  <c r="S9" i="81"/>
  <c r="P9" i="81"/>
  <c r="O10" i="81" s="1"/>
  <c r="R9" i="81"/>
  <c r="P6" i="48"/>
  <c r="L7" i="81" s="1"/>
  <c r="H7" i="81"/>
  <c r="O6" i="48"/>
  <c r="M6" i="48"/>
  <c r="I7" i="81" s="1"/>
  <c r="G10" i="63"/>
  <c r="F11" i="63" s="1"/>
  <c r="I10" i="63"/>
  <c r="J10" i="63"/>
  <c r="H10" i="63"/>
  <c r="K7" i="81" l="1"/>
  <c r="L7" i="48"/>
  <c r="H8" i="81" s="1"/>
  <c r="S10" i="81"/>
  <c r="P10" i="81"/>
  <c r="O11" i="81" s="1"/>
  <c r="R10" i="81"/>
  <c r="Q10" i="81"/>
  <c r="J11" i="63"/>
  <c r="H11" i="63"/>
  <c r="G11" i="63"/>
  <c r="F12" i="63" s="1"/>
  <c r="I11" i="63"/>
  <c r="H6" i="85"/>
  <c r="G7" i="85" s="1"/>
  <c r="K6" i="85"/>
  <c r="M6" i="85" s="1"/>
  <c r="J6" i="85"/>
  <c r="I6" i="85"/>
  <c r="L10" i="63"/>
  <c r="M10" i="63" s="1"/>
  <c r="O10" i="63"/>
  <c r="P10" i="63" s="1"/>
  <c r="M7" i="48" l="1"/>
  <c r="I8" i="81" s="1"/>
  <c r="O7" i="48"/>
  <c r="K8" i="81" s="1"/>
  <c r="N7" i="48"/>
  <c r="J8" i="81" s="1"/>
  <c r="P7" i="48"/>
  <c r="G12" i="63"/>
  <c r="F13" i="63" s="1"/>
  <c r="I12" i="63"/>
  <c r="J12" i="63"/>
  <c r="H12" i="63"/>
  <c r="L11" i="63"/>
  <c r="M11" i="63" s="1"/>
  <c r="O11" i="63"/>
  <c r="P11" i="63" s="1"/>
  <c r="K7" i="85"/>
  <c r="M7" i="85" s="1"/>
  <c r="J7" i="85"/>
  <c r="I7" i="85"/>
  <c r="H7" i="85"/>
  <c r="G8" i="85" s="1"/>
  <c r="L8" i="48" l="1"/>
  <c r="O8" i="48" s="1"/>
  <c r="K9" i="81" s="1"/>
  <c r="L8" i="81"/>
  <c r="H13" i="63"/>
  <c r="I13" i="63"/>
  <c r="J13" i="63"/>
  <c r="G13" i="63"/>
  <c r="I8" i="85"/>
  <c r="K8" i="85"/>
  <c r="M8" i="85" s="1"/>
  <c r="H8" i="85"/>
  <c r="G9" i="85" s="1"/>
  <c r="J8" i="85"/>
  <c r="O12" i="63"/>
  <c r="P12" i="63" s="1"/>
  <c r="L12" i="63"/>
  <c r="M12" i="63" s="1"/>
  <c r="P8" i="48" l="1"/>
  <c r="L9" i="81" s="1"/>
  <c r="H9" i="81"/>
  <c r="M8" i="48"/>
  <c r="I9" i="81" s="1"/>
  <c r="N8" i="48"/>
  <c r="J9" i="81" s="1"/>
  <c r="L13" i="63"/>
  <c r="M13" i="63" s="1"/>
  <c r="O13" i="63"/>
  <c r="P13" i="63" s="1"/>
  <c r="F14" i="63"/>
  <c r="L9" i="48" l="1"/>
  <c r="M9" i="48" s="1"/>
  <c r="I10" i="81" s="1"/>
  <c r="I14" i="63"/>
  <c r="J14" i="63"/>
  <c r="H14" i="63"/>
  <c r="G14" i="63"/>
  <c r="N9" i="48" l="1"/>
  <c r="J10" i="81" s="1"/>
  <c r="O9" i="48"/>
  <c r="K10" i="81" s="1"/>
  <c r="P9" i="48"/>
  <c r="L10" i="81" s="1"/>
  <c r="L10" i="48"/>
  <c r="H11" i="81" s="1"/>
  <c r="H10" i="81"/>
  <c r="F15" i="63"/>
  <c r="O14" i="63"/>
  <c r="P14" i="63" s="1"/>
  <c r="L14" i="63"/>
  <c r="M14" i="63" s="1"/>
  <c r="H15" i="63" l="1"/>
  <c r="G15" i="63"/>
  <c r="F16" i="63" s="1"/>
  <c r="I15" i="63"/>
  <c r="J15" i="63"/>
  <c r="O15" i="63" l="1"/>
  <c r="P15" i="63" s="1"/>
  <c r="L15" i="63"/>
  <c r="M15" i="63" s="1"/>
  <c r="I16" i="63"/>
  <c r="G16" i="63"/>
  <c r="F17" i="63" s="1"/>
  <c r="J16" i="63"/>
  <c r="H16" i="63"/>
  <c r="J17" i="63" l="1"/>
  <c r="I17" i="63"/>
  <c r="H17" i="63"/>
  <c r="G17" i="63"/>
  <c r="F18" i="63" s="1"/>
  <c r="O16" i="63"/>
  <c r="P16" i="63" s="1"/>
  <c r="L16" i="63"/>
  <c r="M16" i="63" s="1"/>
  <c r="O17" i="63" l="1"/>
  <c r="P17" i="63" s="1"/>
  <c r="L17" i="63"/>
  <c r="M17" i="63" s="1"/>
  <c r="G18" i="63"/>
  <c r="F19" i="63" s="1"/>
  <c r="I18" i="63"/>
  <c r="J18" i="63"/>
  <c r="H18" i="63"/>
  <c r="J19" i="63" l="1"/>
  <c r="I19" i="63"/>
  <c r="H19" i="63"/>
  <c r="G19" i="63"/>
  <c r="F20" i="63" s="1"/>
  <c r="L18" i="63"/>
  <c r="M18" i="63" s="1"/>
  <c r="O18" i="63"/>
  <c r="P18" i="63" s="1"/>
  <c r="J20" i="63" l="1"/>
  <c r="H20" i="63"/>
  <c r="I20" i="63"/>
  <c r="G20" i="63"/>
  <c r="F21" i="63" s="1"/>
  <c r="L19" i="63"/>
  <c r="M19" i="63" s="1"/>
  <c r="O19" i="63"/>
  <c r="P19" i="63" s="1"/>
  <c r="G21" i="63" l="1"/>
  <c r="F22" i="63" s="1"/>
  <c r="I21" i="63"/>
  <c r="H21" i="63"/>
  <c r="J21" i="63"/>
  <c r="L20" i="63"/>
  <c r="M20" i="63" s="1"/>
  <c r="O20" i="63"/>
  <c r="P20" i="63" s="1"/>
  <c r="O21" i="63" l="1"/>
  <c r="P21" i="63" s="1"/>
  <c r="L21" i="63"/>
  <c r="M21" i="63" s="1"/>
  <c r="I22" i="63"/>
  <c r="H22" i="63"/>
  <c r="G22" i="63"/>
  <c r="F23" i="63" s="1"/>
  <c r="J22" i="63"/>
  <c r="I23" i="63" l="1"/>
  <c r="G23" i="63"/>
  <c r="F24" i="63" s="1"/>
  <c r="J23" i="63"/>
  <c r="H23" i="63"/>
  <c r="L22" i="63"/>
  <c r="M22" i="63" s="1"/>
  <c r="O22" i="63"/>
  <c r="P22" i="63" s="1"/>
  <c r="H24" i="63" l="1"/>
  <c r="G24" i="63"/>
  <c r="F25" i="63" s="1"/>
  <c r="I24" i="63"/>
  <c r="J24" i="63"/>
  <c r="L23" i="63"/>
  <c r="M23" i="63" s="1"/>
  <c r="O23" i="63"/>
  <c r="P23" i="63" s="1"/>
  <c r="F26" i="63" l="1"/>
  <c r="J25" i="63"/>
  <c r="I25" i="63"/>
  <c r="H25" i="63"/>
  <c r="G25" i="63"/>
  <c r="O24" i="63"/>
  <c r="P24" i="63" s="1"/>
  <c r="L24" i="63"/>
  <c r="M24" i="63" s="1"/>
  <c r="O25" i="63" l="1"/>
  <c r="P25" i="63" s="1"/>
  <c r="L25" i="63"/>
  <c r="M25" i="63" s="1"/>
  <c r="H9" i="85"/>
  <c r="G10" i="85" s="1"/>
  <c r="O10" i="48"/>
  <c r="K11" i="81" s="1"/>
  <c r="K9" i="85"/>
  <c r="M9" i="85" s="1"/>
  <c r="I9" i="85"/>
  <c r="J9" i="85"/>
  <c r="F27" i="63"/>
  <c r="H26" i="63"/>
  <c r="J26" i="63"/>
  <c r="G26" i="63"/>
  <c r="I26" i="63"/>
  <c r="P10" i="48" l="1"/>
  <c r="S11" i="81"/>
  <c r="P11" i="81"/>
  <c r="O12" i="81" s="1"/>
  <c r="I10" i="85"/>
  <c r="K10" i="85"/>
  <c r="M10" i="85" s="1"/>
  <c r="H10" i="85"/>
  <c r="G11" i="85" s="1"/>
  <c r="J10" i="85"/>
  <c r="Q11" i="81"/>
  <c r="N10" i="48"/>
  <c r="J11" i="81" s="1"/>
  <c r="L26" i="63"/>
  <c r="M26" i="63" s="1"/>
  <c r="O26" i="63"/>
  <c r="P26" i="63" s="1"/>
  <c r="I27" i="63"/>
  <c r="G27" i="63"/>
  <c r="J27" i="63"/>
  <c r="F28" i="63"/>
  <c r="H27" i="63"/>
  <c r="L11" i="81" l="1"/>
  <c r="S12" i="81"/>
  <c r="P12" i="81"/>
  <c r="O13" i="81" s="1"/>
  <c r="R12" i="81"/>
  <c r="Q12" i="81"/>
  <c r="G28" i="63"/>
  <c r="J28" i="63"/>
  <c r="H28" i="63"/>
  <c r="I28" i="63"/>
  <c r="O27" i="63"/>
  <c r="P27" i="63" s="1"/>
  <c r="L27" i="63"/>
  <c r="M27" i="63" s="1"/>
  <c r="K11" i="85"/>
  <c r="M11" i="85" s="1"/>
  <c r="H11" i="85"/>
  <c r="G12" i="85" s="1"/>
  <c r="J11" i="85"/>
  <c r="I11" i="85"/>
  <c r="P13" i="81" l="1"/>
  <c r="O14" i="81" s="1"/>
  <c r="Q13" i="81"/>
  <c r="S13" i="81"/>
  <c r="R13" i="81"/>
  <c r="L28" i="63"/>
  <c r="M28" i="63" s="1"/>
  <c r="M4" i="63" s="1"/>
  <c r="O28" i="63"/>
  <c r="P28" i="63" s="1"/>
  <c r="P29" i="63" s="1"/>
  <c r="G3" i="63" l="1"/>
  <c r="M6" i="63"/>
  <c r="P4" i="63" s="1"/>
  <c r="R14" i="81"/>
  <c r="P14" i="81"/>
  <c r="O15" i="81" s="1"/>
  <c r="S14" i="81"/>
  <c r="Q14" i="81"/>
  <c r="Q4" i="63" l="1"/>
  <c r="P6" i="63"/>
  <c r="DI8" i="82"/>
  <c r="DI11" i="82" s="1"/>
  <c r="DT8" i="30"/>
  <c r="DT11" i="30" s="1"/>
  <c r="DT5" i="30" l="1"/>
  <c r="DV11" i="30"/>
  <c r="DV5" i="30" s="1"/>
  <c r="DV3" i="30" s="1"/>
  <c r="DI12" i="82"/>
  <c r="DI5" i="82"/>
  <c r="DK11" i="82"/>
  <c r="DW11" i="30" l="1"/>
  <c r="DZ11" i="30" s="1"/>
  <c r="DN11" i="82"/>
  <c r="DK5" i="82"/>
  <c r="DO11" i="82"/>
  <c r="DI4" i="82"/>
  <c r="DJ4" i="82" s="1"/>
  <c r="DI3" i="82"/>
  <c r="DI13" i="82"/>
  <c r="DK12" i="82"/>
  <c r="DN12" i="82" s="1"/>
  <c r="P29" i="48"/>
  <c r="P31" i="48" s="1"/>
  <c r="P33" i="48" s="1"/>
  <c r="P37" i="48" s="1"/>
  <c r="DT4" i="30"/>
  <c r="DU4" i="30" s="1"/>
  <c r="DV4" i="30" s="1"/>
  <c r="DT3" i="30"/>
  <c r="K12" i="85" l="1"/>
  <c r="M12" i="85" s="1"/>
  <c r="H12" i="85"/>
  <c r="G13" i="85" s="1"/>
  <c r="I12" i="85"/>
  <c r="J12" i="85"/>
  <c r="DW5" i="30"/>
  <c r="DW3" i="30" s="1"/>
  <c r="K28" i="85"/>
  <c r="K30" i="85" s="1"/>
  <c r="K32" i="85" s="1"/>
  <c r="K36" i="85" s="1"/>
  <c r="EA11" i="30"/>
  <c r="EB11" i="30" s="1"/>
  <c r="EC11" i="30" s="1"/>
  <c r="P15" i="81"/>
  <c r="O16" i="81" s="1"/>
  <c r="R15" i="81"/>
  <c r="S15" i="81"/>
  <c r="Q15" i="8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K4" i="82"/>
  <c r="DK3" i="82"/>
  <c r="R11" i="81" s="1"/>
  <c r="DW4" i="30" l="1"/>
  <c r="J13" i="85"/>
  <c r="M10" i="48"/>
  <c r="I11" i="81" s="1"/>
  <c r="H13" i="85"/>
  <c r="G14" i="85" s="1"/>
  <c r="K14" i="85" s="1"/>
  <c r="M14" i="85" s="1"/>
  <c r="I13" i="85"/>
  <c r="K13" i="85"/>
  <c r="M13" i="85" s="1"/>
  <c r="P16" i="81"/>
  <c r="O17" i="81" s="1"/>
  <c r="R17" i="81" s="1"/>
  <c r="S16" i="81"/>
  <c r="R16" i="81"/>
  <c r="Q16" i="8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DX3" i="30"/>
  <c r="DX4" i="30"/>
  <c r="J14" i="85" l="1"/>
  <c r="L11" i="48"/>
  <c r="I14" i="85"/>
  <c r="H14" i="85"/>
  <c r="G15" i="85" s="1"/>
  <c r="I15" i="85" s="1"/>
  <c r="Q17" i="81"/>
  <c r="P17" i="81"/>
  <c r="O18" i="81" s="1"/>
  <c r="P18" i="81" s="1"/>
  <c r="O19" i="81" s="1"/>
  <c r="P19" i="81" s="1"/>
  <c r="O20" i="81" s="1"/>
  <c r="S20" i="81" s="1"/>
  <c r="S17" i="81"/>
  <c r="DY3" i="30"/>
  <c r="DY4" i="30"/>
  <c r="H12" i="81"/>
  <c r="N11" i="48"/>
  <c r="J12" i="81" s="1"/>
  <c r="O11" i="48"/>
  <c r="K12" i="81" s="1"/>
  <c r="M11" i="48"/>
  <c r="I12" i="81" s="1"/>
  <c r="P11" i="48"/>
  <c r="L12" i="81" s="1"/>
  <c r="K15" i="85" l="1"/>
  <c r="M15" i="85" s="1"/>
  <c r="R18" i="81"/>
  <c r="J15" i="85"/>
  <c r="H15" i="85"/>
  <c r="G16" i="85" s="1"/>
  <c r="J16" i="85" s="1"/>
  <c r="S18" i="81"/>
  <c r="R20" i="81"/>
  <c r="R19" i="81"/>
  <c r="S19" i="81"/>
  <c r="Q18" i="81"/>
  <c r="P20" i="81"/>
  <c r="O21" i="81" s="1"/>
  <c r="S21" i="81" s="1"/>
  <c r="Q20" i="81"/>
  <c r="Q19" i="81"/>
  <c r="L12" i="48"/>
  <c r="I16" i="85" l="1"/>
  <c r="K16" i="85"/>
  <c r="M16" i="85" s="1"/>
  <c r="H16" i="85"/>
  <c r="G17" i="85" s="1"/>
  <c r="I17" i="85" s="1"/>
  <c r="Q21" i="81"/>
  <c r="R21" i="81"/>
  <c r="P21" i="81"/>
  <c r="O22" i="81" s="1"/>
  <c r="S22" i="81" s="1"/>
  <c r="H13" i="81"/>
  <c r="M12" i="48"/>
  <c r="I13" i="81" s="1"/>
  <c r="O12" i="48"/>
  <c r="K13" i="81" s="1"/>
  <c r="P12" i="48"/>
  <c r="L13" i="81" s="1"/>
  <c r="N12" i="48"/>
  <c r="J13" i="81" s="1"/>
  <c r="K17" i="85" l="1"/>
  <c r="M17" i="85" s="1"/>
  <c r="P22" i="81"/>
  <c r="J17" i="85"/>
  <c r="Q22" i="81"/>
  <c r="H17" i="85"/>
  <c r="G18" i="85" s="1"/>
  <c r="K18" i="85" s="1"/>
  <c r="M18" i="85" s="1"/>
  <c r="R22" i="81"/>
  <c r="O23" i="81"/>
  <c r="Q23" i="81" s="1"/>
  <c r="L13" i="48"/>
  <c r="M13" i="48" s="1"/>
  <c r="I14" i="81" s="1"/>
  <c r="R23" i="81" l="1"/>
  <c r="S23" i="81"/>
  <c r="J18" i="85"/>
  <c r="P23" i="81"/>
  <c r="I18" i="85"/>
  <c r="O24" i="81"/>
  <c r="S24" i="81" s="1"/>
  <c r="H18" i="85"/>
  <c r="G19" i="85" s="1"/>
  <c r="J19" i="85" s="1"/>
  <c r="N13" i="48"/>
  <c r="J14" i="81" s="1"/>
  <c r="O13" i="48"/>
  <c r="K14" i="81" s="1"/>
  <c r="H14" i="81"/>
  <c r="P13" i="48"/>
  <c r="L14" i="81" s="1"/>
  <c r="L14" i="48"/>
  <c r="Q24" i="81" l="1"/>
  <c r="P24" i="81"/>
  <c r="I19" i="85"/>
  <c r="R24" i="81"/>
  <c r="K19" i="85"/>
  <c r="M19" i="85" s="1"/>
  <c r="H19" i="85"/>
  <c r="G20" i="85" s="1"/>
  <c r="K20" i="85" s="1"/>
  <c r="M20" i="85" s="1"/>
  <c r="O25" i="81"/>
  <c r="S25" i="81" s="1"/>
  <c r="P14" i="48"/>
  <c r="L15" i="81" s="1"/>
  <c r="O14" i="48"/>
  <c r="K15" i="81" s="1"/>
  <c r="M14" i="48"/>
  <c r="I15" i="81" s="1"/>
  <c r="H15" i="81"/>
  <c r="N14" i="48"/>
  <c r="J15" i="81" s="1"/>
  <c r="H20" i="85" l="1"/>
  <c r="G21" i="85" s="1"/>
  <c r="G22" i="85" s="1"/>
  <c r="P25" i="81"/>
  <c r="O26" i="81"/>
  <c r="P26" i="81" s="1"/>
  <c r="I20" i="85"/>
  <c r="Q25" i="81"/>
  <c r="J20" i="85"/>
  <c r="R25" i="81"/>
  <c r="K21" i="85"/>
  <c r="M21" i="85" s="1"/>
  <c r="J21" i="85"/>
  <c r="L15" i="48"/>
  <c r="S26" i="81" l="1"/>
  <c r="O27" i="81"/>
  <c r="R27" i="81" s="1"/>
  <c r="Q26" i="81"/>
  <c r="I21" i="85"/>
  <c r="H21" i="85"/>
  <c r="R26" i="81"/>
  <c r="H22" i="85"/>
  <c r="G23" i="85"/>
  <c r="J22" i="85"/>
  <c r="I22" i="85"/>
  <c r="K22" i="85"/>
  <c r="M22" i="85" s="1"/>
  <c r="M15" i="48"/>
  <c r="I16" i="81" s="1"/>
  <c r="N15" i="48"/>
  <c r="J16" i="81" s="1"/>
  <c r="O15" i="48"/>
  <c r="K16" i="81" s="1"/>
  <c r="H16" i="81"/>
  <c r="P15" i="48"/>
  <c r="L16" i="81" s="1"/>
  <c r="Q27" i="81"/>
  <c r="P27" i="81" l="1"/>
  <c r="S27" i="81"/>
  <c r="H23" i="85"/>
  <c r="J23" i="85"/>
  <c r="I23" i="85"/>
  <c r="G24" i="85"/>
  <c r="K23" i="85"/>
  <c r="M23" i="85" s="1"/>
  <c r="L16" i="48"/>
  <c r="H17" i="81" s="1"/>
  <c r="N16" i="48" l="1"/>
  <c r="J17" i="81" s="1"/>
  <c r="M16" i="48"/>
  <c r="I17" i="81" s="1"/>
  <c r="O16" i="48"/>
  <c r="K17" i="81" s="1"/>
  <c r="I24" i="85"/>
  <c r="H24" i="85"/>
  <c r="G25" i="85"/>
  <c r="K24" i="85"/>
  <c r="M24" i="85" s="1"/>
  <c r="J24" i="85"/>
  <c r="P16" i="48"/>
  <c r="L17" i="81" s="1"/>
  <c r="L17" i="48" l="1"/>
  <c r="O17" i="48" s="1"/>
  <c r="K18" i="81" s="1"/>
  <c r="J25" i="85"/>
  <c r="I25" i="85"/>
  <c r="H25" i="85"/>
  <c r="K25" i="85"/>
  <c r="M25" i="85" s="1"/>
  <c r="N17" i="48" l="1"/>
  <c r="J18" i="81" s="1"/>
  <c r="P17" i="48"/>
  <c r="L18" i="81" s="1"/>
  <c r="H18" i="81"/>
  <c r="M17" i="48"/>
  <c r="I18" i="81" s="1"/>
  <c r="L18" i="48" l="1"/>
  <c r="H19" i="81" s="1"/>
  <c r="M18" i="48"/>
  <c r="I19" i="81" s="1"/>
  <c r="P18" i="48"/>
  <c r="L19" i="81" s="1"/>
  <c r="O18" i="48"/>
  <c r="K19" i="81" s="1"/>
  <c r="N18" i="48"/>
  <c r="J19" i="81" s="1"/>
  <c r="L19" i="48" l="1"/>
  <c r="N19" i="48" s="1"/>
  <c r="J20" i="81" s="1"/>
  <c r="M19" i="48" l="1"/>
  <c r="I20" i="81" s="1"/>
  <c r="H20" i="81"/>
  <c r="O19" i="48"/>
  <c r="K20" i="81" s="1"/>
  <c r="P19" i="48"/>
  <c r="L20" i="81" s="1"/>
  <c r="L20" i="48" l="1"/>
  <c r="N20" i="48" l="1"/>
  <c r="J21" i="81" s="1"/>
  <c r="O20" i="48"/>
  <c r="K21" i="81" s="1"/>
  <c r="H21" i="81"/>
  <c r="P20" i="48"/>
  <c r="L21" i="81" s="1"/>
  <c r="M20" i="48"/>
  <c r="I21" i="81" l="1"/>
  <c r="L21" i="48"/>
  <c r="M21" i="48" l="1"/>
  <c r="I22" i="81" s="1"/>
  <c r="H22" i="81"/>
  <c r="O21" i="48"/>
  <c r="K22" i="81" s="1"/>
  <c r="N21" i="48"/>
  <c r="J22" i="81" s="1"/>
  <c r="P21" i="48"/>
  <c r="L22" i="81" s="1"/>
  <c r="L22" i="48" l="1"/>
  <c r="M22" i="48" s="1"/>
  <c r="I23" i="81" s="1"/>
  <c r="P22" i="48"/>
  <c r="L23" i="81" s="1"/>
  <c r="O22" i="48"/>
  <c r="K23" i="81" s="1"/>
  <c r="H23" i="81"/>
  <c r="L23" i="48"/>
  <c r="N22" i="48" l="1"/>
  <c r="J23" i="81" s="1"/>
  <c r="P23" i="48"/>
  <c r="L24" i="81" s="1"/>
  <c r="N23" i="48"/>
  <c r="J24" i="81" s="1"/>
  <c r="O23" i="48"/>
  <c r="K24" i="81" s="1"/>
  <c r="H24" i="81"/>
  <c r="M23" i="48"/>
  <c r="I24" i="81" s="1"/>
  <c r="L24" i="48"/>
  <c r="L25" i="48" l="1"/>
  <c r="O24" i="48"/>
  <c r="K25" i="81" s="1"/>
  <c r="P24" i="48"/>
  <c r="L25" i="81" s="1"/>
  <c r="H25" i="81"/>
  <c r="M24" i="48"/>
  <c r="I25" i="81" s="1"/>
  <c r="N24" i="48"/>
  <c r="J25" i="81" s="1"/>
  <c r="O25" i="48" l="1"/>
  <c r="K26" i="81" s="1"/>
  <c r="N25" i="48"/>
  <c r="J26" i="81" s="1"/>
  <c r="M25" i="48"/>
  <c r="I26" i="81" s="1"/>
  <c r="P25" i="48"/>
  <c r="L26" i="81" s="1"/>
  <c r="H26" i="81"/>
  <c r="L26" i="48"/>
  <c r="N26" i="48" l="1"/>
  <c r="J27" i="81" s="1"/>
  <c r="H27" i="81"/>
  <c r="O26" i="48"/>
  <c r="K27" i="81" s="1"/>
  <c r="M26" i="48"/>
  <c r="I27" i="81" s="1"/>
  <c r="P26" i="48"/>
  <c r="L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<sst xmlns="http://schemas.openxmlformats.org/spreadsheetml/2006/main" count="40583" uniqueCount="5787">
  <si>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</si>
  <si>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</si>
  <si>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</si>
  <si>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</si>
  <si>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</si>
  <si>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</si>
  <si>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</si>
  <si>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</si>
  <si>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</si>
  <si>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</si>
  <si>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</si>
  <si>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</si>
  <si>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</si>
  <si>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</si>
  <si>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</si>
  <si>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</si>
  <si>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</si>
  <si>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</si>
  <si>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</si>
  <si>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</si>
  <si>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</si>
  <si>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</si>
  <si>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</si>
  <si>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</si>
  <si>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</si>
  <si>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</si>
  <si>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</si>
  <si>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</si>
  <si>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</si>
  <si>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</si>
  <si>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</si>
  <si>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</si>
  <si>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</si>
  <si>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</si>
  <si>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</si>
  <si>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</si>
  <si>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</si>
  <si>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</si>
  <si>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</si>
  <si>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</si>
  <si>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</si>
  <si>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</si>
  <si>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</si>
  <si>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</si>
  <si>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</si>
  <si>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</si>
  <si>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</si>
  <si>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</si>
  <si>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</si>
  <si>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</si>
  <si>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</si>
  <si>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</si>
  <si>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</si>
  <si>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</si>
  <si>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</si>
  <si>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</si>
  <si>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</si>
  <si>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</si>
  <si>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</si>
  <si>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</si>
  <si>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</si>
  <si>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</si>
  <si>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</si>
  <si>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</si>
  <si>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</si>
  <si>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</si>
  <si>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</si>
  <si>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</si>
  <si>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</si>
  <si>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</si>
  <si>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</si>
  <si>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</si>
  <si>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</si>
  <si>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</si>
  <si>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</si>
  <si>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</si>
  <si>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</si>
  <si>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</si>
  <si>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</si>
  <si>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</si>
  <si>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</si>
  <si>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</si>
  <si>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</si>
  <si>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</si>
  <si>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</si>
  <si>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</si>
  <si>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</si>
  <si>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</si>
  <si>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</si>
  <si>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</si>
  <si>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</si>
  <si>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</si>
  <si>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</si>
  <si>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</si>
  <si>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</si>
  <si>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</si>
  <si>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</si>
  <si>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</si>
  <si>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</si>
  <si>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</si>
  <si>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</si>
  <si>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</si>
  <si>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</si>
  <si>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</si>
  <si>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</si>
  <si>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</si>
  <si>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</si>
  <si>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</si>
  <si>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</si>
  <si>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</si>
  <si>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</si>
  <si>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</si>
  <si>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</si>
  <si>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</si>
  <si>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</si>
  <si>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</si>
  <si>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</si>
  <si>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</si>
  <si>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</si>
  <si>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</si>
  <si>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</si>
  <si>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</si>
  <si>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</si>
  <si>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</si>
  <si>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</si>
  <si>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</si>
  <si>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</si>
  <si>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</si>
  <si>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</si>
  <si>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</si>
  <si>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</si>
  <si>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</si>
  <si>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</si>
  <si>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</si>
  <si>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</si>
  <si>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</si>
  <si>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</si>
  <si>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</si>
  <si>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</si>
  <si>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</si>
  <si>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</si>
  <si>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</si>
  <si>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</si>
  <si>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</si>
  <si>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</si>
  <si>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</si>
  <si>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</si>
  <si>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</si>
  <si>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</si>
  <si>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</si>
  <si>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</si>
  <si>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</si>
  <si>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</si>
  <si>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</si>
  <si>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</si>
  <si>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</si>
  <si>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</si>
  <si>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</si>
  <si>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</si>
  <si>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</si>
  <si>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</si>
  <si>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</si>
  <si>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</si>
  <si>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</si>
  <si>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</si>
  <si>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</si>
  <si>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</si>
  <si>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</si>
  <si>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</si>
  <si>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</si>
  <si>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</si>
  <si>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</si>
  <si>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</si>
  <si>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</si>
  <si>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</si>
  <si>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</si>
  <si>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</si>
  <si>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</si>
  <si>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</si>
  <si>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</si>
  <si>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</si>
  <si>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</si>
  <si>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</si>
  <si>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</si>
  <si>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</si>
  <si>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</si>
  <si>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</si>
  <si>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</si>
  <si>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</si>
  <si>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</si>
  <si>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</si>
  <si>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</si>
  <si>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</si>
  <si>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</si>
  <si>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</si>
  <si>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</si>
  <si>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</si>
  <si>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</si>
  <si>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</si>
  <si>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</si>
  <si>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</si>
  <si>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</si>
  <si>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</si>
  <si>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</si>
  <si>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</si>
  <si>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</si>
  <si>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</si>
  <si>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</si>
  <si>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</si>
  <si>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</si>
  <si>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</si>
  <si>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</si>
  <si>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</si>
  <si>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</si>
  <si>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</si>
  <si>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</si>
  <si>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</si>
  <si>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</si>
  <si>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</si>
  <si>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</si>
  <si>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</si>
  <si>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</si>
  <si>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</si>
  <si>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</si>
  <si>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</si>
  <si>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</si>
  <si>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</si>
  <si>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</si>
  <si>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</si>
  <si>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</si>
  <si>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</si>
  <si>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</si>
  <si>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</si>
  <si>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</si>
  <si>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</si>
  <si>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</si>
  <si>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</si>
  <si>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</si>
  <si>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</si>
  <si>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</si>
  <si>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</si>
  <si>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</si>
  <si>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</si>
  <si>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</si>
  <si>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</si>
  <si>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</si>
  <si>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</si>
  <si>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</si>
  <si>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</si>
  <si>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</si>
  <si>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</si>
  <si>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</si>
  <si>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</si>
  <si>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</si>
  <si>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</si>
  <si>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</si>
  <si>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</si>
  <si>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</si>
  <si>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</si>
  <si>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</si>
  <si>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</si>
  <si>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</si>
  <si>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</si>
  <si>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</si>
  <si>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</si>
  <si>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</si>
  <si>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</si>
  <si>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</si>
  <si>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</si>
  <si>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</si>
  <si>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</si>
  <si>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</si>
  <si>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</si>
  <si>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</si>
  <si>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</si>
  <si>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</si>
  <si>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</si>
  <si>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</si>
  <si>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</si>
  <si>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</si>
  <si>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</si>
  <si>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</si>
  <si>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</si>
  <si>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</si>
  <si>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</si>
  <si>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</si>
  <si>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</si>
  <si>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</si>
  <si>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</si>
  <si>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</si>
  <si>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</si>
  <si>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</si>
  <si>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</si>
  <si>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</si>
  <si>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</si>
  <si>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</si>
  <si>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</si>
  <si>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</si>
  <si>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</si>
  <si>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</si>
  <si>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</si>
  <si>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</si>
  <si>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</si>
  <si>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</si>
  <si>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</si>
  <si>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</si>
  <si>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</si>
  <si>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</si>
  <si>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</si>
  <si>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</si>
  <si>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</si>
  <si>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</si>
  <si>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</si>
  <si>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</si>
  <si>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</si>
  <si>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</si>
  <si>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</si>
  <si>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</si>
  <si>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</si>
  <si>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</si>
  <si>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</si>
  <si>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</si>
  <si>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</si>
  <si>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</si>
  <si>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</si>
  <si>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</si>
  <si>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</si>
  <si>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</si>
  <si>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</si>
  <si>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</si>
  <si>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</si>
  <si>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</si>
  <si>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</si>
  <si>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</si>
  <si>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</si>
  <si>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</si>
  <si>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</si>
  <si>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</si>
  <si>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</si>
  <si>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</si>
  <si>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</si>
  <si>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</si>
  <si>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</si>
  <si>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</si>
  <si>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</si>
  <si>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</si>
  <si>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</si>
  <si>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</si>
  <si>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</si>
  <si>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</si>
  <si>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</si>
  <si>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</si>
  <si>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</si>
  <si>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</si>
  <si>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</si>
  <si>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</si>
  <si>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</si>
  <si>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</si>
  <si>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</si>
  <si>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</si>
  <si>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</si>
  <si>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</si>
  <si>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</si>
  <si>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</si>
  <si>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</si>
  <si>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</si>
  <si>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</si>
  <si>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</si>
  <si>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</si>
  <si>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</si>
  <si>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</si>
  <si>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</si>
  <si>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</si>
  <si>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</si>
  <si>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</si>
  <si>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</si>
  <si>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</si>
  <si>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</si>
  <si>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</si>
  <si>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</si>
  <si>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</si>
  <si>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</si>
  <si>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</si>
  <si>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</si>
  <si>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</si>
  <si>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</si>
  <si>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</si>
  <si>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</si>
  <si>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</si>
  <si>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</si>
  <si>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</si>
  <si>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</si>
  <si>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</si>
  <si>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</si>
  <si>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</si>
  <si>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</si>
  <si>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</si>
  <si>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</si>
  <si>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</si>
  <si>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</si>
  <si>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</si>
  <si>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</si>
  <si>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</si>
  <si>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</si>
  <si>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</si>
  <si>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</si>
  <si>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</si>
  <si>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</si>
  <si>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</si>
  <si>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</si>
  <si>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</si>
  <si>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</si>
  <si>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</si>
  <si>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</si>
  <si>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</si>
  <si>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</si>
  <si>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</si>
  <si>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</si>
  <si>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</si>
  <si>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</si>
  <si>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</si>
  <si>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</si>
  <si>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</si>
  <si>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</si>
  <si>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</si>
  <si>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</si>
  <si>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</si>
  <si>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</si>
  <si>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</si>
  <si>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</si>
  <si>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</si>
  <si>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</si>
  <si>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</si>
  <si>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</si>
  <si>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</si>
  <si>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</si>
  <si>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</si>
  <si>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</si>
  <si>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</si>
  <si>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</si>
  <si>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</si>
  <si>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</si>
  <si>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</si>
  <si>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</si>
  <si>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</si>
  <si>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</si>
  <si>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</si>
  <si>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</si>
  <si>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</si>
  <si>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</si>
  <si>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</si>
  <si>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</si>
  <si>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</si>
  <si>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</si>
  <si>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</si>
  <si>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</si>
  <si>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</si>
  <si>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</si>
  <si>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</si>
  <si>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</si>
  <si>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</si>
  <si>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</si>
  <si>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</si>
  <si>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</si>
  <si>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</si>
  <si>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</si>
  <si>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</si>
  <si>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</si>
  <si>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</si>
  <si>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</si>
  <si>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</si>
  <si>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</si>
  <si>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</si>
  <si>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</si>
  <si>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</si>
  <si>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</si>
  <si>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</si>
  <si>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</si>
  <si>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</si>
  <si>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</si>
  <si>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</si>
  <si>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</si>
  <si>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</si>
  <si>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</si>
  <si>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</si>
  <si>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</si>
  <si>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</si>
  <si>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</si>
  <si>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</si>
  <si>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</si>
  <si>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</si>
  <si>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</si>
  <si>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</si>
  <si>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</si>
  <si>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</si>
  <si>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</si>
  <si>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</si>
  <si>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</si>
  <si>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</si>
  <si>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</si>
  <si>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</si>
  <si>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</si>
  <si>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</si>
  <si>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</si>
  <si>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</si>
  <si>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</si>
  <si>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</si>
  <si>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</si>
  <si>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</si>
  <si>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</si>
  <si>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</si>
  <si>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</si>
  <si>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</si>
  <si>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</si>
  <si>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</si>
  <si>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</si>
  <si>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</si>
  <si>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</si>
  <si>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</si>
  <si>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</si>
  <si>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</si>
  <si>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</si>
  <si>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</si>
  <si>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</si>
  <si>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</si>
  <si>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</si>
  <si>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</si>
  <si>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</si>
  <si>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</si>
  <si>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</si>
  <si>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</si>
  <si>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</si>
  <si>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</si>
  <si>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</si>
  <si>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</si>
  <si>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</si>
  <si>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</si>
  <si>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</si>
  <si>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</si>
  <si>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</si>
  <si>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</si>
  <si>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</si>
  <si>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</si>
  <si>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</si>
  <si>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</si>
  <si>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</si>
  <si>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</si>
  <si>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</si>
  <si>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</si>
  <si>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</si>
  <si>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</si>
  <si>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</si>
  <si>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</si>
  <si>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</si>
  <si>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</si>
  <si>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</si>
  <si>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</si>
  <si>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</si>
  <si>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</si>
  <si>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</si>
  <si>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</si>
  <si>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</si>
  <si>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</si>
  <si>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</si>
  <si>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</si>
  <si>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</si>
  <si>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</si>
  <si>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</si>
  <si>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</si>
  <si>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</si>
  <si>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</si>
  <si>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</si>
  <si>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</si>
  <si>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</si>
  <si>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</si>
  <si>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</si>
  <si>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</si>
  <si>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</si>
  <si>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</si>
  <si>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</si>
  <si>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</si>
  <si>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</si>
  <si>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</si>
  <si>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</si>
  <si>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</si>
  <si>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</si>
  <si>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</si>
  <si>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</si>
  <si>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</si>
  <si>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</si>
  <si>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</si>
  <si>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</si>
  <si>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</si>
  <si>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</si>
  <si>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</si>
  <si>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</si>
  <si>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</si>
  <si>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</si>
  <si>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</si>
  <si>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</si>
  <si>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</si>
  <si>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</si>
  <si>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</si>
  <si>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</si>
  <si>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</si>
  <si>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</si>
  <si>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</si>
  <si>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</si>
  <si>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</si>
  <si>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</si>
  <si>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</si>
  <si>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</si>
  <si>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</si>
  <si>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</si>
  <si>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</si>
  <si>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</si>
  <si>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</si>
  <si>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</si>
  <si>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</si>
  <si>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</si>
  <si>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</si>
  <si>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</si>
  <si>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</si>
  <si>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</si>
  <si>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</si>
  <si>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</si>
  <si>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</si>
  <si>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</si>
  <si>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</si>
  <si>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</si>
  <si>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</si>
  <si>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</si>
  <si>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</si>
  <si>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</si>
  <si>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</si>
  <si>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</si>
  <si>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</si>
  <si>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</si>
  <si>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</si>
  <si>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</si>
  <si>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</si>
  <si>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</si>
  <si>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</si>
  <si>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</si>
  <si>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</si>
  <si>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</si>
  <si>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</si>
  <si>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</si>
  <si>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</si>
  <si>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</si>
  <si>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</si>
  <si>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</si>
  <si>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</si>
  <si>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</si>
  <si>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</si>
  <si>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</si>
  <si>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</si>
  <si>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</si>
  <si>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</si>
  <si>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</si>
  <si>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</si>
  <si>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</si>
  <si>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</si>
  <si>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</si>
  <si>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</si>
  <si>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</si>
  <si>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</si>
  <si>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</si>
  <si>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</si>
  <si>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</si>
  <si>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</si>
  <si>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</si>
  <si>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</si>
  <si>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</si>
  <si>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</si>
  <si>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</si>
  <si>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</si>
  <si>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</si>
  <si>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</si>
  <si>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</si>
  <si>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</si>
  <si>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</si>
  <si>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</si>
  <si>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</si>
  <si>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</si>
  <si>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</si>
  <si>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</si>
  <si>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</si>
  <si>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</si>
  <si>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</si>
  <si>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</si>
  <si>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</si>
  <si>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</si>
  <si>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</si>
  <si>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</si>
  <si>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</si>
  <si>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</si>
  <si>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</si>
  <si>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</si>
  <si>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</si>
  <si>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</si>
  <si>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</si>
  <si>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</si>
  <si>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</si>
  <si>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</si>
  <si>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</si>
  <si>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</si>
  <si>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</si>
  <si>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</si>
  <si>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</si>
  <si>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</si>
  <si>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</si>
  <si>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</si>
  <si>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</si>
  <si>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</si>
  <si>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</si>
  <si>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</si>
  <si>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</si>
  <si>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</si>
  <si>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</si>
  <si>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</si>
  <si>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</si>
  <si>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</si>
  <si>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</si>
  <si>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</si>
  <si>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</si>
  <si>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</si>
  <si>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</si>
  <si>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</si>
  <si>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</si>
  <si>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</si>
  <si>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</si>
  <si>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</si>
  <si>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</si>
  <si>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</si>
  <si>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</si>
  <si>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</si>
  <si>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</si>
  <si>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</si>
  <si>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</si>
  <si>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</si>
  <si>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</si>
  <si>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</si>
  <si>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</si>
  <si>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</si>
  <si>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</si>
  <si>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</si>
  <si>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</si>
  <si>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</si>
  <si>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</si>
  <si>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</si>
  <si>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</si>
  <si>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</si>
  <si>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</si>
  <si>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</si>
  <si>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</si>
  <si>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</si>
  <si>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</si>
  <si>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</si>
  <si>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</si>
  <si>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</si>
  <si>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</si>
  <si>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</si>
  <si>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</si>
  <si>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</si>
  <si>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</si>
  <si>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</si>
  <si>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</si>
  <si>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</si>
  <si>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</si>
  <si>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</si>
  <si>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</si>
  <si>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</si>
  <si>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</si>
  <si>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</si>
  <si>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</si>
  <si>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</si>
  <si>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</si>
  <si>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</si>
  <si>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</si>
  <si>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</si>
  <si>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</si>
  <si>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</si>
  <si>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</si>
  <si>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</si>
  <si>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</si>
  <si>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</si>
  <si>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</si>
  <si>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</si>
  <si>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</si>
  <si>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</si>
  <si>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</si>
  <si>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</si>
  <si>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</si>
  <si>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</si>
  <si>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</si>
  <si>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</si>
  <si>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</si>
  <si>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</si>
  <si>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</si>
  <si>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</si>
  <si>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</si>
  <si>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</si>
  <si>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</si>
  <si>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</si>
  <si>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</si>
  <si>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</si>
  <si>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</si>
  <si>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</si>
  <si>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</si>
  <si>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</si>
  <si>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</si>
  <si>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</si>
  <si>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</si>
  <si>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</si>
  <si>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</si>
  <si>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</si>
  <si>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</si>
  <si>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</si>
  <si>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</si>
  <si>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</si>
  <si>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</si>
  <si>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</si>
  <si>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</si>
  <si>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</si>
  <si>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</si>
  <si>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</si>
  <si>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</si>
  <si>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</si>
  <si>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</si>
  <si>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</si>
  <si>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</si>
  <si>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</si>
  <si>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</si>
  <si>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</si>
  <si>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</si>
  <si>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</si>
  <si>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</si>
  <si>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</si>
  <si>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</si>
  <si>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</si>
  <si>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</si>
  <si>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</si>
  <si>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</si>
  <si>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</si>
  <si>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</si>
  <si>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</si>
  <si>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</si>
  <si>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</si>
  <si>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</si>
  <si>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</si>
  <si>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</si>
  <si>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</si>
  <si>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</si>
  <si>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</si>
  <si>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</si>
  <si>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</si>
  <si>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</si>
  <si>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</si>
  <si>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</si>
  <si>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</si>
  <si>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</si>
  <si>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</si>
  <si>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</si>
  <si>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</si>
  <si>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</si>
  <si>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</si>
  <si>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</si>
  <si>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</si>
  <si>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</si>
  <si>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</si>
  <si>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</si>
  <si>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</si>
  <si>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</si>
  <si>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</si>
  <si>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</si>
  <si>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</si>
  <si>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</si>
  <si>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</si>
  <si>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</si>
  <si>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</si>
  <si>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</si>
  <si>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</si>
  <si>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</si>
  <si>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</si>
  <si>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</si>
  <si>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</si>
  <si>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</si>
  <si>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</si>
  <si>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</si>
  <si>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</si>
  <si>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</si>
  <si>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</si>
  <si>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</si>
  <si>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</si>
  <si>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</si>
  <si>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</si>
  <si>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</si>
  <si>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</si>
  <si>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</si>
  <si>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</si>
  <si>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</si>
  <si>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</si>
  <si>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</si>
  <si>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</si>
  <si>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</si>
  <si>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</si>
  <si>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</si>
  <si>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</si>
  <si>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</si>
  <si>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</si>
  <si>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</si>
  <si>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</si>
  <si>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</si>
  <si>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</si>
  <si>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</si>
  <si>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</si>
  <si>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</si>
  <si>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</si>
  <si>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</si>
  <si>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</si>
  <si>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</si>
  <si>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</si>
  <si>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</si>
  <si>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</si>
  <si>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</si>
  <si>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</si>
  <si>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</si>
  <si>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</si>
  <si>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</si>
  <si>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</si>
  <si>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</si>
  <si>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</si>
  <si>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</si>
  <si>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</si>
  <si>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</si>
  <si>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</si>
  <si>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</si>
  <si>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</si>
  <si>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</si>
  <si>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</si>
  <si>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</si>
  <si>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</si>
  <si>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</si>
  <si>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</si>
  <si>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</si>
  <si>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</si>
  <si>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</si>
  <si>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</si>
  <si>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</si>
  <si>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</si>
  <si>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</si>
  <si>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</si>
  <si>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</si>
  <si>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</si>
  <si>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</si>
  <si>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</si>
  <si>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</si>
  <si>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</si>
  <si>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</si>
  <si>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</si>
  <si>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</si>
  <si>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</si>
  <si>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</si>
  <si>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</si>
  <si>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</si>
  <si>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</si>
  <si>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</si>
  <si>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</si>
  <si>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</si>
  <si>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</si>
  <si>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</si>
  <si>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</si>
  <si>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</si>
  <si>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</si>
  <si>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</si>
  <si>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</si>
  <si>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</si>
  <si>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</si>
  <si>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</si>
  <si>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</si>
  <si>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</si>
  <si>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</si>
  <si>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</si>
  <si>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</si>
  <si>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</si>
  <si>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</si>
  <si>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</si>
  <si>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</si>
  <si>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</si>
  <si>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</si>
  <si>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</si>
  <si>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</si>
  <si>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</si>
  <si>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</si>
  <si>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</si>
  <si>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</si>
  <si>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</si>
  <si>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</si>
  <si>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</si>
  <si>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</si>
  <si>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</si>
  <si>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</si>
  <si>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</si>
  <si>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</si>
  <si>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</si>
  <si>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</si>
  <si>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</si>
  <si>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</si>
  <si>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</si>
  <si>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</si>
  <si>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</si>
  <si>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</si>
  <si>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</si>
  <si>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</si>
  <si>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</si>
  <si>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</si>
  <si>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</si>
  <si>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</si>
  <si>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</si>
  <si>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</si>
  <si>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</si>
  <si>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</si>
  <si>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</si>
  <si>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</si>
  <si>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</si>
  <si>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</si>
  <si>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</si>
  <si>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</si>
  <si>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</si>
  <si>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</si>
  <si>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</si>
  <si>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</si>
  <si>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</si>
  <si>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</si>
  <si>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</si>
  <si>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</si>
  <si>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</si>
  <si>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</si>
  <si>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</si>
  <si>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</si>
  <si>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</si>
  <si>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</si>
  <si>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</si>
  <si>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</si>
  <si>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</si>
  <si>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</si>
  <si>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</si>
  <si>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</si>
  <si>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</si>
  <si>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</si>
  <si>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</si>
  <si>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</si>
  <si>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</si>
  <si>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</si>
  <si>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</si>
  <si>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</si>
  <si>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</si>
  <si>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</si>
  <si>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</si>
  <si>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</si>
  <si>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</si>
  <si>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</si>
  <si>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</si>
  <si>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</si>
  <si>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</si>
  <si>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</si>
  <si>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</si>
  <si>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</si>
  <si>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</si>
  <si>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</si>
  <si>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</si>
  <si>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</si>
  <si>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</si>
  <si>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</si>
  <si>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</si>
  <si>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</si>
  <si>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</si>
  <si>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</si>
  <si>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</si>
  <si>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</si>
  <si>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</si>
  <si>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</si>
  <si>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</si>
  <si>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</si>
  <si>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</si>
  <si>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</si>
  <si>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</si>
  <si>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</si>
  <si>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</si>
  <si>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</si>
  <si>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</si>
  <si>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</si>
  <si>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</si>
  <si>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</si>
  <si>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</si>
  <si>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</si>
  <si>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</si>
  <si>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</si>
  <si>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</si>
  <si>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</si>
  <si>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</si>
  <si>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</si>
  <si>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</si>
  <si>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</si>
  <si>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</si>
  <si>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</si>
  <si>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</si>
  <si>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</si>
  <si>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</si>
  <si>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</si>
  <si>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</si>
  <si>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</si>
  <si>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</si>
  <si>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</si>
  <si>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</si>
  <si>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</si>
  <si>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</si>
  <si>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</si>
  <si>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</si>
  <si>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</si>
  <si>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</si>
  <si>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</si>
  <si>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</si>
  <si>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</si>
  <si>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</si>
  <si>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</si>
  <si>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</si>
  <si>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</si>
  <si>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</si>
  <si>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</si>
  <si>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</si>
  <si>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</si>
  <si>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</si>
  <si>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</si>
  <si>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</si>
  <si>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</si>
  <si>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</si>
  <si>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</si>
  <si>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</si>
  <si>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</si>
  <si>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</si>
  <si>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</si>
  <si>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</si>
  <si>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</si>
  <si>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</si>
  <si>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</si>
  <si>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</si>
  <si>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</si>
  <si>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</si>
  <si>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</si>
  <si>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</si>
  <si>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</si>
  <si>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</si>
  <si>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</si>
  <si>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</si>
  <si>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</si>
  <si>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</si>
  <si>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</si>
  <si>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</si>
  <si>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</si>
  <si>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</si>
  <si>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</si>
  <si>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</si>
  <si>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</si>
  <si>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</si>
  <si>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</si>
  <si>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</si>
  <si>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</si>
  <si>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</si>
  <si>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</si>
  <si>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</si>
  <si>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</si>
  <si>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</si>
  <si>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</si>
  <si>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</si>
  <si>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</si>
  <si>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</si>
  <si>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</si>
  <si>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</si>
  <si>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</si>
  <si>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</si>
  <si>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</si>
  <si>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</si>
  <si>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</si>
  <si>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</si>
  <si>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</si>
  <si>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</si>
  <si>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</si>
  <si>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</si>
  <si>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</si>
  <si>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</si>
  <si>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</si>
  <si>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</si>
  <si>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</si>
  <si>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</si>
  <si>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</si>
  <si>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</si>
  <si>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</si>
  <si>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</si>
  <si>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</si>
  <si>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</si>
  <si>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</si>
  <si>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</si>
  <si>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</si>
  <si>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</si>
  <si>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</si>
  <si>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</si>
  <si>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</si>
  <si>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</si>
  <si>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</si>
  <si>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</si>
  <si>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</si>
  <si>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</si>
  <si>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</si>
  <si>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</si>
  <si>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</si>
  <si>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</si>
  <si>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</si>
  <si>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</si>
  <si>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</si>
  <si>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</si>
  <si>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</si>
  <si>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</si>
  <si>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</si>
  <si>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</si>
  <si>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</si>
  <si>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</si>
  <si>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</si>
  <si>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</si>
  <si>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</si>
  <si>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</si>
  <si>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</si>
  <si>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</si>
  <si>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</si>
  <si>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</si>
  <si>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</si>
  <si>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</si>
  <si>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</si>
  <si>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</si>
  <si>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</si>
  <si>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</si>
  <si>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</si>
  <si>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</si>
  <si>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</si>
  <si>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</si>
  <si>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</si>
  <si>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</si>
  <si>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</si>
  <si>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</si>
  <si>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</si>
  <si>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</si>
  <si>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</si>
  <si>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</si>
  <si>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</si>
  <si>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</si>
  <si>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</si>
  <si>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</si>
  <si>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</si>
  <si>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</si>
  <si>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</si>
  <si>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</si>
  <si>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</si>
  <si>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</si>
  <si>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</si>
  <si>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</si>
  <si>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</si>
  <si>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</si>
  <si>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</si>
  <si>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</si>
  <si>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</si>
  <si>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</si>
  <si>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</si>
  <si>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</si>
  <si>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</si>
  <si>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</si>
  <si>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</si>
  <si>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</si>
  <si>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</si>
  <si>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</si>
  <si>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</si>
  <si>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</si>
  <si>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</si>
  <si>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</si>
  <si>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</si>
  <si>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</si>
  <si>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</si>
  <si>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</si>
  <si>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</si>
  <si>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</si>
  <si>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</si>
  <si>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</si>
  <si>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</si>
  <si>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</si>
  <si>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</si>
  <si>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</si>
  <si>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</si>
  <si>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</si>
  <si>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</si>
  <si>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</si>
  <si>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</si>
  <si>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</si>
  <si>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</si>
  <si>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</si>
  <si>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</si>
  <si>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</si>
  <si>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</si>
  <si>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</si>
  <si>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</si>
  <si>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</si>
  <si>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</si>
  <si>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</si>
  <si>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</si>
  <si>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</si>
  <si>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</si>
  <si>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</si>
  <si>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</si>
  <si>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</si>
  <si>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</si>
  <si>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</si>
  <si>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</si>
  <si>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</si>
  <si>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</si>
  <si>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</si>
  <si>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</si>
  <si>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</si>
  <si>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</si>
  <si>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</si>
  <si>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</si>
  <si>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</si>
  <si>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</si>
  <si>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</si>
  <si>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</si>
  <si>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</si>
  <si>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</si>
  <si>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</si>
  <si>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</si>
  <si>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</si>
  <si>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</si>
  <si>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</si>
  <si>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</si>
  <si>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</si>
  <si>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</si>
  <si>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</si>
  <si>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</si>
  <si>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</si>
  <si>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</si>
  <si>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</si>
  <si>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</si>
  <si>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</si>
  <si>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</si>
  <si>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</si>
  <si>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</si>
  <si>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</si>
  <si>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</si>
  <si>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</si>
  <si>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</si>
  <si>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</si>
  <si>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</si>
  <si>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</si>
  <si>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</si>
  <si>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</si>
  <si>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</si>
  <si>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</si>
  <si>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</si>
  <si>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</si>
  <si>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</si>
  <si>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</si>
  <si>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</si>
  <si>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</si>
  <si>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</si>
  <si>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</si>
  <si>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</si>
  <si>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</si>
  <si>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</si>
  <si>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</si>
  <si>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</si>
  <si>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</si>
  <si>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</si>
  <si>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</si>
  <si>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</si>
  <si>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</si>
  <si>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</si>
  <si>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</si>
  <si>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</si>
  <si>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</si>
  <si>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</si>
  <si>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</si>
  <si>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</si>
  <si>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</si>
  <si>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</si>
  <si>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</si>
  <si>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</si>
  <si>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</si>
  <si>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</si>
  <si>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</si>
  <si>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</si>
  <si>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</si>
  <si>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</si>
  <si>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</si>
  <si>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</si>
  <si>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</si>
  <si>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</si>
  <si>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</si>
  <si>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</si>
  <si>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</si>
  <si>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</si>
  <si>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</si>
  <si>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</si>
  <si>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</si>
  <si>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</si>
  <si>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</si>
  <si>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</si>
  <si>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</si>
  <si>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</si>
  <si>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</si>
  <si>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</si>
  <si>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</si>
  <si>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</si>
  <si>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</si>
  <si>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</si>
  <si>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</si>
  <si>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</si>
  <si>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</si>
  <si>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</si>
  <si>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</si>
  <si>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</si>
  <si>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</si>
  <si>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</si>
  <si>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</si>
  <si>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</si>
  <si>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</si>
  <si>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</si>
  <si>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</si>
  <si>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</si>
  <si>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</si>
  <si>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</si>
  <si>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</si>
  <si>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</si>
  <si>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</si>
  <si>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</si>
  <si>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</si>
  <si>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</si>
  <si>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</si>
  <si>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</si>
  <si>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</si>
  <si>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</si>
  <si>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</si>
  <si>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</si>
  <si>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</si>
  <si>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</si>
  <si>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</si>
  <si>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</si>
  <si>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</si>
  <si>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</si>
  <si>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</si>
  <si>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</si>
  <si>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</si>
  <si>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</si>
  <si>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</si>
  <si>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</si>
  <si>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</si>
  <si>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</si>
  <si>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</si>
  <si>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</si>
  <si>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</si>
  <si>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</si>
  <si>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</si>
  <si>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</si>
  <si>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</si>
  <si>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</si>
  <si>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</si>
  <si>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</si>
  <si>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</si>
  <si>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</si>
  <si>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</si>
  <si>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</si>
  <si>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</si>
  <si>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</si>
  <si>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</si>
  <si>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</si>
  <si>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</si>
  <si>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</si>
  <si>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</si>
  <si>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</si>
  <si>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</si>
  <si>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</si>
  <si>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</si>
  <si>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</si>
  <si>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</si>
  <si>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</si>
  <si>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</si>
  <si>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</si>
  <si>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</si>
  <si>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</si>
  <si>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</si>
  <si>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</si>
  <si>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</si>
  <si>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</si>
  <si>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</si>
  <si>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</si>
  <si>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</si>
  <si>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</si>
  <si>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</si>
  <si>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</si>
  <si>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</si>
  <si>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</si>
  <si>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</si>
  <si>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</si>
  <si>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</si>
  <si>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</si>
  <si>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</si>
  <si>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</si>
  <si>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</si>
  <si>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</si>
  <si>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</si>
  <si>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</si>
  <si>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</si>
  <si>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</si>
  <si>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</si>
  <si>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</si>
  <si>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</si>
  <si>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</si>
  <si>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</si>
  <si>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</si>
  <si>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</si>
  <si>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</si>
  <si>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</si>
  <si>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</si>
  <si>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</si>
  <si>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</si>
  <si>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</si>
  <si>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</si>
  <si>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</si>
  <si>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</si>
  <si>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</si>
  <si>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</si>
  <si>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</si>
  <si>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</si>
  <si>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</si>
  <si>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</si>
  <si>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</si>
  <si>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</si>
  <si>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</si>
  <si>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</si>
  <si>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</si>
  <si>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</si>
  <si>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</si>
  <si>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</si>
  <si>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</si>
  <si>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</si>
  <si>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</si>
  <si>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</si>
  <si>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</si>
  <si>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</si>
  <si>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</si>
  <si>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</si>
  <si>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</si>
  <si>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</si>
  <si>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</si>
  <si>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</si>
  <si>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</si>
  <si>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</si>
  <si>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</si>
  <si>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</si>
  <si>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</si>
  <si>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</si>
  <si>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</si>
  <si>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</si>
  <si>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</si>
  <si>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</si>
  <si>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</si>
  <si>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</si>
  <si>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</si>
  <si>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</si>
  <si>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</si>
  <si>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</si>
  <si>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</si>
  <si>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</si>
  <si>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</si>
  <si>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</si>
  <si>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</si>
  <si>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</si>
  <si>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</si>
  <si>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</si>
  <si>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</si>
  <si>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</si>
  <si>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</si>
  <si>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</si>
  <si>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</si>
  <si>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</si>
  <si>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</si>
  <si>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</si>
  <si>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</si>
  <si>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</si>
  <si>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</si>
  <si>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</si>
  <si>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</si>
  <si>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</si>
  <si>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</si>
  <si>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</si>
  <si>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</si>
  <si>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</si>
  <si>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</si>
  <si>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</si>
  <si>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</si>
  <si>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</si>
  <si>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</si>
  <si>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</si>
  <si>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</si>
  <si>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</si>
  <si>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</si>
  <si>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</si>
  <si>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</si>
  <si>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</si>
  <si>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</si>
  <si>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</si>
  <si>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</si>
  <si>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</si>
  <si>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</si>
  <si>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</si>
  <si>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</si>
  <si>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</si>
  <si>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</si>
  <si>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</si>
  <si>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</si>
  <si>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</si>
  <si>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</si>
  <si>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</si>
  <si>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</si>
  <si>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</si>
  <si>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</si>
  <si>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</si>
  <si>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</si>
  <si>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</si>
  <si>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</si>
  <si>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</si>
  <si>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</si>
  <si>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</si>
  <si>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</si>
  <si>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</si>
  <si>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</si>
  <si>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</si>
  <si>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</si>
  <si>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</si>
  <si>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</si>
  <si>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</si>
  <si>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</si>
  <si>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</si>
  <si>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</si>
  <si>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</si>
  <si>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</si>
  <si>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</si>
  <si>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</si>
  <si>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</si>
  <si>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</si>
  <si>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</si>
  <si>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</si>
  <si>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</si>
  <si>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</si>
  <si>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</si>
  <si>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</si>
  <si>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</si>
  <si>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</si>
  <si>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</si>
  <si>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</si>
  <si>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</si>
  <si>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</si>
  <si>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</si>
  <si>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</si>
  <si>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</si>
  <si>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</si>
  <si>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</si>
  <si>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</si>
  <si>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</si>
  <si>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</si>
  <si>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</si>
  <si>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</si>
  <si>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</si>
  <si>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</si>
  <si>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</si>
  <si>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</si>
  <si>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</si>
  <si>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</si>
  <si>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</si>
  <si>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</si>
  <si>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</si>
  <si>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</si>
  <si>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</si>
  <si>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</si>
  <si>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</si>
  <si>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</si>
  <si>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</si>
  <si>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</si>
  <si>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</si>
  <si>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</si>
  <si>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</si>
  <si>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</si>
  <si>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</si>
  <si>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</si>
  <si>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</si>
  <si>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</si>
  <si>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</si>
  <si>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</si>
  <si>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</si>
  <si>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</si>
  <si>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</si>
  <si>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</si>
  <si>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</si>
  <si>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</si>
  <si>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</si>
  <si>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</si>
  <si>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</si>
  <si>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</si>
  <si>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</si>
  <si>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</si>
  <si>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</si>
  <si>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</si>
  <si>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</si>
  <si>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</si>
  <si>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</si>
  <si>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</si>
  <si>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</si>
  <si>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</si>
  <si>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</si>
  <si>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</si>
  <si>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</si>
  <si>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</si>
  <si>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</si>
  <si>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</si>
  <si>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</si>
  <si>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</si>
  <si>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</si>
  <si>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</si>
  <si>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</si>
  <si>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</si>
  <si>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</si>
  <si>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</si>
  <si>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</si>
  <si>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</si>
  <si>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</si>
  <si>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</si>
  <si>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</si>
  <si>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</si>
  <si>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</si>
  <si>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</si>
  <si>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</si>
  <si>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</si>
  <si>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</si>
  <si>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</si>
  <si>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</si>
  <si>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</si>
  <si>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</si>
  <si>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</si>
  <si>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</si>
  <si>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</si>
  <si>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</si>
  <si>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</si>
  <si>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</si>
  <si>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</si>
  <si>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</si>
  <si>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</si>
  <si>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</si>
  <si>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</si>
  <si>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</si>
  <si>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</si>
  <si>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</si>
  <si>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</si>
  <si>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</si>
  <si>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</si>
  <si>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</si>
  <si>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</si>
  <si>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</si>
  <si>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</si>
  <si>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</si>
  <si>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</si>
  <si>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</si>
  <si>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</si>
  <si>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</si>
  <si>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</si>
  <si>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</si>
  <si>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</si>
  <si>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</si>
  <si>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</si>
  <si>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</si>
  <si>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</si>
  <si>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</si>
  <si>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</si>
  <si>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</si>
  <si>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</si>
  <si>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</si>
  <si>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</si>
  <si>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</si>
  <si>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</si>
  <si>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</si>
  <si>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</si>
  <si>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</si>
  <si>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</si>
  <si>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</si>
  <si>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</si>
  <si>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</si>
  <si>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</si>
  <si>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</si>
  <si>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</si>
  <si>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</si>
  <si>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</si>
  <si>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</si>
  <si>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</si>
  <si>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</si>
  <si>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</si>
  <si>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</si>
  <si>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</si>
  <si>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</si>
  <si>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</si>
  <si>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</si>
  <si>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</si>
  <si>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</si>
  <si>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</si>
  <si>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</si>
  <si>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</si>
  <si>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</si>
  <si>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</si>
  <si>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</si>
  <si>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</si>
  <si>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</si>
  <si>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</si>
  <si>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</si>
  <si>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</si>
  <si>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</si>
  <si>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</si>
  <si>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</si>
  <si>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</si>
  <si>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</si>
  <si>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</si>
  <si>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</si>
  <si>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</si>
  <si>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</si>
  <si>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</si>
  <si>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</si>
  <si>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</si>
  <si>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</si>
  <si>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</si>
  <si>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</si>
  <si>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</si>
  <si>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</si>
  <si>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</si>
  <si>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</si>
  <si>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</si>
  <si>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</si>
  <si>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</si>
  <si>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</si>
  <si>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</si>
  <si>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</si>
  <si>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</si>
  <si>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</si>
  <si>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</si>
  <si>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</si>
  <si>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</si>
  <si>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</si>
  <si>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</si>
  <si>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</si>
  <si>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</si>
  <si>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</si>
  <si>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</si>
  <si>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</si>
  <si>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</si>
  <si>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</si>
  <si>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</si>
  <si>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</si>
  <si>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</si>
  <si>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</si>
  <si>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</si>
  <si>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</si>
  <si>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</si>
  <si>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</si>
  <si>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</si>
  <si>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</si>
  <si>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</si>
  <si>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</si>
  <si>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</si>
  <si>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</si>
  <si>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</si>
  <si>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</si>
  <si>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</si>
  <si>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</si>
  <si>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</si>
  <si>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</si>
  <si>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</si>
  <si>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</si>
  <si>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</si>
  <si>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</si>
  <si>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</si>
  <si>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</si>
  <si>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</si>
  <si>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</si>
  <si>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</si>
  <si>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</si>
  <si>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</si>
  <si>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</si>
  <si>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</si>
  <si>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</si>
  <si>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</si>
  <si>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</si>
  <si>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</si>
  <si>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</si>
  <si>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</si>
  <si>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</si>
  <si>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</si>
  <si>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</si>
  <si>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</si>
  <si>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</si>
  <si>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</si>
  <si>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</si>
  <si>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</si>
  <si>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</si>
  <si>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</si>
  <si>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</si>
  <si>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</si>
  <si>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</si>
  <si>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</si>
  <si>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</si>
  <si>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</si>
  <si>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</si>
  <si>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</si>
  <si>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</si>
  <si>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</si>
  <si>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</si>
  <si>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</si>
  <si>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</si>
  <si>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</si>
  <si>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</si>
  <si>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</si>
  <si>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</si>
  <si>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</si>
  <si>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</si>
  <si>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</si>
  <si>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</si>
  <si>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</si>
  <si>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</si>
  <si>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</si>
  <si>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</si>
  <si>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</si>
  <si>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</si>
  <si>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</si>
  <si>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</si>
  <si>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</si>
  <si>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</si>
  <si>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</si>
  <si>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</si>
  <si>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</si>
  <si>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</si>
  <si>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</si>
  <si>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</si>
  <si>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</si>
  <si>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</si>
  <si>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</si>
  <si>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</si>
  <si>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</si>
  <si>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</si>
  <si>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</si>
  <si>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</si>
  <si>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</si>
  <si>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</si>
  <si>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</si>
  <si>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</si>
  <si>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</si>
  <si>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</si>
  <si>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</si>
  <si>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</si>
  <si>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</si>
  <si>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</si>
  <si>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</si>
  <si>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</si>
  <si>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</si>
  <si>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</si>
  <si>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</si>
  <si>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</si>
  <si>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</si>
  <si>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</si>
  <si>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</si>
  <si>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</si>
  <si>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</si>
  <si>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</si>
  <si>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</si>
  <si>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</si>
  <si>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</si>
  <si>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</si>
  <si>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</si>
  <si>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</si>
  <si>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</si>
  <si>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</si>
  <si>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</si>
  <si>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</si>
  <si>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</si>
  <si>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</si>
  <si>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</si>
  <si>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</si>
  <si>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</si>
  <si>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</si>
  <si>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</si>
  <si>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</si>
  <si>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</si>
  <si>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</si>
  <si>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</si>
  <si>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</si>
  <si>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</si>
  <si>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</si>
  <si>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</si>
  <si>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</si>
  <si>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</si>
  <si>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</si>
  <si>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</si>
  <si>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</si>
  <si>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</si>
  <si>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</si>
  <si>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</si>
  <si>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</si>
  <si>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</si>
  <si>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</si>
  <si>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</si>
  <si>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</si>
  <si>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</si>
  <si>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</si>
  <si>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</si>
  <si>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</si>
  <si>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</si>
  <si>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</si>
  <si>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</si>
  <si>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</si>
  <si>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</si>
  <si>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</si>
  <si>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</si>
  <si>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</si>
  <si>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</si>
  <si>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</si>
  <si>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</si>
  <si>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</si>
  <si>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</si>
  <si>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</si>
  <si>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</si>
  <si>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</si>
  <si>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</si>
  <si>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</si>
  <si>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</si>
  <si>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</si>
  <si>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</si>
  <si>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</si>
  <si>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</si>
  <si>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</si>
  <si>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</si>
  <si>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</si>
  <si>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</si>
  <si>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</si>
  <si>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</si>
  <si>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</si>
  <si>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</si>
  <si>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</si>
  <si>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</si>
  <si>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</si>
  <si>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</si>
  <si>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</si>
  <si>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</si>
  <si>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</si>
  <si>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</si>
  <si>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</si>
  <si>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</si>
  <si>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</si>
  <si>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</si>
  <si>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</si>
  <si>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</si>
  <si>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</si>
  <si>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</si>
  <si>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</si>
  <si>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</si>
  <si>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</si>
  <si>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</si>
  <si>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</si>
  <si>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</si>
  <si>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</si>
  <si>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</si>
  <si>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</si>
  <si>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</si>
  <si>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</si>
  <si>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</si>
  <si>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</si>
  <si>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</si>
  <si>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</si>
  <si>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</si>
  <si>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</si>
  <si>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</si>
  <si>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</si>
  <si>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</si>
  <si>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</si>
  <si>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</si>
  <si>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</si>
  <si>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</si>
  <si>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</si>
  <si>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</si>
  <si>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</si>
  <si>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</si>
  <si>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</si>
  <si>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</si>
  <si>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</si>
  <si>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</si>
  <si>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</si>
  <si>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</si>
  <si>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</si>
  <si>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</si>
  <si>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</si>
  <si>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</si>
  <si>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</si>
  <si>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</si>
  <si>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</si>
  <si>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</si>
  <si>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</si>
  <si>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</si>
  <si>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</si>
  <si>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</si>
  <si>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</si>
  <si>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</si>
  <si>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</si>
  <si>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</si>
  <si>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</si>
  <si>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</si>
  <si>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</si>
  <si>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</si>
  <si>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</si>
  <si>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</si>
  <si>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</si>
  <si>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</si>
  <si>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</si>
  <si>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</si>
  <si>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</si>
  <si>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</si>
  <si>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</si>
  <si>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</si>
  <si>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</si>
  <si>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</si>
  <si>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</si>
  <si>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</si>
  <si>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</si>
  <si>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</si>
  <si>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</si>
  <si>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</si>
  <si>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</si>
  <si>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</si>
  <si>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</si>
  <si>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</si>
  <si>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</si>
  <si>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</si>
  <si>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</si>
  <si>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</si>
  <si>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</si>
  <si>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</si>
  <si>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</si>
  <si>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</si>
  <si>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</si>
  <si>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</si>
  <si>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</si>
  <si>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</si>
  <si>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</si>
  <si>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</si>
  <si>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</si>
  <si>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</si>
  <si>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</si>
  <si>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</si>
  <si>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</si>
  <si>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</si>
  <si>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</si>
  <si>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</si>
  <si>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</si>
  <si>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</si>
  <si>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</si>
  <si>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</si>
  <si>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</si>
  <si>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</si>
  <si>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</si>
  <si>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</si>
  <si>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</si>
  <si>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</si>
  <si>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</si>
  <si>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</si>
  <si>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</si>
  <si>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</si>
  <si>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</si>
  <si>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</si>
  <si>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</si>
  <si>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</si>
  <si>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</si>
  <si>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</si>
  <si>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</si>
  <si>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</si>
  <si>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</si>
  <si>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</si>
  <si>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</si>
  <si>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</si>
  <si>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</si>
  <si>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</si>
  <si>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</si>
  <si>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</si>
  <si>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</si>
  <si>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</si>
  <si>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</si>
  <si>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</si>
  <si>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</si>
  <si>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</si>
  <si>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</si>
  <si>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</si>
  <si>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</si>
  <si>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</si>
  <si>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</si>
  <si>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</si>
  <si>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</si>
  <si>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</si>
  <si>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</si>
  <si>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</si>
  <si>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</si>
  <si>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</si>
  <si>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</si>
  <si>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</si>
  <si>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</si>
  <si>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</si>
  <si>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</si>
  <si>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</si>
  <si>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</si>
  <si>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</si>
  <si>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</si>
  <si>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</si>
  <si>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</si>
  <si>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</si>
  <si>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</si>
  <si>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</si>
  <si>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</si>
  <si>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</si>
  <si>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</si>
  <si>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</si>
  <si>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</si>
  <si>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</si>
  <si>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</si>
  <si>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</si>
  <si>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</si>
  <si>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</si>
  <si>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</si>
  <si>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</si>
  <si>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</si>
  <si>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</si>
  <si>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</si>
  <si>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</si>
  <si>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</si>
  <si>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</si>
  <si>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</si>
  <si>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</si>
  <si>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</si>
  <si>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</si>
  <si>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</si>
  <si>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</si>
  <si>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</si>
  <si>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</si>
  <si>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</si>
  <si>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</si>
  <si>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</si>
  <si>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</si>
  <si>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</si>
  <si>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</si>
  <si>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</si>
  <si>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</si>
  <si>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</si>
  <si>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</si>
  <si>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</si>
  <si>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</si>
  <si>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</si>
  <si>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</si>
  <si>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</si>
  <si>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</si>
  <si>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</si>
  <si>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</si>
  <si>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</si>
  <si>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</si>
  <si>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</si>
  <si>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</si>
  <si>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</si>
  <si>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</si>
  <si>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</si>
  <si>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</si>
  <si>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</si>
  <si>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</si>
  <si>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</si>
  <si>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</si>
  <si>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</si>
  <si>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</si>
  <si>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</si>
  <si>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</si>
  <si>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</si>
  <si>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</si>
  <si>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</si>
  <si>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</si>
  <si>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</si>
  <si>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</si>
  <si>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</si>
  <si>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</si>
  <si>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</si>
  <si>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</si>
  <si>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</si>
  <si>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</si>
  <si>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</si>
  <si>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</si>
  <si>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</si>
  <si>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</si>
  <si>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</si>
  <si>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</si>
  <si>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</si>
  <si>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</si>
  <si>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</si>
  <si>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</si>
  <si>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</si>
  <si>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</si>
  <si>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</si>
  <si>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</si>
  <si>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</si>
  <si>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</si>
  <si>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</si>
  <si>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</si>
  <si>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</si>
  <si>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</si>
  <si>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</si>
  <si>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</si>
  <si>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</si>
  <si>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</si>
  <si>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</si>
  <si>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</si>
  <si>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</si>
  <si>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</si>
  <si>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</si>
  <si>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</si>
  <si>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</si>
  <si>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</si>
  <si>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</si>
  <si>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</si>
  <si>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</si>
  <si>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</si>
  <si>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</si>
  <si>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</si>
  <si>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</si>
  <si>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</si>
  <si>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</si>
  <si>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</si>
  <si>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</si>
  <si>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</si>
  <si>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</si>
  <si>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</si>
  <si>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</si>
  <si>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</si>
  <si>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</si>
  <si>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</si>
  <si>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</si>
  <si>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</si>
  <si>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</si>
  <si>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</si>
  <si>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</si>
  <si>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</si>
  <si>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</si>
  <si>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</si>
  <si>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</si>
  <si>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</si>
  <si>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</si>
  <si>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</si>
  <si>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</si>
  <si>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</si>
  <si>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</si>
  <si>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</si>
  <si>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</si>
  <si>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</si>
  <si>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</si>
  <si>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</si>
  <si>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</si>
  <si>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</si>
  <si>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</si>
  <si>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</si>
  <si>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</si>
  <si>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</si>
  <si>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</si>
  <si>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</si>
  <si>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</si>
  <si>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</si>
  <si>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</si>
  <si>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</si>
  <si>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</si>
  <si>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</si>
  <si>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</si>
  <si>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</si>
  <si>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</si>
  <si>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</si>
  <si>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</si>
  <si>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</si>
  <si>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</si>
  <si>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</si>
  <si>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</si>
  <si>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</si>
  <si>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</si>
  <si>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</si>
  <si>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</si>
  <si>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</si>
  <si>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</si>
  <si>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</si>
  <si>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</si>
  <si>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</si>
  <si>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</si>
  <si>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</si>
  <si>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</si>
  <si>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</si>
  <si>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</si>
  <si>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</si>
  <si>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</si>
  <si>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</si>
  <si>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</si>
  <si>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</si>
  <si>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</si>
  <si>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</si>
  <si>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</si>
  <si>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</si>
  <si>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</si>
  <si>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</si>
  <si>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</si>
  <si>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</si>
  <si>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</si>
  <si>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</si>
  <si>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</si>
  <si>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</si>
  <si>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</si>
  <si>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</si>
  <si>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</si>
  <si>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</si>
  <si>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</si>
  <si>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</si>
  <si>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</si>
  <si>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</si>
  <si>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</si>
  <si>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</si>
  <si>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</si>
  <si>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</si>
  <si>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</si>
  <si>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</si>
  <si>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</si>
  <si>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</si>
  <si>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</si>
  <si>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</si>
  <si>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</si>
  <si>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</si>
  <si>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</si>
  <si>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</si>
  <si>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</si>
  <si>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</si>
  <si>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</si>
  <si>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</si>
  <si>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</si>
  <si>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</si>
  <si>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</si>
  <si>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</si>
  <si>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</si>
  <si>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</si>
  <si>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</si>
  <si>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</si>
  <si>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</si>
  <si>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</si>
  <si>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</si>
  <si>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</si>
  <si>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</si>
  <si>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</si>
  <si>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</si>
  <si>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</si>
  <si>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</si>
  <si>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</si>
  <si>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</si>
  <si>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</si>
  <si>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</si>
  <si>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</si>
  <si>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</si>
  <si>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</si>
  <si>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</si>
  <si>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</si>
  <si>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</si>
  <si>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</si>
  <si>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</si>
  <si>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</si>
  <si>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</si>
  <si>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</si>
  <si>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</si>
  <si>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</si>
  <si>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</si>
  <si>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</si>
  <si>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</si>
  <si>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</si>
  <si>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</si>
  <si>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</si>
  <si>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</si>
  <si>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</si>
  <si>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</si>
  <si>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</si>
  <si>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</si>
  <si>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</si>
  <si>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</si>
  <si>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</si>
  <si>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</si>
  <si>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</si>
  <si>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</si>
  <si>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</si>
  <si>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</si>
  <si>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</si>
  <si>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</si>
  <si>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</si>
  <si>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</si>
  <si>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</si>
  <si>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</si>
  <si>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</si>
  <si>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</si>
  <si>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</si>
  <si>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</si>
  <si>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</si>
  <si>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</si>
  <si>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</si>
  <si>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</si>
  <si>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</si>
  <si>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</si>
  <si>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</si>
  <si>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</si>
  <si>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</si>
  <si>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</si>
  <si>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</si>
  <si>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</si>
  <si>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</si>
  <si>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</si>
  <si>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</si>
  <si>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</si>
  <si>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</si>
  <si>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</si>
  <si>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</si>
  <si>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</si>
  <si>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</si>
  <si>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</si>
  <si>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</si>
  <si>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</si>
  <si>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</si>
  <si>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</si>
  <si>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</si>
  <si>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</si>
  <si>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</si>
  <si>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</si>
  <si>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</si>
  <si>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</si>
  <si>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</si>
  <si>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</si>
  <si>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</si>
  <si>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</si>
  <si>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</si>
  <si>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</si>
  <si>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</si>
  <si>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</si>
  <si>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</si>
  <si>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</si>
  <si>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</si>
  <si>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</si>
  <si>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</si>
  <si>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</si>
  <si>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</si>
  <si>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</si>
  <si>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</si>
  <si>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</si>
  <si>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</si>
  <si>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</si>
  <si>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</si>
  <si>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</si>
  <si>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</si>
  <si>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</si>
  <si>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</si>
  <si>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</si>
  <si>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</si>
  <si>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</si>
  <si>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</si>
  <si>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</si>
  <si>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</si>
  <si>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</si>
  <si>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</si>
  <si>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</si>
  <si>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</si>
  <si>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</si>
  <si>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</si>
  <si>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</si>
  <si>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</si>
  <si>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</si>
  <si>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</si>
  <si>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</si>
  <si>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</si>
  <si>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</si>
  <si>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</si>
  <si>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</si>
  <si>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</si>
  <si>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</si>
  <si>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</si>
  <si>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</si>
  <si>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</si>
  <si>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</si>
  <si>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</si>
  <si>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</si>
  <si>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</si>
  <si>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</si>
  <si>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</si>
  <si>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</si>
  <si>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</si>
  <si>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</si>
  <si>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</si>
  <si>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</si>
  <si>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</si>
  <si>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</si>
  <si>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</si>
  <si>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</si>
  <si>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</si>
  <si>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</si>
  <si>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</si>
  <si>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</si>
  <si>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</si>
  <si>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</si>
  <si>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</si>
  <si>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</si>
  <si>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</si>
  <si>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</si>
  <si>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</si>
  <si>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</si>
  <si>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</si>
  <si>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</si>
  <si>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</si>
  <si>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</si>
  <si>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</si>
  <si>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</si>
  <si>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</si>
  <si>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</si>
  <si>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</si>
  <si>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</si>
  <si>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</si>
  <si>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</si>
  <si>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</si>
  <si>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</si>
  <si>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</si>
  <si>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</si>
  <si>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</si>
  <si>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</si>
  <si>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</si>
  <si>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</si>
  <si>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</si>
  <si>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</si>
  <si>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</si>
  <si>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</si>
  <si>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</si>
  <si>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</si>
  <si>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</si>
  <si>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</si>
  <si>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</si>
  <si>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</si>
  <si>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</si>
  <si>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</si>
  <si>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</si>
  <si>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</si>
  <si>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</si>
  <si>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</si>
  <si>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</si>
  <si>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</si>
  <si>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</si>
  <si>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</si>
  <si>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</si>
  <si>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</si>
  <si>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</si>
  <si>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</si>
  <si>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</si>
  <si>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</si>
  <si>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</si>
  <si>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</si>
  <si>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</si>
  <si>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</si>
  <si>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</si>
  <si>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</si>
  <si>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</si>
  <si>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</si>
  <si>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</si>
  <si>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</si>
  <si>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</si>
  <si>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</si>
  <si>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</si>
  <si>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</si>
  <si>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</si>
  <si>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</si>
  <si>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</si>
  <si>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</si>
  <si>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</si>
  <si>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</si>
  <si>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</si>
  <si>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</si>
  <si>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</si>
  <si>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</si>
  <si>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</si>
  <si>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</si>
  <si>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</si>
  <si>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</si>
  <si>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</si>
  <si>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</si>
  <si>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</si>
  <si>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</si>
  <si>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</si>
  <si>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</si>
  <si>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</si>
  <si>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</si>
  <si>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</si>
  <si>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</si>
  <si>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</si>
  <si>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</si>
  <si>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</si>
  <si>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</si>
  <si>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</si>
  <si>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</si>
  <si>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</si>
  <si>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</si>
  <si>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</si>
  <si>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</si>
  <si>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</si>
  <si>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</si>
  <si>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</si>
  <si>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</si>
  <si>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</si>
  <si>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</si>
  <si>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</si>
  <si>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</si>
  <si>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</si>
  <si>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</si>
  <si>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</si>
  <si>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</si>
  <si>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</si>
  <si>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</si>
  <si>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</si>
  <si>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</si>
  <si>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</si>
  <si>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</si>
  <si>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</si>
  <si>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</si>
  <si>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</si>
  <si>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</si>
  <si>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</si>
  <si>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</si>
  <si>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</si>
  <si>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</si>
  <si>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</si>
  <si>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</si>
  <si>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</si>
  <si>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</si>
  <si>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</si>
  <si>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</si>
  <si>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</si>
  <si>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</si>
  <si>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</si>
  <si>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</si>
  <si>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</si>
  <si>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</si>
  <si>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</si>
  <si>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</si>
  <si>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</si>
  <si>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</si>
  <si>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</si>
  <si>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</si>
  <si>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</si>
  <si>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</si>
  <si>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</si>
  <si>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</si>
  <si>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</si>
  <si>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</si>
  <si>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</si>
  <si>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</si>
  <si>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</si>
  <si>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</si>
  <si>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</si>
  <si>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</si>
  <si>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</si>
  <si>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</si>
  <si>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</si>
  <si>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</si>
  <si>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</si>
  <si>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</si>
  <si>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</si>
  <si>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</si>
  <si>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</si>
  <si>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</si>
  <si>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</si>
  <si>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</si>
  <si>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</si>
  <si>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</si>
  <si>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</si>
  <si>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</si>
  <si>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</si>
  <si>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</si>
  <si>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</si>
  <si>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</si>
  <si>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</si>
  <si>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</si>
  <si>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</si>
  <si>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</si>
  <si>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</si>
  <si>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</si>
  <si>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</si>
  <si>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</si>
  <si>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</si>
  <si>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</si>
  <si>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</si>
  <si>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</si>
  <si>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</si>
  <si>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</si>
  <si>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</si>
  <si>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</si>
  <si>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</si>
  <si>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</si>
  <si>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</si>
  <si>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</si>
  <si>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</si>
  <si>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</si>
  <si>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</si>
  <si>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</si>
  <si>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</si>
  <si>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</si>
  <si>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</si>
  <si>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</si>
  <si>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</si>
  <si>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</si>
  <si>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</si>
  <si>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</si>
  <si>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</si>
  <si>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</si>
  <si>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</si>
  <si>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</si>
  <si>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</si>
  <si>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</si>
  <si>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</si>
  <si>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</si>
  <si>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</si>
  <si>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</si>
  <si>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</si>
  <si>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</si>
  <si>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</si>
  <si>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</si>
  <si>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</si>
  <si>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</si>
  <si>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</si>
  <si>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</si>
  <si>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</si>
  <si>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</si>
  <si>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</si>
  <si>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</si>
  <si>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</si>
  <si>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</si>
  <si>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</si>
  <si>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</si>
  <si>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</si>
  <si>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</si>
  <si>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</si>
  <si>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</si>
  <si>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</si>
  <si>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</si>
  <si>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</si>
  <si>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</si>
  <si>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</si>
  <si>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</si>
  <si>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</si>
  <si>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</si>
  <si>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</si>
  <si>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</si>
  <si>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</si>
  <si>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</si>
  <si>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</si>
  <si>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</si>
  <si>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</si>
  <si>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</si>
  <si>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</si>
  <si>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</si>
  <si>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</si>
  <si>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</si>
  <si>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</si>
  <si>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</si>
  <si>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</si>
  <si>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</si>
  <si>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</si>
  <si>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</si>
  <si>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</si>
  <si>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</si>
  <si>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</si>
  <si>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</si>
  <si>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</si>
  <si>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</si>
  <si>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</si>
  <si>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</si>
  <si>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</si>
  <si>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</si>
  <si>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</si>
  <si>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</si>
  <si>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</si>
  <si>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</si>
  <si>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</si>
  <si>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</si>
  <si>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</si>
  <si>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</si>
  <si>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</si>
  <si>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</si>
  <si>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</si>
  <si>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</si>
  <si>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</si>
  <si>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</si>
  <si>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</si>
  <si>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</si>
  <si>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</si>
  <si>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</si>
  <si>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</si>
  <si>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</si>
  <si>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</si>
  <si>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</si>
  <si>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</si>
  <si>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</si>
  <si>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</si>
  <si>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</si>
  <si>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</si>
  <si>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</si>
  <si>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</si>
  <si>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</si>
  <si>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</si>
  <si>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</si>
  <si>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</si>
  <si>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</si>
  <si>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</si>
  <si>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</si>
  <si>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</si>
  <si>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</si>
  <si>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</si>
  <si>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</si>
  <si>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</si>
  <si>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</si>
  <si>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</si>
  <si>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</si>
  <si>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</si>
  <si>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</si>
  <si>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</si>
  <si>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</si>
  <si>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</si>
  <si>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</si>
  <si>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</si>
  <si>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</si>
  <si>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</si>
  <si>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</si>
  <si>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</si>
  <si>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</si>
  <si>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</si>
  <si>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</si>
  <si>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</si>
  <si>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</si>
  <si>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</si>
  <si>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</si>
  <si>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</si>
  <si>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</si>
  <si>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</si>
  <si>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</si>
  <si>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</si>
  <si>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</si>
  <si>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</si>
  <si>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</si>
  <si>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</si>
  <si>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</si>
  <si>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</si>
  <si>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</si>
  <si>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</si>
  <si>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</si>
  <si>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</si>
  <si>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</si>
  <si>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</si>
  <si>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</si>
  <si>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</si>
  <si>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</si>
  <si>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</si>
  <si>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</si>
  <si>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</si>
  <si>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</si>
  <si>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</si>
  <si>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</si>
  <si>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</si>
  <si>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</si>
  <si>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</si>
  <si>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</si>
  <si>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</si>
  <si>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</si>
  <si>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</si>
  <si>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</si>
  <si>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</si>
  <si>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</si>
  <si>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</si>
  <si>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</si>
  <si>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</si>
  <si>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</si>
  <si>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</si>
  <si>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</si>
  <si>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</si>
  <si>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</si>
  <si>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</si>
  <si>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</si>
  <si>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</si>
  <si>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</si>
  <si>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</si>
  <si>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</si>
  <si>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</si>
  <si>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</si>
  <si>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</si>
  <si>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</si>
  <si>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</si>
  <si>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</si>
  <si>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</si>
  <si>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</si>
  <si>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</si>
  <si>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</si>
  <si>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</si>
  <si>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</si>
  <si>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</si>
  <si>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</si>
  <si>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</si>
  <si>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</si>
  <si>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</si>
  <si>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</si>
  <si>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</si>
  <si>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</si>
  <si>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</si>
  <si>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</si>
  <si>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</si>
  <si>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</si>
  <si>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</si>
  <si>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</si>
  <si>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</si>
  <si>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</si>
  <si>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</si>
  <si>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</si>
  <si>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</si>
  <si>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</si>
  <si>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</si>
  <si>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</si>
  <si>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</si>
  <si>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</si>
  <si>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</si>
  <si>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</si>
  <si>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</si>
  <si>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</si>
  <si>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</si>
  <si>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</si>
  <si>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</si>
  <si>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</si>
  <si>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</si>
  <si>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</si>
  <si>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</si>
  <si>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</si>
  <si>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</si>
  <si>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</si>
  <si>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</si>
  <si>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</si>
  <si>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</si>
  <si>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</si>
  <si>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</si>
  <si>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</si>
  <si>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</si>
  <si>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</si>
  <si>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</si>
  <si>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</si>
  <si>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</si>
  <si>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</si>
  <si>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</si>
  <si>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</si>
  <si>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</si>
  <si>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</si>
  <si>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</si>
  <si>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</si>
  <si>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</si>
  <si>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</si>
  <si>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</si>
  <si>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</si>
  <si>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</si>
  <si>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</si>
  <si>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</si>
  <si>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</si>
  <si>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</si>
  <si>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</si>
  <si>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</si>
  <si>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</si>
  <si>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</si>
  <si>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</si>
  <si>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</si>
  <si>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</si>
  <si>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</si>
  <si>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</si>
  <si>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</si>
  <si>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</si>
  <si>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</si>
  <si>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</si>
  <si>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</si>
  <si>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</si>
  <si>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</si>
  <si>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</si>
  <si>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</si>
  <si>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</si>
  <si>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</si>
  <si>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</si>
  <si>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</si>
  <si>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</si>
  <si>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</si>
  <si>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</si>
  <si>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</si>
  <si>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</si>
  <si>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</si>
  <si>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</si>
  <si>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</si>
  <si>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</si>
  <si>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</si>
  <si>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</si>
  <si>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</si>
  <si>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</si>
  <si>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</si>
  <si>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</si>
  <si>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</si>
  <si>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</si>
  <si>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</si>
  <si>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</si>
  <si>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</si>
  <si>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</si>
  <si>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</si>
  <si>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</si>
  <si>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</si>
  <si>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</si>
  <si>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</si>
  <si>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</si>
  <si>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</si>
  <si>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</si>
  <si>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</si>
  <si>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</si>
  <si>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</si>
  <si>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</si>
  <si>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</si>
  <si>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</si>
  <si>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</si>
  <si>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</si>
  <si>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</si>
  <si>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</si>
  <si>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</si>
  <si>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</si>
  <si>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</si>
  <si>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</si>
  <si>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</si>
  <si>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</si>
  <si>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</si>
  <si>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</si>
  <si>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</si>
  <si>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</si>
  <si>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</si>
  <si>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</si>
  <si>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</si>
  <si>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</si>
  <si>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</si>
  <si>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</si>
  <si>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</si>
  <si>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</si>
  <si>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</si>
  <si>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</si>
  <si>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</si>
  <si>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</si>
  <si>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</si>
  <si>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</si>
  <si>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</si>
  <si>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</si>
  <si>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</si>
  <si>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</si>
  <si>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</si>
  <si>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</si>
  <si>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</si>
  <si>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</si>
  <si>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</si>
  <si>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</si>
  <si>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</si>
  <si>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</si>
  <si>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</si>
  <si>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</si>
  <si>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</si>
  <si>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</si>
  <si>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</si>
  <si>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</si>
  <si>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</si>
  <si>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</si>
  <si>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</si>
  <si>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</si>
  <si>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</si>
  <si>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</si>
  <si>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</si>
  <si>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</si>
  <si>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</si>
  <si>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</si>
  <si>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</si>
  <si>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</si>
  <si>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</si>
  <si>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</si>
  <si>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</si>
  <si>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</si>
  <si>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</si>
  <si>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</si>
  <si>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</si>
  <si>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</si>
  <si>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</si>
  <si>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</si>
  <si>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</si>
  <si>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</si>
  <si>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</si>
  <si>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</si>
  <si>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</si>
  <si>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</si>
  <si>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</si>
  <si>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</si>
  <si>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</si>
  <si>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</si>
  <si>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</si>
  <si>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</si>
  <si>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</si>
  <si>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</si>
  <si>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</si>
  <si>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</si>
  <si>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</si>
  <si>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</si>
  <si>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</si>
  <si>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</si>
  <si>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</si>
  <si>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</si>
  <si>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</si>
  <si>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</si>
  <si>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</si>
  <si>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</si>
  <si>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</si>
  <si>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</si>
  <si>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</si>
  <si>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</si>
  <si>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</si>
  <si>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</si>
  <si>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</si>
  <si>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</si>
  <si>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</si>
  <si>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</si>
  <si>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</si>
  <si>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</si>
  <si>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</si>
  <si>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</si>
  <si>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</si>
  <si>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</si>
  <si>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</si>
  <si>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</si>
  <si>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</si>
  <si>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</si>
  <si>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</si>
  <si>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</si>
  <si>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</si>
  <si>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</si>
  <si>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</si>
  <si>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</si>
  <si>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</si>
  <si>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</si>
  <si>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</si>
  <si>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</si>
  <si>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</si>
  <si>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</si>
  <si>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</si>
  <si>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</si>
  <si>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</si>
  <si>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</si>
  <si>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</si>
  <si>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</si>
  <si>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</si>
  <si>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</si>
  <si>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</si>
  <si>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</si>
  <si>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</si>
  <si>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</si>
  <si>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</si>
  <si>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</si>
  <si>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</si>
  <si>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</si>
  <si>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</si>
  <si>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</si>
  <si>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</si>
  <si>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</si>
  <si>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</si>
  <si>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</si>
  <si>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</si>
  <si>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</si>
  <si>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</si>
  <si>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</si>
  <si>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</si>
  <si>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</si>
  <si>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</si>
  <si>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</si>
  <si>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</si>
  <si>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</si>
  <si>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</si>
  <si>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</si>
  <si>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</si>
  <si>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</si>
  <si>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</si>
  <si>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</si>
  <si>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</si>
  <si>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</si>
  <si>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</si>
  <si>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</si>
  <si>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</si>
  <si>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</si>
  <si>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</si>
  <si>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</si>
  <si>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</si>
  <si>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</si>
  <si>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</si>
  <si>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</si>
  <si>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</si>
  <si>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</si>
  <si>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</si>
  <si>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</si>
  <si>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</si>
  <si>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</si>
  <si>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</si>
  <si>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</si>
  <si>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</si>
  <si>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</si>
  <si>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</si>
  <si>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</si>
  <si>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</si>
  <si>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</si>
  <si>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</si>
  <si>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</si>
  <si>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</si>
  <si>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</si>
  <si>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</si>
  <si>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</si>
  <si>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</si>
  <si>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</si>
  <si>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</si>
  <si>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</si>
  <si>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</si>
  <si>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</si>
  <si>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</si>
  <si>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</si>
  <si>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</si>
  <si>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</si>
  <si>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</si>
  <si>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</si>
  <si>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</si>
  <si>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</si>
  <si>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</si>
  <si>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</si>
  <si>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</si>
  <si>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</si>
  <si>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</si>
  <si>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</si>
  <si>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</si>
  <si>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</si>
  <si>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</si>
  <si>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</si>
  <si>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</si>
  <si>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</si>
  <si>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</si>
  <si>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</si>
  <si>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</si>
  <si>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</si>
  <si>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</si>
  <si>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</si>
  <si>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</si>
  <si>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</si>
  <si>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</si>
  <si>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</si>
  <si>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</si>
  <si>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</si>
  <si>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</si>
  <si>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</si>
  <si>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</si>
  <si>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</si>
  <si>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</si>
  <si>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</si>
  <si>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</si>
  <si>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</si>
  <si>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</si>
  <si>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</si>
  <si>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</si>
  <si>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</si>
  <si>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</si>
  <si>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</si>
  <si>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</si>
  <si>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</si>
  <si>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</si>
  <si>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</si>
  <si>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</si>
  <si>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</si>
  <si>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</si>
  <si>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</si>
  <si>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</si>
  <si>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</si>
  <si>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</si>
  <si>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</si>
  <si>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</si>
  <si>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</si>
  <si>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</si>
  <si>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</si>
  <si>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</si>
  <si>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</si>
  <si>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</si>
  <si>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</si>
  <si>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</si>
  <si>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</si>
  <si>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</si>
  <si>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</si>
  <si>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</si>
  <si>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</si>
  <si>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</si>
  <si>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</si>
  <si>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</si>
  <si>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</si>
  <si>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</si>
  <si>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</si>
  <si>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</si>
  <si>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</si>
  <si>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</si>
  <si>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</si>
  <si>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</si>
  <si>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</si>
  <si>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</si>
  <si>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</si>
  <si>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</si>
  <si>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</si>
  <si>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</si>
  <si>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</si>
  <si>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</si>
  <si>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</si>
  <si>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</si>
  <si>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</si>
  <si>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</si>
  <si>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</si>
  <si>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</si>
  <si>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</si>
  <si>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</si>
  <si>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</si>
  <si>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</si>
  <si>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</si>
  <si>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</si>
  <si>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</si>
  <si>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</si>
  <si>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</si>
  <si>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</si>
  <si>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</si>
  <si>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</si>
  <si>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</si>
  <si>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</si>
  <si>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</si>
  <si>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</si>
  <si>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</si>
  <si>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</si>
  <si>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</si>
  <si>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</si>
  <si>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</si>
  <si>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</si>
  <si>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</si>
  <si>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</si>
  <si>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</si>
  <si>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</si>
  <si>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</si>
  <si>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</si>
  <si>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</si>
  <si>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</si>
  <si>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</si>
  <si>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</si>
  <si>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</si>
  <si>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</si>
  <si>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</si>
  <si>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</si>
  <si>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</si>
  <si>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</si>
  <si>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</si>
  <si>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</si>
  <si>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</si>
  <si>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</si>
  <si>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</si>
  <si>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</si>
  <si>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</si>
  <si>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</si>
  <si>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</si>
  <si>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</si>
  <si>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</si>
  <si>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</si>
  <si>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</si>
  <si>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</si>
  <si>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</si>
  <si>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</si>
  <si>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</si>
  <si>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</si>
  <si>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</si>
  <si>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</si>
  <si>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</si>
  <si>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</si>
  <si>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</si>
  <si>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</si>
  <si>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</si>
  <si>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</si>
  <si>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</si>
  <si>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</si>
  <si>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</si>
  <si>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</si>
  <si>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</si>
  <si>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</si>
  <si>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</si>
  <si>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</si>
  <si>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</si>
  <si>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</si>
  <si>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</si>
  <si>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</si>
  <si>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</si>
  <si>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</si>
  <si>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</si>
  <si>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</si>
  <si>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</si>
  <si>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</si>
  <si>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</si>
  <si>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</si>
  <si>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</si>
  <si>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</si>
  <si>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</si>
  <si>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</si>
  <si>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</si>
  <si>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</si>
  <si>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</si>
  <si>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</si>
  <si>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</si>
  <si>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</si>
  <si>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</si>
  <si>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</si>
  <si>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</si>
  <si>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</si>
  <si>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</si>
  <si>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</si>
  <si>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</si>
  <si>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</si>
  <si>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</si>
  <si>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</si>
  <si>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</si>
  <si>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</si>
  <si>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</si>
  <si>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</si>
  <si>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</si>
  <si>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</si>
  <si>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</si>
  <si>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</si>
  <si>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</si>
  <si>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</si>
  <si>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</si>
  <si>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</si>
  <si>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</si>
  <si>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</si>
  <si>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</si>
  <si>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</si>
  <si>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</si>
  <si>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</si>
  <si>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</si>
  <si>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</si>
  <si>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</si>
  <si>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</si>
  <si>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</si>
  <si>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</si>
  <si>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</si>
  <si>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</si>
  <si>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</si>
  <si>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</si>
  <si>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</si>
  <si>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</si>
  <si>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</si>
  <si>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</si>
  <si>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</si>
  <si>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</si>
  <si>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</si>
  <si>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</si>
  <si>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</si>
  <si>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</si>
  <si>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</si>
  <si>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</si>
  <si>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</si>
  <si>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</si>
  <si>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</si>
  <si>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</si>
  <si>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</si>
  <si>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</si>
  <si>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</si>
  <si>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</si>
  <si>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</si>
  <si>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</si>
  <si>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</si>
  <si>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</si>
  <si>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</si>
  <si>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</si>
  <si>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</si>
  <si>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</si>
  <si>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</si>
  <si>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</si>
  <si>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</si>
  <si>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</si>
  <si>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</si>
  <si>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</si>
  <si>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</si>
  <si>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</si>
  <si>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</si>
  <si>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</si>
  <si>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</si>
  <si>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</si>
  <si>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</si>
  <si>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</si>
  <si>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</si>
  <si>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</si>
  <si>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</si>
  <si>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</si>
  <si>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</si>
  <si>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</si>
  <si>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</si>
  <si>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</si>
  <si>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</si>
  <si>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</si>
  <si>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</si>
  <si>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</si>
  <si>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</si>
  <si>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</si>
  <si>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</si>
  <si>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</si>
  <si>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</si>
  <si>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</si>
  <si>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</si>
  <si>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</si>
  <si>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</si>
  <si>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</si>
  <si>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</si>
  <si>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</si>
  <si>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</si>
  <si>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</si>
  <si>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</si>
  <si>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</si>
  <si>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</si>
  <si>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</si>
  <si>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</si>
  <si>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</si>
  <si>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</si>
  <si>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</si>
  <si>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</si>
  <si>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</si>
  <si>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</si>
  <si>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</si>
  <si>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</si>
  <si>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</si>
  <si>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</si>
  <si>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</si>
  <si>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</si>
  <si>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</si>
  <si>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</si>
  <si>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</si>
  <si>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</si>
  <si>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</si>
  <si>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</si>
  <si>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</si>
  <si>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</si>
  <si>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</si>
  <si>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</si>
  <si>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</si>
  <si>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</si>
  <si>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</si>
  <si>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</si>
  <si>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</si>
  <si>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</si>
  <si>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</si>
  <si>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</si>
  <si>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</si>
  <si>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</si>
  <si>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</si>
  <si>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</si>
  <si>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</si>
  <si>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</si>
  <si>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</si>
  <si>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</si>
  <si>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</si>
  <si>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</si>
  <si>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</si>
  <si>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</si>
  <si>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</si>
  <si>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</si>
  <si>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</si>
  <si>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</si>
  <si>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</si>
  <si>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</si>
  <si>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</si>
  <si>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</si>
  <si>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</si>
  <si>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</si>
  <si>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</si>
  <si>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</si>
  <si>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</si>
  <si>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</si>
  <si>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</si>
  <si>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</si>
  <si>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</si>
  <si>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</si>
  <si>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</si>
  <si>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</si>
  <si>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</si>
  <si>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</si>
  <si>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</si>
  <si>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</si>
  <si>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</si>
  <si>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</si>
  <si>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</si>
  <si>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</si>
  <si>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</si>
  <si>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</si>
  <si>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</si>
  <si>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</si>
  <si>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</si>
  <si>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</si>
  <si>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</si>
  <si>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</si>
  <si>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</si>
  <si>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</si>
  <si>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</si>
  <si>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</si>
  <si>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</si>
  <si>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</si>
  <si>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</si>
  <si>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</si>
  <si>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</si>
  <si>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</si>
  <si>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</si>
  <si>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</si>
  <si>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</si>
  <si>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</si>
  <si>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</si>
  <si>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</si>
  <si>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</si>
  <si>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</si>
  <si>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</si>
  <si>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</si>
  <si>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</si>
  <si>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</si>
  <si>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</si>
  <si>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</si>
  <si>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</si>
  <si>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</si>
  <si>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</si>
  <si>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</si>
  <si>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</si>
  <si>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</si>
  <si>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</si>
  <si>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</si>
  <si>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</si>
  <si>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</si>
  <si>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</si>
  <si>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</si>
  <si>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</si>
  <si>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</si>
  <si>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</si>
  <si>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</si>
  <si>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</si>
  <si>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</si>
  <si>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</si>
  <si>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</si>
  <si>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</si>
  <si>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</si>
  <si>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</si>
  <si>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</si>
  <si>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</si>
  <si>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</si>
  <si>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</si>
  <si>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</si>
  <si>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</si>
  <si>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</si>
  <si>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</si>
  <si>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</si>
  <si>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</si>
  <si>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</si>
  <si>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</si>
  <si>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</si>
  <si>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</si>
  <si>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</si>
  <si>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</si>
  <si>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</si>
  <si>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</si>
  <si>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</si>
  <si>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</si>
  <si>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</si>
  <si>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</si>
  <si>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</si>
  <si>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</si>
  <si>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</si>
  <si>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</si>
  <si>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</si>
  <si>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</si>
  <si>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</si>
  <si>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</si>
  <si>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</si>
  <si>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</si>
  <si>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</si>
  <si>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</si>
  <si>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</si>
  <si>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</si>
  <si>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</si>
  <si>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</si>
  <si>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</si>
  <si>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</si>
  <si>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</si>
  <si>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</si>
  <si>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</si>
  <si>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</si>
  <si>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</si>
  <si>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</si>
  <si>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</si>
  <si>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</si>
  <si>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</si>
  <si>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</si>
  <si>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</si>
  <si>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</si>
  <si>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</si>
  <si>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</si>
  <si>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</si>
  <si>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</si>
  <si>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</si>
  <si>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</si>
  <si>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</si>
  <si>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</si>
  <si>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</si>
  <si>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</si>
  <si>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</si>
  <si>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</si>
  <si>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</si>
  <si>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</si>
  <si>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</si>
  <si>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</si>
  <si>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</si>
  <si>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</si>
  <si>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</si>
  <si>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</si>
  <si>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</si>
  <si>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</si>
  <si>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</si>
  <si>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</si>
  <si>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</si>
  <si>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</si>
  <si>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</si>
  <si>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</si>
  <si>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</si>
  <si>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</si>
  <si>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</si>
  <si>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</si>
  <si>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</si>
  <si>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</si>
  <si>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</si>
  <si>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</si>
  <si>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</si>
  <si>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</si>
  <si>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</si>
  <si>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</si>
  <si>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</si>
  <si>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</si>
  <si>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</si>
  <si>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</si>
  <si>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</si>
  <si>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</si>
  <si>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</si>
  <si>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</si>
  <si>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</si>
  <si>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</si>
  <si>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</si>
  <si>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</si>
  <si>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</si>
  <si>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</si>
  <si>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</si>
  <si>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</si>
  <si>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</si>
  <si>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</si>
  <si>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</si>
  <si>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</si>
  <si>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</si>
  <si>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</si>
  <si>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</si>
  <si>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</si>
  <si>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</si>
  <si>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</si>
  <si>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</si>
  <si>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</si>
  <si>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</si>
  <si>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</si>
  <si>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</si>
  <si>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</si>
  <si>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</si>
  <si>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</si>
  <si>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</si>
  <si>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</si>
  <si>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</si>
  <si>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</si>
  <si>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</si>
  <si>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</si>
  <si>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</si>
  <si>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</si>
  <si>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</si>
  <si>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</si>
  <si>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</si>
  <si>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</si>
  <si>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</si>
  <si>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</si>
  <si>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</si>
  <si>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</si>
  <si>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</si>
  <si>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</si>
  <si>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</si>
  <si>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</si>
  <si>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</si>
  <si>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</si>
  <si>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</si>
  <si>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</si>
  <si>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</si>
  <si>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</si>
  <si>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</si>
  <si>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</si>
  <si>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</si>
  <si>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</si>
  <si>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</si>
  <si>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</si>
  <si>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</si>
  <si>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</si>
  <si>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</si>
  <si>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</si>
  <si>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</si>
  <si>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</si>
  <si>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</si>
  <si>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</si>
  <si>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</si>
  <si>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</si>
  <si>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</si>
  <si>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</si>
  <si>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</si>
  <si>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</si>
  <si>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</si>
  <si>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</si>
  <si>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</si>
  <si>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</si>
  <si>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</si>
  <si>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</si>
  <si>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</si>
  <si>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</si>
  <si>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</si>
  <si>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</si>
  <si>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</si>
  <si>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</si>
  <si>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</si>
  <si>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</si>
  <si>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</si>
  <si>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</si>
  <si>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</si>
  <si>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</si>
  <si>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</si>
  <si>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</si>
  <si>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</si>
  <si>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</si>
  <si>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</si>
  <si>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</si>
  <si>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</si>
  <si>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</si>
  <si>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</si>
  <si>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</si>
  <si>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</si>
  <si>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</si>
  <si>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</si>
  <si>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</si>
  <si>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</si>
  <si>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</si>
  <si>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</si>
  <si>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</si>
  <si>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</si>
  <si>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</si>
  <si>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</si>
  <si>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</si>
  <si>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</si>
  <si>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</si>
  <si>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</si>
  <si>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</si>
  <si>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</si>
  <si>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</si>
  <si>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</si>
  <si>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</si>
  <si>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</si>
  <si>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</si>
  <si>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</si>
  <si>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</si>
  <si>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</si>
  <si>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</si>
  <si>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</si>
  <si>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</si>
  <si>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</si>
  <si>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</si>
  <si>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</si>
  <si>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</si>
  <si>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</si>
  <si>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</si>
  <si>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</si>
  <si>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</si>
  <si>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</si>
  <si>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</si>
  <si>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</si>
  <si>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</si>
  <si>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</si>
  <si>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</si>
  <si>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</si>
  <si>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</si>
  <si>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</si>
  <si>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</si>
  <si>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</si>
  <si>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</si>
  <si>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</si>
  <si>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</si>
  <si>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</si>
  <si>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</si>
  <si>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</si>
  <si>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</si>
  <si>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</si>
  <si>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</si>
  <si>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</si>
  <si>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</si>
  <si>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</si>
  <si>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</si>
  <si>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</si>
  <si>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</si>
  <si>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</si>
  <si>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</si>
  <si>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</si>
  <si>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</si>
  <si>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</si>
  <si>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</si>
  <si>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</si>
  <si>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</si>
  <si>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</si>
  <si>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</si>
  <si>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</si>
  <si>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</si>
  <si>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</si>
  <si>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</si>
  <si>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</si>
  <si>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</si>
  <si>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</si>
  <si>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</si>
  <si>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</si>
  <si>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</si>
  <si>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</si>
  <si>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</si>
  <si>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</si>
  <si>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</si>
  <si>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</si>
  <si>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</si>
  <si>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</si>
  <si>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</si>
  <si>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</si>
  <si>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</si>
  <si>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</si>
  <si>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</si>
  <si>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</si>
  <si>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</si>
  <si>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</si>
  <si>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</si>
  <si>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</si>
  <si>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</si>
  <si>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</si>
  <si>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</si>
  <si>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</si>
  <si>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</si>
  <si>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</si>
  <si>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</si>
  <si>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</si>
  <si>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</si>
  <si>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</si>
  <si>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</si>
  <si>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</si>
  <si>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</si>
  <si>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</si>
  <si>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</si>
  <si>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</si>
  <si>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</si>
  <si>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</si>
  <si>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</si>
  <si>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</si>
  <si>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</si>
  <si>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</si>
  <si>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</si>
  <si>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</si>
  <si>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</si>
  <si>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</si>
  <si>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</si>
  <si>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</si>
  <si>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</si>
  <si>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</si>
  <si>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</si>
  <si>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</si>
  <si>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</si>
  <si>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</si>
  <si>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</si>
  <si>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</si>
  <si>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</si>
  <si>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</si>
  <si>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</si>
  <si>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</si>
  <si>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</si>
  <si>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</si>
  <si>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</si>
  <si>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</si>
  <si>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</si>
  <si>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</si>
  <si>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</si>
  <si>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</si>
  <si>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</si>
  <si>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</si>
  <si>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</si>
  <si>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</si>
  <si>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</si>
  <si>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</si>
  <si>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</si>
  <si>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</si>
  <si>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</si>
  <si>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</si>
  <si>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</si>
  <si>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</si>
  <si>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</si>
  <si>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</si>
  <si>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</si>
  <si>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</si>
  <si>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</si>
  <si>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</si>
  <si>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</si>
  <si>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</si>
  <si>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</si>
  <si>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</si>
  <si>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</si>
  <si>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</si>
  <si>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</si>
  <si>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</si>
  <si>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</si>
  <si>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</si>
  <si>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</si>
  <si>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</si>
  <si>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</si>
  <si>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</si>
  <si>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</si>
  <si>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</si>
  <si>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</si>
  <si>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</si>
  <si>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</si>
  <si>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</si>
  <si>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</si>
  <si>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</si>
  <si>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</si>
  <si>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</si>
  <si>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</si>
  <si>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</si>
  <si>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</si>
  <si>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</si>
  <si>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</si>
  <si>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</si>
  <si>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</si>
  <si>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</si>
  <si>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</si>
  <si>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</si>
  <si>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</si>
  <si>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</si>
  <si>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</si>
  <si>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</si>
  <si>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</si>
  <si>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</si>
  <si>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</si>
  <si>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</si>
  <si>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</si>
  <si>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</si>
  <si>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</si>
  <si>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</si>
  <si>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</si>
  <si>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</si>
  <si>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</si>
  <si>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</si>
  <si>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</si>
  <si>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</si>
  <si>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</si>
  <si>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</si>
  <si>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</si>
  <si>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</si>
  <si>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</si>
  <si>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</si>
  <si>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</si>
  <si>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</si>
  <si>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</si>
  <si>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</si>
  <si>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</si>
  <si>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</si>
  <si>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</si>
  <si>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</si>
  <si>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</si>
  <si>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</si>
  <si>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</si>
  <si>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</si>
  <si>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</si>
  <si>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</si>
  <si>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</si>
  <si>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</si>
  <si>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</si>
  <si>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</si>
  <si>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</si>
  <si>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</si>
  <si>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</si>
  <si>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</si>
  <si>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</si>
  <si>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</si>
  <si>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</si>
  <si>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</si>
  <si>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</si>
  <si>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</si>
  <si>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</si>
  <si>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</si>
  <si>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</si>
  <si>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</si>
  <si>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</si>
  <si>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</si>
  <si>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</si>
  <si>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</si>
  <si>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</si>
  <si>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</si>
  <si>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</si>
  <si>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</si>
  <si>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</si>
  <si>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</si>
  <si>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</si>
  <si>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</si>
  <si>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</si>
  <si>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</si>
  <si>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</si>
  <si>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</si>
  <si>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</si>
  <si>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</si>
  <si>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</si>
  <si>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</si>
  <si>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</si>
  <si>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</si>
  <si>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</si>
  <si>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</si>
  <si>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</si>
  <si>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</si>
  <si>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</si>
  <si>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</si>
  <si>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</si>
  <si>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</si>
  <si>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</si>
  <si>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</si>
  <si>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</si>
  <si>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</si>
  <si>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</si>
  <si>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</si>
  <si>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</si>
  <si>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</si>
  <si>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</si>
  <si>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</si>
  <si>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</si>
  <si>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</si>
  <si>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</si>
  <si>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</si>
  <si>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</si>
  <si>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</si>
  <si>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</si>
  <si>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</si>
  <si>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</si>
  <si>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</si>
  <si>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</si>
  <si>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</si>
  <si>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</si>
  <si>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</si>
  <si>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</si>
  <si>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</si>
  <si>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</si>
  <si>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</si>
  <si>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</si>
  <si>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</si>
  <si>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</si>
  <si>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</si>
  <si>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</si>
  <si>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</si>
  <si>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</si>
  <si>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</si>
  <si>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</si>
  <si>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</si>
  <si>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</si>
  <si>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</si>
  <si>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</si>
  <si>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</si>
  <si>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</si>
  <si>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</si>
  <si>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</si>
  <si>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</si>
  <si>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</si>
  <si>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</si>
  <si>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</si>
  <si>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</si>
  <si>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</si>
  <si>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</si>
  <si>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</si>
  <si>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</si>
  <si>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</si>
  <si>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</si>
  <si>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</si>
  <si>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</si>
  <si>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</si>
  <si>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</si>
  <si>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</si>
  <si>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</si>
  <si>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</si>
  <si>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</si>
  <si>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</si>
  <si>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</si>
  <si>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</si>
  <si>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</si>
  <si>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</si>
  <si>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</si>
  <si>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</si>
  <si>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</si>
  <si>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</si>
  <si>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</si>
  <si>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</si>
  <si>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</si>
  <si>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</si>
  <si>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</si>
  <si>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</si>
  <si>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</si>
  <si>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</si>
  <si>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</si>
  <si>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</si>
  <si>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</si>
  <si>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</si>
  <si>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</si>
  <si>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</si>
  <si>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</si>
  <si>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</si>
  <si>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</si>
  <si>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</si>
  <si>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</si>
  <si>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</si>
  <si>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</si>
  <si>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</si>
  <si>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</si>
  <si>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</si>
  <si>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</si>
  <si>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</si>
  <si>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</si>
  <si>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</si>
  <si>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</si>
  <si>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</si>
  <si>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</si>
  <si>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</si>
  <si>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</si>
  <si>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</si>
  <si>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</si>
  <si>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</si>
  <si>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</si>
  <si>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</si>
  <si>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</si>
  <si>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</si>
  <si>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</si>
  <si>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</si>
  <si>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</si>
  <si>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</si>
  <si>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</si>
  <si>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</si>
  <si>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</si>
  <si>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</si>
  <si>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</si>
  <si>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</si>
  <si>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</si>
  <si>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</si>
  <si>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</si>
  <si>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</si>
  <si>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</si>
  <si>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</si>
  <si>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</si>
  <si>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</si>
  <si>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</si>
  <si>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</si>
  <si>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</si>
  <si>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</si>
  <si>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</si>
  <si>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</si>
  <si>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</si>
  <si>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</si>
  <si>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</si>
  <si>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</si>
  <si>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</si>
  <si>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</si>
  <si>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</si>
  <si>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</si>
  <si>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</si>
  <si>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</si>
  <si>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</si>
  <si>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</si>
  <si>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</si>
  <si>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</si>
  <si>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</si>
  <si>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</si>
  <si>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</si>
  <si>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</si>
  <si>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</si>
  <si>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</si>
  <si>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</si>
  <si>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</si>
  <si>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</si>
  <si>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</si>
  <si>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</si>
  <si>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</si>
  <si>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</si>
  <si>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</si>
  <si>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</si>
  <si>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</si>
  <si>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</si>
  <si>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</si>
  <si>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</si>
  <si>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</si>
  <si>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</si>
  <si>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</si>
  <si>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</si>
  <si>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</si>
  <si>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</si>
  <si>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</si>
  <si>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</si>
  <si>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</si>
  <si>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</si>
  <si>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</si>
  <si>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</si>
  <si>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</si>
  <si>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</si>
  <si>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</si>
  <si>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</si>
  <si>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</si>
  <si>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</si>
  <si>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</si>
  <si>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</si>
  <si>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</si>
  <si>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</si>
  <si>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</si>
  <si>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</si>
  <si>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</si>
  <si>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</si>
  <si>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</si>
  <si>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</si>
  <si>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</si>
  <si>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</si>
  <si>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</si>
  <si>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</si>
  <si>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</si>
  <si>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</si>
  <si>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</si>
  <si>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</si>
  <si>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</si>
  <si>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</si>
  <si>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</si>
  <si>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</si>
  <si>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</si>
  <si>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</si>
  <si>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</si>
  <si>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</si>
  <si>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</si>
  <si>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</si>
  <si>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</si>
  <si>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</si>
  <si>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</si>
  <si>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</si>
  <si>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</si>
  <si>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</si>
  <si>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</si>
  <si>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</si>
  <si>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</si>
  <si>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</si>
  <si>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</si>
  <si>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</si>
  <si>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</si>
  <si>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</si>
  <si>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</si>
  <si>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</si>
  <si>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</si>
  <si>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</si>
  <si>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</si>
  <si>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</si>
  <si>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</si>
  <si>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</si>
  <si>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</si>
  <si>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</si>
  <si>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</si>
  <si>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</si>
  <si>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</si>
  <si>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</si>
  <si>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</si>
  <si>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</si>
  <si>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</si>
  <si>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</si>
  <si>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</si>
  <si>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</si>
  <si>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</si>
  <si>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</si>
  <si>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</si>
  <si>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</si>
  <si>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</si>
  <si>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</si>
  <si>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</si>
  <si>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</si>
  <si>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</si>
  <si>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</si>
  <si>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</si>
  <si>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</si>
  <si>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</si>
  <si>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</si>
  <si>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</si>
  <si>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</si>
  <si>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</si>
  <si>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</si>
  <si>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</si>
  <si>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</si>
  <si>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</si>
  <si>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</si>
  <si>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</si>
  <si>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</si>
  <si>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</si>
  <si>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</si>
  <si>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</si>
  <si>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</si>
  <si>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</si>
  <si>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</si>
  <si>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</si>
  <si>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</si>
  <si>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</si>
  <si>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</si>
  <si>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</si>
  <si>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</si>
  <si>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</si>
  <si>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</si>
  <si>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</si>
  <si>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</si>
  <si>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</si>
  <si>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</si>
  <si>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</si>
  <si>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</si>
  <si>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</si>
  <si>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</si>
  <si>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</si>
  <si>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</si>
  <si>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</si>
  <si>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</si>
  <si>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</si>
  <si>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</si>
  <si>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</si>
  <si>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</si>
  <si>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</si>
  <si>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</si>
  <si>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</si>
  <si>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</si>
  <si>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</si>
  <si>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</si>
  <si>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</si>
  <si>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</si>
  <si>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</si>
  <si>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</si>
  <si>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</si>
  <si>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</si>
  <si>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</si>
  <si>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</si>
  <si>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</si>
  <si>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</si>
  <si>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</si>
  <si>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</si>
  <si>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</si>
  <si>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</si>
  <si>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</si>
  <si>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</si>
  <si>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</si>
  <si>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</si>
  <si>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</si>
  <si>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</si>
  <si>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</si>
  <si>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</si>
  <si>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</si>
  <si>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</si>
  <si>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</si>
  <si>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</si>
  <si>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</si>
  <si>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</si>
  <si>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</si>
  <si>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</si>
  <si>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</si>
  <si>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</si>
  <si>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</si>
  <si>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</si>
  <si>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</si>
  <si>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</si>
  <si>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</si>
  <si>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</si>
  <si>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</si>
  <si>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</si>
  <si>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</si>
  <si>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</si>
  <si>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</si>
  <si>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</si>
  <si>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</si>
  <si>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</si>
  <si>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</si>
  <si>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</si>
  <si>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</si>
  <si>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</si>
  <si>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</si>
  <si>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</si>
  <si>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</si>
  <si>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</si>
  <si>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</si>
  <si>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</si>
  <si>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</si>
  <si>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</si>
  <si>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</si>
  <si>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</si>
  <si>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</si>
  <si>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</si>
  <si>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</si>
  <si>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</si>
  <si>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</si>
  <si>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</si>
  <si>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</si>
  <si>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</si>
  <si>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</si>
  <si>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</si>
  <si>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</si>
  <si>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</si>
  <si>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</si>
  <si>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</si>
  <si>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</si>
  <si>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</si>
  <si>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</si>
  <si>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</si>
  <si>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</si>
  <si>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</si>
  <si>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</si>
  <si>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</si>
  <si>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</si>
  <si>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</si>
  <si>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</si>
  <si>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</si>
  <si>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</si>
  <si>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</si>
  <si>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</si>
  <si>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</si>
  <si>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</si>
  <si>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</si>
  <si>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</si>
  <si>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</si>
  <si>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</si>
  <si>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</si>
  <si>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</si>
  <si>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</si>
  <si>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</si>
  <si>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</si>
  <si>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</si>
  <si>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</si>
  <si>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</si>
  <si>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</si>
  <si>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</si>
  <si>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</si>
  <si>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</si>
  <si>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</si>
  <si>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</si>
  <si>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</si>
  <si>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</si>
  <si>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</si>
  <si>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</si>
  <si>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</si>
  <si>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</si>
  <si>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</si>
  <si>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</si>
  <si>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</si>
  <si>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</si>
  <si>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</si>
  <si>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</si>
  <si>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</si>
  <si>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</si>
  <si>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</si>
  <si>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</si>
  <si>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</si>
  <si>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</si>
  <si>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</si>
  <si>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</si>
  <si>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</si>
  <si>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</si>
  <si>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</si>
  <si>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</si>
  <si>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</si>
  <si>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</si>
  <si>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</si>
  <si>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</si>
  <si>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</si>
  <si>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</si>
  <si>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</si>
  <si>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</si>
  <si>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</si>
  <si>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</si>
  <si>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</si>
  <si>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</si>
  <si>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</si>
  <si>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</si>
  <si>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</si>
  <si>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</si>
  <si>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</si>
  <si>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</si>
  <si>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</si>
  <si>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</si>
  <si>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</si>
  <si>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</si>
  <si>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</si>
  <si>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</si>
  <si>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</si>
  <si>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</si>
  <si>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</si>
  <si>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</si>
  <si>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</si>
  <si>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</si>
  <si>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</si>
  <si>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</si>
  <si>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</si>
  <si>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</si>
  <si>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</si>
  <si>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</si>
  <si>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</si>
  <si>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</si>
  <si>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</si>
  <si>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</si>
  <si>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</si>
  <si>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</si>
  <si>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</si>
  <si>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</si>
  <si>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</si>
  <si>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</si>
  <si>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</si>
  <si>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</si>
  <si>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</si>
  <si>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</si>
  <si>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</si>
  <si>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</si>
  <si>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</si>
  <si>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</si>
  <si>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</si>
  <si>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</si>
  <si>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</si>
  <si>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</si>
  <si>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</si>
  <si>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</si>
  <si>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</si>
  <si>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</si>
  <si>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</si>
  <si>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</si>
  <si>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</si>
  <si>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</si>
  <si>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</si>
  <si>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</si>
  <si>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</si>
  <si>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</si>
  <si>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</si>
  <si>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</si>
  <si>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</si>
  <si>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</si>
  <si>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</si>
  <si>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</si>
  <si>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</si>
  <si>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</si>
  <si>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</si>
  <si>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</si>
  <si>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</si>
  <si>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</si>
  <si>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</si>
  <si>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</si>
  <si>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</si>
  <si>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</si>
  <si>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</si>
  <si>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</si>
  <si>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</si>
  <si>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</si>
  <si>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</si>
  <si>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</si>
  <si>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</si>
  <si>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</si>
  <si>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</si>
  <si>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</si>
  <si>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</si>
  <si>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</si>
  <si>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</si>
  <si>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</si>
  <si>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</si>
  <si>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</si>
  <si>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</si>
  <si>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</si>
  <si>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</si>
  <si>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</si>
  <si>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</si>
  <si>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</si>
  <si>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</si>
  <si>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</si>
  <si>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</si>
  <si>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</si>
  <si>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</si>
  <si>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</si>
  <si>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</si>
  <si>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</si>
  <si>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</si>
  <si>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</si>
  <si>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</si>
  <si>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</si>
  <si>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</si>
  <si>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</si>
  <si>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</si>
  <si>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</si>
  <si>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</si>
  <si>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</si>
  <si>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</si>
  <si>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</si>
  <si>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</si>
  <si>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</si>
  <si>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</si>
  <si>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</si>
  <si>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</si>
  <si>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</si>
  <si>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</si>
  <si>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</si>
  <si>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</si>
  <si>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</si>
  <si>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</si>
  <si>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</si>
  <si>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</si>
  <si>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</si>
  <si>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</si>
  <si>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</si>
  <si>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</si>
  <si>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</si>
  <si>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</si>
  <si>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</si>
  <si>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</si>
  <si>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</si>
  <si>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</si>
  <si>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</si>
  <si>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</si>
  <si>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</si>
  <si>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</si>
  <si>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</si>
  <si>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</si>
  <si>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</si>
  <si>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</si>
  <si>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</si>
  <si>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</si>
  <si>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</si>
  <si>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</si>
  <si>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</si>
  <si>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</si>
  <si>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</si>
  <si>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</si>
  <si>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</si>
  <si>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</si>
  <si>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</si>
  <si>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</si>
  <si>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</si>
  <si>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</si>
  <si>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</si>
  <si>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</si>
  <si>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</si>
  <si>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</si>
  <si>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</si>
  <si>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</si>
  <si>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</si>
  <si>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</si>
  <si>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</si>
  <si>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</si>
  <si>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</si>
  <si>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</si>
  <si>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</si>
  <si>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</si>
  <si>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</si>
  <si>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</si>
  <si>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</si>
  <si>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</si>
  <si>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</si>
  <si>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</si>
  <si>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</si>
  <si>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</si>
  <si>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</si>
  <si>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</si>
  <si>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</si>
  <si>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</si>
  <si>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</si>
  <si>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</si>
  <si>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</si>
  <si>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</si>
  <si>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</si>
  <si>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</si>
  <si>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</si>
  <si>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</si>
  <si>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</si>
  <si>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</si>
  <si>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</si>
  <si>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</si>
  <si>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</si>
  <si>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</si>
  <si>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</si>
  <si>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</si>
  <si>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</si>
  <si>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</si>
  <si>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</si>
  <si>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</si>
  <si>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</si>
  <si>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</si>
  <si>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</si>
  <si>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</si>
  <si>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</si>
  <si>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</si>
  <si>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</si>
  <si>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</si>
  <si>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</si>
  <si>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</si>
  <si>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</si>
  <si>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</si>
  <si>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</si>
  <si>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</si>
  <si>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</si>
  <si>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</si>
  <si>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</si>
  <si>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</si>
  <si>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</si>
  <si>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</si>
  <si>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</si>
  <si>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</si>
  <si>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</si>
  <si>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</si>
  <si>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</si>
  <si>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</si>
  <si>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</si>
  <si>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</si>
  <si>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</si>
  <si>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</si>
  <si>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</si>
  <si>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</si>
  <si>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</si>
  <si>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</si>
  <si>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</si>
  <si>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</si>
  <si>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</si>
  <si>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</si>
  <si>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</si>
  <si>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</si>
  <si>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</si>
  <si>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</si>
  <si>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</si>
  <si>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</si>
  <si>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</si>
  <si>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</si>
  <si>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</si>
  <si>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</si>
  <si>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</si>
  <si>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</si>
  <si>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</si>
  <si>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</si>
  <si>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</si>
  <si>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</si>
  <si>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</si>
  <si>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</si>
  <si>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</si>
  <si>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</si>
  <si>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</si>
  <si>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</si>
  <si>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</si>
  <si>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</si>
  <si>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</si>
  <si>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</si>
  <si>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</si>
  <si>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</si>
  <si>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</si>
  <si>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</si>
  <si>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</si>
  <si>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</si>
  <si>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</si>
  <si>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</si>
  <si>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</si>
  <si>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</si>
  <si>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</si>
  <si>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</si>
  <si>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</si>
  <si>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</si>
  <si>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</si>
  <si>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</si>
  <si>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</si>
  <si>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</si>
  <si>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</si>
  <si>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</si>
  <si>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</si>
  <si>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</si>
  <si>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</si>
  <si>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</si>
  <si>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</si>
  <si>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</si>
  <si>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</si>
  <si>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</si>
  <si>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</si>
  <si>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</si>
  <si>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</si>
  <si>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</si>
  <si>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</si>
  <si>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</si>
  <si>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</si>
  <si>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</si>
  <si>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</si>
  <si>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</si>
  <si>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</si>
  <si>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</si>
  <si>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</si>
  <si>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</si>
  <si>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</si>
  <si>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</si>
  <si>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</si>
  <si>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</si>
  <si>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</si>
  <si>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</si>
  <si>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</si>
  <si>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</si>
  <si>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</si>
  <si>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</si>
  <si>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</si>
  <si>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</si>
  <si>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</si>
  <si>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</si>
  <si>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</si>
  <si>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</si>
  <si>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</si>
  <si>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</si>
  <si>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</si>
  <si>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</si>
  <si>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</si>
  <si>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</si>
  <si>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</si>
  <si>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</si>
  <si>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</si>
  <si>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</si>
  <si>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</si>
  <si>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</si>
  <si>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</si>
  <si>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</si>
  <si>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</si>
  <si>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</si>
  <si>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</si>
  <si>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</si>
  <si>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</si>
  <si>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</si>
  <si>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</si>
  <si>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</si>
  <si>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</si>
  <si>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</si>
  <si>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</si>
  <si>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</si>
  <si>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</si>
  <si>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</si>
  <si>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</si>
  <si>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</si>
  <si>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</si>
  <si>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</si>
  <si>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</si>
  <si>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</si>
  <si>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</si>
  <si>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</si>
  <si>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</si>
  <si>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</si>
  <si>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</si>
  <si>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</si>
  <si>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</si>
  <si>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</si>
  <si>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</si>
  <si>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</si>
  <si>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</si>
  <si>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</si>
  <si>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</si>
  <si>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</si>
  <si>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 /798</t>
  </si>
  <si>
    <t>5216 / 1059</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</si>
  <si>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</si>
  <si>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</si>
  <si>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</si>
  <si>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</si>
  <si>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</si>
  <si>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</si>
  <si>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</si>
  <si>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</si>
  <si>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</si>
  <si>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</si>
  <si>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</si>
  <si>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</si>
  <si>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</si>
  <si>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</si>
  <si>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</si>
  <si>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</si>
  <si>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</si>
  <si>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</si>
  <si>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</si>
  <si>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</si>
  <si>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</si>
  <si>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</si>
  <si>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</si>
  <si>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</si>
  <si>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</si>
  <si>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</si>
  <si>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</si>
  <si>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</si>
  <si>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</si>
  <si>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</si>
  <si>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</si>
  <si>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</si>
  <si>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</si>
  <si>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</si>
  <si>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</si>
  <si>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</si>
  <si>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</si>
  <si>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</si>
  <si>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</si>
  <si>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</si>
  <si>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</si>
  <si>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</si>
  <si>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</si>
  <si>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</si>
  <si>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</si>
  <si>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</si>
  <si>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</si>
  <si>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</si>
  <si>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</si>
  <si>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</si>
  <si>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</si>
  <si>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</si>
  <si>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</si>
  <si>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</si>
  <si>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</si>
  <si>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</si>
  <si>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</si>
  <si>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</si>
  <si>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</si>
  <si>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</si>
  <si>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</si>
  <si>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</si>
  <si>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תוספת 9002</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</si>
  <si>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</si>
  <si>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</si>
  <si>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</si>
  <si>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</si>
  <si>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</si>
  <si>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</si>
  <si>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</si>
  <si>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</si>
  <si>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</si>
  <si>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</si>
  <si>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</si>
  <si>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</si>
  <si>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</si>
  <si>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</si>
  <si>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</si>
  <si>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</si>
  <si>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</si>
  <si>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</si>
  <si>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</si>
  <si>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</si>
  <si>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</si>
  <si>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</si>
  <si>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</si>
  <si>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</si>
  <si>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</si>
  <si>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</si>
  <si>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</si>
  <si>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</si>
  <si>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</si>
  <si>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</si>
  <si>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</si>
  <si>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</si>
  <si>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</si>
  <si>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</si>
  <si>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</si>
  <si>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</si>
  <si>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</si>
  <si>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</si>
  <si>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</si>
  <si>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</si>
  <si>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</si>
  <si>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</si>
  <si>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</si>
  <si>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</si>
  <si>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</si>
  <si>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</si>
  <si>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</si>
  <si>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</si>
  <si>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</si>
  <si>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</si>
  <si>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</si>
  <si>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</si>
  <si>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</si>
  <si>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</si>
  <si>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</si>
  <si>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</si>
  <si>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</si>
  <si>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</si>
  <si>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</si>
  <si>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</si>
  <si>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</si>
  <si>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</si>
  <si>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</si>
  <si>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</si>
  <si>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</si>
  <si>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</si>
  <si>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4934 / 1054</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</si>
  <si>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</si>
  <si>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</si>
  <si>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</si>
  <si>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</si>
  <si>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</si>
  <si>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</si>
  <si>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</si>
  <si>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</si>
  <si>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</si>
  <si>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</si>
  <si>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</si>
  <si>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</si>
  <si>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</si>
  <si>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</si>
  <si>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</si>
  <si>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</si>
  <si>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</si>
  <si>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</si>
  <si>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</si>
  <si>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</si>
  <si>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</si>
  <si>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</si>
  <si>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</si>
  <si>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</si>
  <si>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</si>
  <si>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</si>
  <si>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</si>
  <si>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</si>
  <si>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</si>
  <si>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</si>
  <si>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</si>
  <si>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</si>
  <si>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</si>
  <si>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</si>
  <si>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</si>
  <si>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</si>
  <si>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</si>
  <si>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</si>
  <si>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</si>
  <si>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</si>
  <si>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</si>
  <si>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</si>
  <si>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</si>
  <si>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</si>
  <si>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האם סמל 4544 (הסכם 2001 / 3.6%) משתתף בחישוב שכר מינימום?</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</si>
  <si>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</si>
  <si>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</si>
  <si>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</si>
  <si>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</si>
  <si>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</si>
  <si>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</si>
  <si>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</si>
  <si>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</si>
  <si>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</si>
  <si>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</si>
  <si>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</si>
  <si>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</si>
  <si>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</si>
  <si>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</si>
  <si>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</si>
  <si>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</si>
  <si>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</si>
  <si>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</si>
  <si>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</si>
  <si>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</si>
  <si>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</si>
  <si>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</si>
  <si>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</si>
  <si>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</si>
  <si>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</si>
  <si>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</si>
  <si>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</si>
  <si>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</si>
  <si>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</si>
  <si>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</si>
  <si>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</si>
  <si>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</si>
  <si>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</si>
  <si>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</si>
  <si>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</si>
  <si>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</si>
  <si>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</si>
  <si>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</si>
  <si>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</si>
  <si>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</si>
  <si>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</si>
  <si>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</si>
  <si>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</si>
  <si>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</si>
  <si>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</si>
  <si>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</si>
  <si>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</si>
  <si>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</si>
  <si>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</si>
  <si>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</si>
  <si>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</si>
  <si>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</si>
  <si>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כוננויות</t>
  </si>
  <si>
    <t>מס הכנסה, מכס ומע"מ</t>
  </si>
  <si>
    <t>הטמעט פריון 95</t>
  </si>
  <si>
    <t>תוס שקלית</t>
  </si>
  <si>
    <t>יחודית שע"מ</t>
  </si>
  <si>
    <t>1774 / 4220</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</si>
  <si>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</si>
  <si>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</si>
  <si>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</si>
  <si>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</si>
  <si>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</si>
  <si>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</si>
  <si>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</si>
  <si>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משרד החקלאות, מנהל המחקר החקלאי, מכס ומע"מ, חוץ</t>
  </si>
  <si>
    <t>7.5%/8%/15%</t>
  </si>
  <si>
    <t>נהג מלווה</t>
  </si>
  <si>
    <t>הנהלת בתי המשפט/תיירות/רוה"מ</t>
  </si>
  <si>
    <t>מס הכנסה, רווחה</t>
  </si>
  <si>
    <t>הלמ"ס</t>
  </si>
  <si>
    <t>תוספת קצרנות</t>
  </si>
  <si>
    <t>כולם/מדווח ידנית</t>
  </si>
  <si>
    <t>647 / 667 / 4268</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</si>
  <si>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</si>
  <si>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</si>
  <si>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</si>
  <si>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</si>
  <si>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</si>
  <si>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</si>
  <si>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</si>
  <si>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</si>
  <si>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</si>
  <si>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</si>
  <si>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</si>
  <si>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</si>
  <si>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</si>
  <si>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</si>
  <si>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</si>
  <si>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</si>
  <si>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</si>
  <si>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</si>
  <si>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</si>
  <si>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</si>
  <si>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</si>
  <si>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</si>
  <si>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</si>
  <si>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</si>
  <si>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1072 / 5340</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</si>
  <si>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</si>
  <si>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</si>
  <si>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</si>
  <si>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</si>
  <si>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</si>
  <si>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</si>
  <si>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</si>
  <si>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</si>
  <si>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</si>
  <si>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</si>
  <si>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</si>
  <si>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</si>
  <si>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</si>
  <si>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</si>
  <si>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</si>
  <si>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</si>
  <si>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</si>
  <si>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</si>
  <si>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</si>
  <si>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</si>
  <si>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</si>
  <si>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</si>
  <si>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</si>
  <si>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</si>
  <si>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</si>
  <si>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</si>
  <si>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</si>
  <si>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</si>
  <si>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</si>
  <si>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</si>
  <si>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</si>
  <si>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</si>
  <si>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</si>
  <si>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</si>
  <si>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</si>
  <si>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</si>
  <si>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</si>
  <si>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</si>
  <si>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</si>
  <si>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</si>
  <si>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</si>
  <si>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</si>
  <si>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</si>
  <si>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</si>
  <si>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</si>
  <si>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</si>
  <si>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</si>
  <si>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</si>
  <si>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</si>
  <si>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</si>
  <si>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</si>
  <si>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</si>
  <si>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</si>
  <si>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</si>
  <si>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</si>
  <si>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</si>
  <si>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</si>
  <si>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</si>
  <si>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</si>
  <si>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</si>
  <si>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</si>
  <si>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</si>
  <si>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</si>
  <si>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</si>
  <si>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</si>
  <si>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</si>
  <si>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</si>
  <si>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</si>
  <si>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</si>
  <si>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</si>
  <si>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</si>
  <si>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</si>
  <si>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</si>
  <si>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</si>
  <si>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</si>
  <si>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</si>
  <si>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</si>
  <si>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</si>
  <si>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</si>
  <si>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</si>
  <si>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</si>
  <si>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</si>
  <si>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</si>
  <si>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</si>
  <si>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</si>
  <si>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</si>
  <si>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</si>
  <si>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</si>
  <si>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</si>
  <si>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</si>
  <si>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</si>
  <si>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</si>
  <si>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</si>
  <si>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</si>
  <si>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</si>
  <si>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</si>
  <si>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</si>
  <si>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</si>
  <si>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</si>
  <si>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</si>
  <si>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</si>
  <si>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</si>
  <si>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</si>
  <si>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</si>
  <si>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</si>
  <si>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</si>
  <si>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</si>
  <si>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</si>
  <si>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</si>
  <si>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</si>
  <si>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</si>
  <si>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</si>
  <si>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</si>
  <si>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</si>
  <si>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</si>
  <si>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</si>
  <si>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</si>
  <si>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</si>
  <si>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</si>
  <si>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</si>
  <si>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</si>
  <si>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</si>
  <si>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</si>
  <si>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</si>
  <si>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</si>
  <si>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</si>
  <si>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</si>
  <si>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</si>
  <si>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</si>
  <si>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</si>
  <si>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</si>
  <si>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</si>
  <si>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</si>
  <si>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</si>
  <si>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</si>
  <si>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</si>
  <si>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</si>
  <si>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</si>
  <si>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</si>
  <si>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</si>
  <si>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</si>
  <si>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</si>
  <si>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</si>
  <si>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</si>
  <si>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</si>
  <si>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</si>
  <si>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</si>
  <si>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</si>
  <si>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</si>
  <si>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</si>
  <si>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</si>
  <si>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</si>
  <si>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</si>
  <si>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</si>
  <si>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</si>
  <si>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</si>
  <si>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</si>
  <si>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</si>
  <si>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</si>
  <si>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</si>
  <si>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</si>
  <si>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</si>
  <si>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</si>
  <si>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</si>
  <si>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</si>
  <si>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</si>
  <si>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</si>
  <si>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</si>
  <si>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</si>
  <si>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</si>
  <si>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</si>
  <si>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</si>
  <si>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</si>
  <si>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</si>
  <si>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</si>
  <si>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</si>
  <si>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</si>
  <si>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</si>
  <si>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</si>
  <si>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</si>
  <si>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</si>
  <si>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</si>
  <si>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</si>
  <si>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</si>
  <si>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</si>
  <si>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</si>
  <si>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</si>
  <si>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</si>
  <si>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</si>
  <si>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</si>
  <si>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</si>
  <si>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</si>
  <si>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</si>
  <si>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</si>
  <si>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</si>
  <si>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</si>
  <si>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</si>
  <si>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</si>
  <si>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</si>
  <si>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</si>
  <si>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</si>
  <si>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</si>
  <si>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</si>
  <si>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</si>
  <si>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</si>
  <si>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</si>
  <si>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</si>
  <si>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</si>
  <si>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</si>
  <si>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</si>
  <si>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</si>
  <si>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</si>
  <si>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</si>
  <si>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</si>
  <si>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</si>
  <si>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</si>
  <si>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</si>
  <si>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</si>
  <si>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</si>
  <si>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</si>
  <si>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</si>
  <si>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</si>
  <si>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</si>
  <si>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</si>
  <si>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</si>
  <si>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</si>
  <si>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</si>
  <si>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</si>
  <si>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</si>
  <si>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</si>
  <si>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</si>
  <si>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</si>
  <si>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</si>
  <si>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</si>
  <si>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</si>
  <si>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</si>
  <si>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</si>
  <si>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</si>
  <si>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</si>
  <si>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</si>
  <si>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</si>
  <si>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</si>
  <si>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</si>
  <si>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</si>
  <si>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</si>
  <si>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</si>
  <si>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</si>
  <si>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</si>
  <si>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</si>
  <si>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</si>
  <si>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</si>
  <si>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</si>
  <si>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</si>
  <si>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</si>
  <si>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</si>
  <si>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</si>
  <si>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</si>
  <si>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</si>
  <si>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</si>
  <si>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</si>
  <si>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</si>
  <si>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</si>
  <si>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</si>
  <si>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</si>
  <si>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</si>
  <si>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</si>
  <si>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</si>
  <si>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</si>
  <si>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</si>
  <si>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</si>
  <si>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</si>
  <si>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</si>
  <si>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</si>
  <si>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</si>
  <si>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</si>
  <si>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</si>
  <si>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</si>
  <si>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</si>
  <si>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</si>
  <si>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</si>
  <si>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</si>
  <si>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</si>
  <si>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</si>
  <si>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</si>
  <si>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</si>
  <si>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</si>
  <si>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</si>
  <si>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</si>
  <si>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</si>
  <si>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</si>
  <si>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</si>
  <si>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</si>
  <si>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</si>
  <si>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</si>
  <si>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</si>
  <si>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</si>
  <si>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</si>
  <si>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</si>
  <si>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</si>
  <si>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</si>
  <si>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</si>
  <si>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</si>
  <si>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</si>
  <si>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</si>
  <si>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</si>
  <si>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</si>
  <si>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</si>
  <si>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</si>
  <si>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</si>
  <si>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</si>
  <si>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</si>
  <si>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</si>
  <si>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</si>
  <si>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</si>
  <si>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</si>
  <si>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</si>
  <si>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</si>
  <si>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</si>
  <si>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</si>
  <si>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</si>
  <si>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</si>
  <si>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</si>
  <si>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</si>
  <si>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</si>
  <si>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</si>
  <si>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</si>
  <si>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</si>
  <si>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</si>
  <si>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</si>
  <si>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</si>
  <si>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</si>
  <si>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</si>
  <si>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</si>
  <si>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</si>
  <si>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</si>
  <si>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</si>
  <si>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</si>
  <si>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</si>
  <si>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</si>
  <si>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</si>
  <si>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</si>
  <si>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</si>
  <si>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</si>
  <si>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</si>
  <si>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</si>
  <si>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</si>
  <si>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</si>
  <si>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</si>
  <si>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</si>
  <si>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</si>
  <si>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</si>
  <si>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</si>
  <si>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</si>
  <si>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</si>
  <si>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</si>
  <si>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</si>
  <si>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</si>
  <si>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</si>
  <si>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</si>
  <si>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</si>
  <si>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</si>
  <si>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</si>
  <si>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</si>
  <si>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</si>
  <si>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</si>
  <si>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</si>
  <si>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</si>
  <si>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</si>
  <si>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</si>
  <si>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</si>
  <si>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</si>
  <si>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</si>
  <si>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</si>
  <si>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</si>
  <si>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</si>
  <si>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</si>
  <si>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</si>
  <si>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</si>
  <si>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</si>
  <si>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</si>
  <si>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</si>
  <si>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</si>
  <si>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</si>
  <si>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</si>
  <si>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</si>
  <si>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</si>
  <si>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</si>
  <si>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LeftPos = 80           ' מיקום X (עמודה C בערך)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</si>
  <si>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</si>
  <si>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</si>
  <si>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</si>
  <si>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</si>
  <si>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</si>
  <si>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</si>
  <si>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</si>
  <si>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</si>
  <si>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</si>
  <si>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</si>
  <si>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</si>
  <si>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</si>
  <si>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</si>
  <si>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</si>
  <si>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</si>
  <si>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</si>
  <si>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</si>
  <si>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</si>
  <si>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</si>
  <si>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</si>
  <si>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</si>
  <si>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</si>
  <si>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</si>
  <si>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</si>
  <si>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</si>
  <si>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</si>
  <si>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</si>
  <si>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</si>
  <si>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</si>
  <si>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</si>
  <si>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</si>
  <si>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</si>
  <si>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</si>
  <si>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</si>
  <si>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</si>
  <si>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 פסיכיאטרי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</si>
</sst>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 numFmtId="191" formatCode="#0"/>
  </numFmts>
  <fonts count="58">
    <font>
      <sz val="11"/>
      <color theme="1"/>
      <name val="Calibri"/>
      <family val="2"/>
      <charset val="177"/>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8"/>
      <name val="Tahoma"/>
      <family val="2"/>
      <charset val="177"/>
    </font>
    <font>
      <sz val="8"/>
      <color theme="1"/>
      <name val="Calibri"/>
      <family val="2"/>
    </font>
  </fonts>
  <fills count="60">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FFFF"/>
      </patternFill>
    </fill>
  </fills>
  <borders count="68">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979991"/>
      </left>
      <right/>
      <top style="thin">
        <color rgb="FF979991"/>
      </top>
      <bottom style="thin">
        <color rgb="FF979991"/>
      </bottom>
      <diagonal/>
    </border>
    <border>
      <left style="thin">
        <color rgb="FF979991"/>
      </left>
      <right style="thin">
        <color rgb="FF979991"/>
      </right>
      <top style="thin">
        <color rgb="FF979991"/>
      </top>
      <bottom style="thin">
        <color rgb="FF979991"/>
      </bottom>
      <diagonal/>
    </border>
  </borders>
  <cellStyleXfs count="60">
    <xf numFmtId="0" fontId="0" fillId="0" borderId="0"/>
    <xf numFmtId="164" fontId="1" fillId="0" borderId="0" applyFont="0" applyFill="0" applyBorder="0" applyAlignment="0" applyProtection="0"/>
    <xf numFmtId="9" fontId="1" fillId="0" borderId="0" applyFont="0" applyFill="0" applyBorder="0" applyAlignment="0" applyProtection="0"/>
    <xf numFmtId="165" fontId="1" fillId="0" borderId="0" applyFont="0" applyFill="0" applyBorder="0" applyAlignment="0" applyProtection="0"/>
    <xf numFmtId="0" fontId="1" fillId="13" borderId="52" applyNumberFormat="0" applyFont="0" applyAlignment="0" applyProtection="0"/>
    <xf numFmtId="0" fontId="16" fillId="0" borderId="0" applyNumberFormat="0" applyFill="0" applyBorder="0" applyAlignment="0" applyProtection="0"/>
    <xf numFmtId="0" fontId="17" fillId="0" borderId="45" applyNumberFormat="0" applyFill="0" applyAlignment="0" applyProtection="0"/>
    <xf numFmtId="0" fontId="18" fillId="0" borderId="46" applyNumberFormat="0" applyFill="0" applyAlignment="0" applyProtection="0"/>
    <xf numFmtId="0" fontId="19" fillId="0" borderId="47" applyNumberFormat="0" applyFill="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8" borderId="0" applyNumberFormat="0" applyBorder="0" applyAlignment="0" applyProtection="0"/>
    <xf numFmtId="0" fontId="22" fillId="9" borderId="0" applyNumberFormat="0" applyBorder="0" applyAlignment="0" applyProtection="0"/>
    <xf numFmtId="0" fontId="23" fillId="10" borderId="48" applyNumberFormat="0" applyAlignment="0" applyProtection="0"/>
    <xf numFmtId="0" fontId="24" fillId="11" borderId="49" applyNumberFormat="0" applyAlignment="0" applyProtection="0"/>
    <xf numFmtId="0" fontId="25" fillId="11" borderId="48" applyNumberFormat="0" applyAlignment="0" applyProtection="0"/>
    <xf numFmtId="0" fontId="26" fillId="0" borderId="50" applyNumberFormat="0" applyFill="0" applyAlignment="0" applyProtection="0"/>
    <xf numFmtId="0" fontId="27" fillId="12" borderId="51"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53" applyNumberFormat="0" applyFill="0" applyAlignment="0" applyProtection="0"/>
    <xf numFmtId="0" fontId="3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37" fillId="40" borderId="39">
      <alignment horizontal="center" vertical="center"/>
    </xf>
    <xf numFmtId="0" fontId="37" fillId="39" borderId="39">
      <alignment horizontal="center" vertical="center"/>
    </xf>
    <xf numFmtId="0" fontId="37" fillId="0" borderId="39">
      <alignment horizontal="center" vertical="center"/>
    </xf>
    <xf numFmtId="0" fontId="40" fillId="0" borderId="34">
      <alignment horizontal="center" vertical="center" wrapText="1"/>
    </xf>
    <xf numFmtId="0" fontId="37" fillId="0" borderId="58">
      <alignment horizontal="center" vertical="center"/>
    </xf>
    <xf numFmtId="0" fontId="40" fillId="0" borderId="34">
      <alignment horizontal="center" vertical="center"/>
    </xf>
    <xf numFmtId="0" fontId="39" fillId="0" borderId="34">
      <alignment horizontal="center" vertical="center" wrapText="1"/>
    </xf>
    <xf numFmtId="0" fontId="37" fillId="0" borderId="0"/>
    <xf numFmtId="0" fontId="38" fillId="0" borderId="0"/>
    <xf numFmtId="0" fontId="39" fillId="0" borderId="9">
      <alignment horizontal="center" vertical="center" wrapText="1"/>
    </xf>
    <xf numFmtId="0" fontId="42" fillId="0" borderId="0"/>
    <xf numFmtId="0" fontId="54" fillId="0" borderId="0"/>
    <xf numFmtId="9" fontId="54" fillId="0" borderId="0" applyFont="0" applyFill="0" applyBorder="0" applyAlignment="0" applyProtection="0"/>
    <xf numFmtId="9" fontId="55" fillId="0" borderId="0" applyFont="0" applyFill="0" applyBorder="0" applyAlignment="0" applyProtection="0"/>
    <xf numFmtId="0" fontId="55" fillId="0" borderId="0"/>
  </cellStyleXfs>
  <cellXfs count="595">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2" fillId="0" borderId="0" xfId="0" applyFont="1"/>
    <xf numFmtId="0" fontId="0" fillId="2" borderId="0" xfId="0" applyFill="1"/>
    <xf numFmtId="0" fontId="3" fillId="0" borderId="9" xfId="0" applyFont="1" applyBorder="1" applyAlignment="1">
      <alignment horizontal="center"/>
    </xf>
    <xf numFmtId="168" fontId="3" fillId="0" borderId="10" xfId="0" applyNumberFormat="1" applyFont="1" applyBorder="1" applyAlignment="1">
      <alignment horizontal="center"/>
    </xf>
    <xf numFmtId="168" fontId="3" fillId="0" borderId="11" xfId="0" applyNumberFormat="1" applyFont="1" applyBorder="1" applyAlignment="1">
      <alignment horizontal="center"/>
    </xf>
    <xf numFmtId="168" fontId="3" fillId="0" borderId="12" xfId="0" applyNumberFormat="1" applyFont="1" applyBorder="1" applyAlignment="1">
      <alignment horizontal="center"/>
    </xf>
    <xf numFmtId="168" fontId="3" fillId="0" borderId="13" xfId="0" applyNumberFormat="1" applyFont="1" applyBorder="1" applyAlignment="1">
      <alignment horizontal="center"/>
    </xf>
    <xf numFmtId="168" fontId="3" fillId="0" borderId="14" xfId="0" applyNumberFormat="1" applyFont="1" applyBorder="1" applyAlignment="1">
      <alignment horizontal="center"/>
    </xf>
    <xf numFmtId="168" fontId="3" fillId="0" borderId="15" xfId="0" applyNumberFormat="1" applyFont="1" applyBorder="1" applyAlignment="1">
      <alignment horizontal="center"/>
    </xf>
    <xf numFmtId="168" fontId="3" fillId="0" borderId="16" xfId="0" applyNumberFormat="1" applyFont="1" applyBorder="1" applyAlignment="1">
      <alignment horizontal="center"/>
    </xf>
    <xf numFmtId="168" fontId="3" fillId="0" borderId="17" xfId="0" applyNumberFormat="1" applyFont="1" applyBorder="1" applyAlignment="1">
      <alignment horizontal="center"/>
    </xf>
    <xf numFmtId="168" fontId="3" fillId="0" borderId="18" xfId="0" applyNumberFormat="1" applyFont="1" applyBorder="1" applyAlignment="1">
      <alignment horizontal="center"/>
    </xf>
    <xf numFmtId="0" fontId="3" fillId="0" borderId="14" xfId="0" applyFont="1" applyBorder="1" applyAlignment="1">
      <alignment horizontal="center"/>
    </xf>
    <xf numFmtId="0" fontId="0" fillId="0" borderId="14" xfId="0" applyBorder="1" applyAlignment="1">
      <alignment horizontal="center" readingOrder="2"/>
    </xf>
    <xf numFmtId="0" fontId="4" fillId="0" borderId="0" xfId="0" applyFont="1" applyAlignment="1">
      <alignment horizontal="right" vertical="top" readingOrder="2"/>
    </xf>
    <xf numFmtId="0" fontId="6" fillId="0" borderId="0" xfId="0" applyFont="1" applyAlignment="1">
      <alignment horizontal="center" readingOrder="2"/>
    </xf>
    <xf numFmtId="0" fontId="0" fillId="0" borderId="0" xfId="0" applyAlignment="1">
      <alignment horizontal="center"/>
    </xf>
    <xf numFmtId="9" fontId="3" fillId="0" borderId="14" xfId="0" applyNumberFormat="1" applyFont="1" applyBorder="1" applyAlignment="1">
      <alignment horizontal="center"/>
    </xf>
    <xf numFmtId="9" fontId="3" fillId="0" borderId="0" xfId="0" applyNumberFormat="1" applyFont="1" applyAlignment="1">
      <alignment horizontal="center"/>
    </xf>
    <xf numFmtId="9" fontId="7" fillId="0" borderId="14" xfId="0" applyNumberFormat="1" applyFont="1" applyBorder="1" applyAlignment="1">
      <alignment horizontal="center"/>
    </xf>
    <xf numFmtId="9" fontId="7" fillId="0" borderId="0" xfId="0" applyNumberFormat="1" applyFont="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9" xfId="0" applyFont="1" applyBorder="1" applyAlignment="1">
      <alignment horizontal="center"/>
    </xf>
    <xf numFmtId="0" fontId="7" fillId="0" borderId="21" xfId="0" applyFont="1" applyBorder="1" applyAlignment="1">
      <alignment horizontal="center"/>
    </xf>
    <xf numFmtId="9" fontId="3" fillId="0" borderId="22" xfId="0" applyNumberFormat="1" applyFont="1" applyBorder="1" applyAlignment="1">
      <alignment horizontal="center"/>
    </xf>
    <xf numFmtId="9" fontId="3" fillId="0" borderId="23" xfId="0" applyNumberFormat="1" applyFont="1" applyBorder="1" applyAlignment="1">
      <alignment horizontal="center"/>
    </xf>
    <xf numFmtId="9" fontId="3" fillId="0" borderId="24" xfId="0" applyNumberFormat="1" applyFont="1" applyBorder="1" applyAlignment="1">
      <alignment horizontal="center"/>
    </xf>
    <xf numFmtId="0" fontId="7" fillId="0" borderId="13" xfId="0" applyFont="1" applyBorder="1" applyAlignment="1">
      <alignment horizontal="center"/>
    </xf>
    <xf numFmtId="9" fontId="3" fillId="0" borderId="25" xfId="0" applyNumberFormat="1" applyFont="1" applyBorder="1" applyAlignment="1">
      <alignment horizontal="center"/>
    </xf>
    <xf numFmtId="9" fontId="3" fillId="0" borderId="15" xfId="0" applyNumberFormat="1" applyFont="1" applyBorder="1" applyAlignment="1">
      <alignment horizontal="center"/>
    </xf>
    <xf numFmtId="0" fontId="8" fillId="0" borderId="0" xfId="0" applyFont="1" applyAlignment="1">
      <alignment horizontal="right"/>
    </xf>
    <xf numFmtId="0" fontId="7" fillId="0" borderId="16" xfId="0" applyFont="1" applyBorder="1" applyAlignment="1">
      <alignment horizontal="center"/>
    </xf>
    <xf numFmtId="9" fontId="3" fillId="0" borderId="26" xfId="0" applyNumberFormat="1" applyFont="1" applyBorder="1" applyAlignment="1">
      <alignment horizontal="center"/>
    </xf>
    <xf numFmtId="9" fontId="3" fillId="0" borderId="17" xfId="0" applyNumberFormat="1" applyFont="1" applyBorder="1" applyAlignment="1">
      <alignment horizontal="center"/>
    </xf>
    <xf numFmtId="9" fontId="3" fillId="0" borderId="18" xfId="0" applyNumberFormat="1" applyFont="1" applyBorder="1" applyAlignment="1">
      <alignment horizontal="center"/>
    </xf>
    <xf numFmtId="0" fontId="3" fillId="0" borderId="0" xfId="0" applyFont="1" applyAlignment="1">
      <alignment horizontal="center"/>
    </xf>
    <xf numFmtId="0" fontId="3" fillId="0" borderId="20" xfId="0" applyFont="1" applyBorder="1" applyAlignment="1">
      <alignment horizontal="center"/>
    </xf>
    <xf numFmtId="0" fontId="3" fillId="0" borderId="27" xfId="0" applyFont="1" applyBorder="1" applyAlignment="1">
      <alignment horizontal="center"/>
    </xf>
    <xf numFmtId="9" fontId="3" fillId="0" borderId="10" xfId="0" applyNumberFormat="1" applyFont="1" applyBorder="1" applyAlignment="1">
      <alignment horizontal="center"/>
    </xf>
    <xf numFmtId="9" fontId="3" fillId="0" borderId="11" xfId="0" applyNumberFormat="1" applyFont="1" applyBorder="1" applyAlignment="1">
      <alignment horizontal="center"/>
    </xf>
    <xf numFmtId="9" fontId="3" fillId="0" borderId="12" xfId="0" applyNumberFormat="1" applyFont="1" applyBorder="1" applyAlignment="1">
      <alignment horizontal="center"/>
    </xf>
    <xf numFmtId="9" fontId="3" fillId="0" borderId="13" xfId="0" applyNumberFormat="1" applyFont="1" applyBorder="1" applyAlignment="1">
      <alignment horizontal="center"/>
    </xf>
    <xf numFmtId="0" fontId="9" fillId="0" borderId="9" xfId="0" applyFont="1" applyBorder="1" applyAlignment="1">
      <alignment horizontal="center"/>
    </xf>
    <xf numFmtId="9" fontId="9" fillId="0" borderId="16" xfId="0" applyNumberFormat="1" applyFont="1" applyBorder="1" applyAlignment="1">
      <alignment horizontal="center"/>
    </xf>
    <xf numFmtId="9" fontId="9" fillId="0" borderId="17" xfId="0" applyNumberFormat="1" applyFont="1" applyBorder="1" applyAlignment="1">
      <alignment horizontal="center"/>
    </xf>
    <xf numFmtId="9" fontId="9" fillId="0" borderId="18" xfId="0" applyNumberFormat="1" applyFont="1" applyBorder="1" applyAlignment="1">
      <alignment horizontal="center"/>
    </xf>
    <xf numFmtId="0" fontId="3" fillId="0" borderId="0" xfId="0" applyFont="1" applyAlignment="1">
      <alignment horizontal="right"/>
    </xf>
    <xf numFmtId="0" fontId="3" fillId="0" borderId="0" xfId="0" applyFont="1"/>
    <xf numFmtId="0" fontId="0" fillId="0" borderId="7" xfId="0" applyBorder="1"/>
    <xf numFmtId="0" fontId="3" fillId="0" borderId="28" xfId="0" applyFont="1" applyBorder="1" applyAlignment="1">
      <alignment horizontal="center"/>
    </xf>
    <xf numFmtId="0" fontId="3" fillId="0" borderId="29" xfId="0" applyFont="1" applyBorder="1" applyAlignment="1">
      <alignment horizontal="center"/>
    </xf>
    <xf numFmtId="0" fontId="7" fillId="0" borderId="31" xfId="0" applyFont="1" applyBorder="1" applyAlignment="1">
      <alignment horizontal="center"/>
    </xf>
    <xf numFmtId="0" fontId="7" fillId="0" borderId="22" xfId="0" applyFont="1" applyBorder="1" applyAlignment="1">
      <alignment horizontal="center"/>
    </xf>
    <xf numFmtId="0" fontId="7" fillId="0" borderId="25" xfId="0" applyFont="1" applyBorder="1" applyAlignment="1">
      <alignment horizontal="center"/>
    </xf>
    <xf numFmtId="0" fontId="7" fillId="0" borderId="26" xfId="0" applyFont="1" applyBorder="1" applyAlignment="1">
      <alignment horizontal="center"/>
    </xf>
    <xf numFmtId="0" fontId="9" fillId="0" borderId="30" xfId="0" applyFont="1" applyBorder="1" applyAlignment="1">
      <alignment horizontal="center"/>
    </xf>
    <xf numFmtId="0" fontId="3" fillId="0" borderId="32" xfId="0" applyFont="1" applyBorder="1" applyAlignment="1">
      <alignment horizontal="center"/>
    </xf>
    <xf numFmtId="0" fontId="3"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3" fillId="0" borderId="10" xfId="0" applyNumberFormat="1" applyFont="1" applyBorder="1" applyAlignment="1">
      <alignment horizontal="center"/>
    </xf>
    <xf numFmtId="10" fontId="3" fillId="0" borderId="16" xfId="0" applyNumberFormat="1" applyFont="1" applyBorder="1" applyAlignment="1">
      <alignment horizontal="center"/>
    </xf>
    <xf numFmtId="10" fontId="3" fillId="0" borderId="18" xfId="0" applyNumberFormat="1" applyFont="1" applyBorder="1" applyAlignment="1">
      <alignment horizontal="center"/>
    </xf>
    <xf numFmtId="10" fontId="3" fillId="0" borderId="17" xfId="0" applyNumberFormat="1" applyFont="1" applyBorder="1" applyAlignment="1">
      <alignment horizontal="center"/>
    </xf>
    <xf numFmtId="10" fontId="0" fillId="0" borderId="0" xfId="2" applyNumberFormat="1" applyFont="1"/>
    <xf numFmtId="0" fontId="11" fillId="0" borderId="0" xfId="0" applyFont="1" applyAlignment="1">
      <alignment horizontal="right"/>
    </xf>
    <xf numFmtId="2" fontId="0" fillId="0" borderId="3" xfId="0" applyNumberFormat="1" applyBorder="1"/>
    <xf numFmtId="0" fontId="0" fillId="0" borderId="34" xfId="0" applyBorder="1" applyAlignment="1">
      <alignment wrapText="1"/>
    </xf>
    <xf numFmtId="0" fontId="7" fillId="3" borderId="14" xfId="0" applyFont="1" applyFill="1" applyBorder="1" applyAlignment="1">
      <alignment horizontal="center"/>
    </xf>
    <xf numFmtId="0" fontId="7"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7"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2"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1"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4" fillId="0" borderId="9" xfId="0" applyFont="1" applyBorder="1" applyAlignment="1">
      <alignment vertical="center" wrapText="1" readingOrder="2"/>
    </xf>
    <xf numFmtId="0" fontId="14" fillId="0" borderId="39" xfId="0" applyFont="1" applyBorder="1" applyAlignment="1">
      <alignment vertical="center" wrapText="1" readingOrder="2"/>
    </xf>
    <xf numFmtId="0" fontId="14" fillId="0" borderId="30" xfId="0" applyFont="1" applyBorder="1" applyAlignment="1">
      <alignment vertical="center" wrapText="1" readingOrder="2"/>
    </xf>
    <xf numFmtId="10" fontId="14"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1"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2" fillId="0" borderId="2" xfId="0" applyFont="1" applyBorder="1"/>
    <xf numFmtId="2" fontId="2" fillId="0" borderId="0" xfId="0" applyNumberFormat="1" applyFont="1"/>
    <xf numFmtId="1" fontId="2" fillId="0" borderId="0" xfId="0" applyNumberFormat="1" applyFont="1"/>
    <xf numFmtId="0" fontId="2" fillId="0" borderId="0" xfId="0" applyFont="1" applyAlignment="1">
      <alignment horizontal="right"/>
    </xf>
    <xf numFmtId="170" fontId="2" fillId="0" borderId="0" xfId="0" applyNumberFormat="1" applyFont="1"/>
    <xf numFmtId="164" fontId="2" fillId="0" borderId="0" xfId="1" applyFont="1"/>
    <xf numFmtId="0" fontId="2" fillId="0" borderId="7" xfId="0" applyFont="1" applyBorder="1"/>
    <xf numFmtId="10" fontId="2" fillId="0" borderId="3" xfId="2" applyNumberFormat="1" applyFont="1" applyBorder="1"/>
    <xf numFmtId="10" fontId="2" fillId="0" borderId="0" xfId="0" applyNumberFormat="1" applyFont="1"/>
    <xf numFmtId="169" fontId="2" fillId="0" borderId="0" xfId="0" applyNumberFormat="1" applyFont="1"/>
    <xf numFmtId="164" fontId="2" fillId="0" borderId="0" xfId="0" applyNumberFormat="1" applyFont="1"/>
    <xf numFmtId="164" fontId="2" fillId="0" borderId="7" xfId="1" applyFont="1" applyBorder="1"/>
    <xf numFmtId="0" fontId="2" fillId="0" borderId="35" xfId="0" applyFont="1" applyBorder="1" applyAlignment="1">
      <alignment wrapText="1"/>
    </xf>
    <xf numFmtId="0" fontId="2" fillId="0" borderId="37" xfId="0" applyFont="1" applyBorder="1" applyAlignment="1">
      <alignment wrapText="1"/>
    </xf>
    <xf numFmtId="0" fontId="2" fillId="0" borderId="36" xfId="0" applyFont="1" applyBorder="1" applyAlignment="1">
      <alignment wrapText="1"/>
    </xf>
    <xf numFmtId="0" fontId="2" fillId="0" borderId="34" xfId="0" applyFont="1" applyBorder="1" applyAlignment="1">
      <alignment wrapText="1"/>
    </xf>
    <xf numFmtId="0" fontId="2" fillId="0" borderId="0" xfId="0" applyFont="1" applyAlignment="1">
      <alignment wrapText="1"/>
    </xf>
    <xf numFmtId="164" fontId="0" fillId="0" borderId="34" xfId="1" applyFont="1" applyBorder="1"/>
    <xf numFmtId="0" fontId="15" fillId="0" borderId="9" xfId="0" applyFont="1" applyBorder="1" applyAlignment="1">
      <alignment horizontal="justify" vertical="center" wrapText="1" readingOrder="2"/>
    </xf>
    <xf numFmtId="0" fontId="15" fillId="0" borderId="39" xfId="0" applyFont="1" applyBorder="1" applyAlignment="1">
      <alignment horizontal="justify" vertical="center" wrapText="1" readingOrder="2"/>
    </xf>
    <xf numFmtId="0" fontId="15"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4"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4" fillId="0" borderId="39" xfId="1" applyFont="1" applyBorder="1" applyAlignment="1">
      <alignment vertical="center" wrapText="1"/>
    </xf>
    <xf numFmtId="165" fontId="0" fillId="0" borderId="2" xfId="3" applyFont="1" applyBorder="1"/>
    <xf numFmtId="175" fontId="13" fillId="0" borderId="4" xfId="0" applyNumberFormat="1" applyFont="1" applyBorder="1" applyAlignment="1">
      <alignment wrapText="1"/>
    </xf>
    <xf numFmtId="175" fontId="13" fillId="0" borderId="5" xfId="0" applyNumberFormat="1" applyFont="1" applyBorder="1" applyAlignment="1">
      <alignment wrapText="1"/>
    </xf>
    <xf numFmtId="174" fontId="13" fillId="0" borderId="5" xfId="0" applyNumberFormat="1" applyFont="1" applyBorder="1" applyAlignment="1">
      <alignment horizontal="right" wrapText="1"/>
    </xf>
    <xf numFmtId="174" fontId="13"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3" fillId="0" borderId="4" xfId="0" applyNumberFormat="1" applyFont="1" applyBorder="1" applyAlignment="1">
      <alignment wrapText="1"/>
    </xf>
    <xf numFmtId="174" fontId="13" fillId="0" borderId="43" xfId="0" applyNumberFormat="1" applyFont="1" applyBorder="1" applyAlignment="1">
      <alignment wrapText="1"/>
    </xf>
    <xf numFmtId="174" fontId="13" fillId="0" borderId="44" xfId="0" applyNumberFormat="1" applyFont="1" applyBorder="1" applyAlignment="1">
      <alignment wrapText="1"/>
    </xf>
    <xf numFmtId="174" fontId="13" fillId="0" borderId="8" xfId="0" applyNumberFormat="1" applyFont="1" applyBorder="1" applyAlignment="1">
      <alignment horizontal="right" wrapText="1"/>
    </xf>
    <xf numFmtId="0" fontId="13"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2" fillId="2" borderId="0" xfId="0" applyFont="1" applyFill="1" applyAlignment="1">
      <alignment wrapText="1"/>
    </xf>
    <xf numFmtId="0" fontId="2" fillId="0" borderId="3" xfId="0" applyFont="1" applyBorder="1"/>
    <xf numFmtId="0" fontId="2" fillId="0" borderId="1" xfId="0" applyFont="1" applyBorder="1"/>
    <xf numFmtId="177" fontId="2" fillId="0" borderId="0" xfId="0" applyNumberFormat="1" applyFont="1"/>
    <xf numFmtId="177" fontId="0" fillId="0" borderId="0" xfId="0" applyNumberFormat="1"/>
    <xf numFmtId="0" fontId="32" fillId="38" borderId="14" xfId="0" applyFont="1" applyFill="1" applyBorder="1" applyAlignment="1">
      <alignment vertical="center" wrapText="1"/>
    </xf>
    <xf numFmtId="0" fontId="32" fillId="38" borderId="14" xfId="0" applyFont="1" applyFill="1" applyBorder="1" applyAlignment="1">
      <alignment horizontal="right" vertical="center" wrapText="1"/>
    </xf>
    <xf numFmtId="0" fontId="33" fillId="0" borderId="14" xfId="0" applyFont="1" applyBorder="1" applyAlignment="1">
      <alignment vertical="center" wrapText="1"/>
    </xf>
    <xf numFmtId="0" fontId="34" fillId="0" borderId="14" xfId="0" applyFont="1" applyBorder="1" applyAlignment="1">
      <alignment horizontal="right" vertical="center" wrapText="1"/>
    </xf>
    <xf numFmtId="0" fontId="34" fillId="0" borderId="14" xfId="0" applyFont="1" applyBorder="1" applyAlignment="1">
      <alignment vertical="center"/>
    </xf>
    <xf numFmtId="0" fontId="34" fillId="0" borderId="14" xfId="0" applyFont="1" applyBorder="1" applyAlignment="1">
      <alignment vertical="center" wrapText="1"/>
    </xf>
    <xf numFmtId="0" fontId="34" fillId="0" borderId="14" xfId="0" applyFont="1" applyBorder="1" applyAlignment="1">
      <alignment horizontal="right" wrapText="1"/>
    </xf>
    <xf numFmtId="0" fontId="35" fillId="0" borderId="14" xfId="0" applyFont="1" applyBorder="1" applyAlignment="1">
      <alignment horizontal="center" vertical="center" wrapText="1"/>
    </xf>
    <xf numFmtId="0" fontId="35" fillId="0" borderId="14" xfId="0" applyFont="1" applyBorder="1" applyAlignment="1">
      <alignment vertical="center" wrapText="1"/>
    </xf>
    <xf numFmtId="0" fontId="33" fillId="0" borderId="14" xfId="0" applyFont="1" applyBorder="1" applyAlignment="1">
      <alignment vertical="center" wrapText="1" readingOrder="1"/>
    </xf>
    <xf numFmtId="0" fontId="33" fillId="0" borderId="14" xfId="0" applyFont="1" applyBorder="1" applyAlignment="1">
      <alignment vertical="center" wrapText="1" readingOrder="2"/>
    </xf>
    <xf numFmtId="0" fontId="33" fillId="0" borderId="14" xfId="0" applyFont="1" applyBorder="1" applyAlignment="1">
      <alignment horizontal="right" vertical="center" wrapText="1" readingOrder="2"/>
    </xf>
    <xf numFmtId="0" fontId="33" fillId="0" borderId="14" xfId="0" applyFont="1" applyBorder="1" applyAlignment="1">
      <alignment horizontal="center" vertical="center" wrapText="1"/>
    </xf>
    <xf numFmtId="0" fontId="33" fillId="0" borderId="14" xfId="0" applyFont="1" applyBorder="1" applyAlignment="1">
      <alignment horizontal="right" vertical="center" wrapText="1"/>
    </xf>
    <xf numFmtId="0" fontId="34" fillId="0" borderId="0" xfId="0" applyFont="1" applyAlignment="1">
      <alignment vertical="center"/>
    </xf>
    <xf numFmtId="0" fontId="34" fillId="0" borderId="0" xfId="0" applyFont="1" applyAlignment="1">
      <alignment horizontal="right" wrapText="1"/>
    </xf>
    <xf numFmtId="177" fontId="0" fillId="0" borderId="0" xfId="2" applyNumberFormat="1" applyFont="1"/>
    <xf numFmtId="0" fontId="40" fillId="0" borderId="34" xfId="50">
      <alignment horizontal="center" vertical="center"/>
    </xf>
    <xf numFmtId="0" fontId="37" fillId="0" borderId="0" xfId="52"/>
    <xf numFmtId="179" fontId="39" fillId="0" borderId="9" xfId="54" applyNumberFormat="1">
      <alignment horizontal="center" vertical="center" wrapText="1"/>
    </xf>
    <xf numFmtId="0" fontId="39" fillId="0" borderId="9" xfId="54">
      <alignment horizontal="center" vertical="center" wrapText="1"/>
    </xf>
    <xf numFmtId="180" fontId="0" fillId="0" borderId="0" xfId="0" applyNumberFormat="1"/>
    <xf numFmtId="0" fontId="2" fillId="2" borderId="0" xfId="0" applyFont="1" applyFill="1" applyAlignment="1">
      <alignment horizontal="right" wrapText="1"/>
    </xf>
    <xf numFmtId="10" fontId="2" fillId="0" borderId="57" xfId="2" applyNumberFormat="1" applyFont="1" applyBorder="1"/>
    <xf numFmtId="10" fontId="2" fillId="0" borderId="0" xfId="2" applyNumberFormat="1" applyFont="1" applyBorder="1"/>
    <xf numFmtId="177" fontId="2" fillId="0" borderId="57" xfId="0" applyNumberFormat="1" applyFont="1" applyBorder="1"/>
    <xf numFmtId="10" fontId="2" fillId="0" borderId="1" xfId="2" applyNumberFormat="1" applyFont="1" applyBorder="1"/>
    <xf numFmtId="181" fontId="2" fillId="0" borderId="0" xfId="3" applyNumberFormat="1" applyFont="1"/>
    <xf numFmtId="182" fontId="0" fillId="0" borderId="0" xfId="0" applyNumberFormat="1"/>
    <xf numFmtId="0" fontId="0" fillId="0" borderId="55" xfId="0" applyBorder="1" applyAlignment="1">
      <alignment horizontal="right"/>
    </xf>
    <xf numFmtId="177" fontId="2" fillId="0" borderId="0" xfId="1" applyNumberFormat="1" applyFont="1"/>
    <xf numFmtId="182" fontId="0" fillId="0" borderId="0" xfId="2" applyNumberFormat="1" applyFont="1"/>
    <xf numFmtId="10" fontId="2" fillId="0" borderId="59" xfId="0" applyNumberFormat="1" applyFont="1" applyBorder="1"/>
    <xf numFmtId="177" fontId="2" fillId="0" borderId="59" xfId="0" applyNumberFormat="1" applyFont="1" applyBorder="1"/>
    <xf numFmtId="10" fontId="2" fillId="0" borderId="7" xfId="0" applyNumberFormat="1" applyFont="1" applyBorder="1"/>
    <xf numFmtId="177" fontId="2" fillId="0" borderId="7" xfId="0" applyNumberFormat="1" applyFont="1" applyBorder="1"/>
    <xf numFmtId="0" fontId="42" fillId="0" borderId="0" xfId="55"/>
    <xf numFmtId="0" fontId="0" fillId="41" borderId="0" xfId="0" applyFill="1"/>
    <xf numFmtId="177" fontId="0" fillId="41" borderId="0" xfId="0" applyNumberFormat="1" applyFill="1"/>
    <xf numFmtId="177" fontId="41"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2" fillId="0" borderId="2" xfId="1" applyFont="1" applyBorder="1"/>
    <xf numFmtId="10" fontId="2" fillId="0" borderId="0" xfId="2" applyNumberFormat="1" applyFont="1"/>
    <xf numFmtId="182" fontId="2" fillId="0" borderId="0" xfId="2" applyNumberFormat="1" applyFont="1"/>
    <xf numFmtId="169" fontId="2"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7" fillId="4" borderId="14" xfId="0" applyFont="1" applyFill="1" applyBorder="1" applyAlignment="1">
      <alignment horizontal="right"/>
    </xf>
    <xf numFmtId="0" fontId="7"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1" fillId="0" borderId="0" xfId="0" applyNumberFormat="1" applyFont="1"/>
    <xf numFmtId="0" fontId="2" fillId="0" borderId="60" xfId="0" applyFont="1" applyBorder="1"/>
    <xf numFmtId="0" fontId="2" fillId="0" borderId="4" xfId="0" applyFont="1" applyBorder="1"/>
    <xf numFmtId="0" fontId="2"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1"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3" fillId="2" borderId="34" xfId="0" applyFont="1" applyFill="1" applyBorder="1" applyAlignment="1">
      <alignment horizontal="center" wrapText="1"/>
    </xf>
    <xf numFmtId="183" fontId="43" fillId="2" borderId="34" xfId="0" applyNumberFormat="1" applyFont="1" applyFill="1" applyBorder="1" applyAlignment="1">
      <alignment horizontal="center" wrapText="1"/>
    </xf>
    <xf numFmtId="184" fontId="43" fillId="2" borderId="34" xfId="0" applyNumberFormat="1" applyFont="1" applyFill="1" applyBorder="1" applyAlignment="1">
      <alignment horizontal="center" wrapText="1"/>
    </xf>
    <xf numFmtId="184" fontId="0" fillId="0" borderId="7" xfId="0" applyNumberFormat="1" applyBorder="1"/>
    <xf numFmtId="184" fontId="43"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4" fillId="0" borderId="34" xfId="0" applyFont="1" applyBorder="1" applyAlignment="1">
      <alignment horizontal="right" vertical="center" readingOrder="2"/>
    </xf>
    <xf numFmtId="0" fontId="45" fillId="0" borderId="34" xfId="0" applyFont="1" applyBorder="1" applyAlignment="1">
      <alignment horizontal="right" vertical="center" wrapText="1" readingOrder="2"/>
    </xf>
    <xf numFmtId="0" fontId="45"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4" fillId="0" borderId="34" xfId="0" applyFont="1" applyBorder="1" applyAlignment="1">
      <alignment vertical="center" readingOrder="2"/>
    </xf>
    <xf numFmtId="0" fontId="45" fillId="0" borderId="34" xfId="0" applyFont="1" applyBorder="1" applyAlignment="1">
      <alignment vertical="center" wrapText="1" readingOrder="1"/>
    </xf>
    <xf numFmtId="0" fontId="44" fillId="0" borderId="62" xfId="0" applyFont="1" applyBorder="1" applyAlignment="1">
      <alignment horizontal="right" vertical="center" wrapText="1"/>
    </xf>
    <xf numFmtId="0" fontId="44" fillId="0" borderId="34" xfId="0" applyFont="1" applyBorder="1" applyAlignment="1">
      <alignment vertical="top" readingOrder="2"/>
    </xf>
    <xf numFmtId="0" fontId="44"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4" fillId="2" borderId="34" xfId="0" applyFont="1" applyFill="1" applyBorder="1" applyAlignment="1">
      <alignment vertical="center" readingOrder="2"/>
    </xf>
    <xf numFmtId="0" fontId="44"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2" fillId="0" borderId="0" xfId="1" applyFont="1" applyBorder="1"/>
    <xf numFmtId="0" fontId="0" fillId="0" borderId="0" xfId="0" applyAlignment="1">
      <alignment horizontal="right" vertical="top"/>
    </xf>
    <xf numFmtId="43" fontId="0" fillId="0" borderId="0" xfId="0" applyNumberFormat="1"/>
    <xf numFmtId="164" fontId="41"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1" fillId="43" borderId="0" xfId="1" applyFont="1" applyFill="1"/>
    <xf numFmtId="0" fontId="0" fillId="43" borderId="0" xfId="0" applyFill="1"/>
    <xf numFmtId="0" fontId="11" fillId="43" borderId="0" xfId="0" applyFont="1" applyFill="1"/>
    <xf numFmtId="0" fontId="0" fillId="0" borderId="55" xfId="0" applyBorder="1" applyAlignment="1">
      <alignment wrapText="1"/>
    </xf>
    <xf numFmtId="0" fontId="44"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1" fillId="0" borderId="0" xfId="0" applyNumberFormat="1" applyFont="1"/>
    <xf numFmtId="164" fontId="2" fillId="0" borderId="0" xfId="2" applyNumberFormat="1" applyFont="1"/>
    <xf numFmtId="0" fontId="0" fillId="0" borderId="57" xfId="0" applyBorder="1" applyAlignment="1">
      <alignment horizontal="right"/>
    </xf>
    <xf numFmtId="0" fontId="0" fillId="0" borderId="5" xfId="0" applyBorder="1" applyAlignment="1">
      <alignment horizontal="right"/>
    </xf>
    <xf numFmtId="0" fontId="45" fillId="2" borderId="34" xfId="0" applyFont="1" applyFill="1" applyBorder="1" applyAlignment="1">
      <alignment vertical="center" wrapText="1" readingOrder="1"/>
    </xf>
    <xf numFmtId="0" fontId="0" fillId="43" borderId="0" xfId="3" applyNumberFormat="1" applyFont="1" applyFill="1"/>
    <xf numFmtId="164" fontId="46" fillId="0" borderId="9" xfId="1" applyFont="1" applyBorder="1" applyAlignment="1">
      <alignment vertical="top" wrapText="1"/>
    </xf>
    <xf numFmtId="0" fontId="46" fillId="0" borderId="9" xfId="0" applyFont="1" applyBorder="1" applyAlignment="1">
      <alignment horizontal="right" vertical="top" wrapText="1" readingOrder="2"/>
    </xf>
    <xf numFmtId="0" fontId="46" fillId="45" borderId="39" xfId="0" applyFont="1" applyFill="1" applyBorder="1" applyAlignment="1">
      <alignment horizontal="right" vertical="top" wrapText="1" readingOrder="2"/>
    </xf>
    <xf numFmtId="0" fontId="46" fillId="0" borderId="9" xfId="0" applyFont="1" applyBorder="1" applyAlignment="1">
      <alignment vertical="top" wrapText="1" readingOrder="2"/>
    </xf>
    <xf numFmtId="0" fontId="46" fillId="45" borderId="58" xfId="0" applyFont="1" applyFill="1" applyBorder="1" applyAlignment="1">
      <alignment horizontal="right" vertical="top" wrapText="1"/>
    </xf>
    <xf numFmtId="0" fontId="46" fillId="45" borderId="58" xfId="0" applyFont="1" applyFill="1" applyBorder="1" applyAlignment="1">
      <alignment vertical="top" wrapText="1"/>
    </xf>
    <xf numFmtId="164" fontId="46" fillId="0" borderId="39" xfId="1" applyFont="1" applyBorder="1" applyAlignment="1">
      <alignment vertical="top" wrapText="1"/>
    </xf>
    <xf numFmtId="0" fontId="46" fillId="0" borderId="0" xfId="0" applyFont="1" applyAlignment="1">
      <alignment vertical="top" wrapText="1" readingOrder="2"/>
    </xf>
    <xf numFmtId="0" fontId="46" fillId="0" borderId="33" xfId="0" applyFont="1" applyBorder="1" applyAlignment="1">
      <alignment vertical="top" wrapText="1"/>
    </xf>
    <xf numFmtId="164" fontId="46" fillId="0" borderId="63" xfId="1" applyFont="1" applyBorder="1" applyAlignment="1">
      <alignment vertical="top" wrapText="1"/>
    </xf>
    <xf numFmtId="164" fontId="46" fillId="0" borderId="20" xfId="1" applyFont="1" applyBorder="1" applyAlignment="1">
      <alignment vertical="top" wrapText="1"/>
    </xf>
    <xf numFmtId="170" fontId="0" fillId="0" borderId="34" xfId="0" applyNumberFormat="1" applyBorder="1"/>
    <xf numFmtId="0" fontId="47" fillId="46" borderId="0" xfId="0" applyFont="1" applyFill="1" applyAlignment="1">
      <alignment horizontal="right" vertical="center" wrapText="1"/>
    </xf>
    <xf numFmtId="0" fontId="47" fillId="46" borderId="0" xfId="0" applyFont="1" applyFill="1" applyAlignment="1">
      <alignment horizontal="right" vertical="center"/>
    </xf>
    <xf numFmtId="0" fontId="47"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48" fillId="2" borderId="64" xfId="0" applyFont="1" applyFill="1" applyBorder="1" applyAlignment="1">
      <alignment horizontal="right" vertical="center"/>
    </xf>
    <xf numFmtId="0" fontId="48" fillId="47" borderId="64" xfId="0" applyFont="1" applyFill="1" applyBorder="1" applyAlignment="1">
      <alignment horizontal="right" vertical="center"/>
    </xf>
    <xf numFmtId="0" fontId="48" fillId="48" borderId="64" xfId="0" applyFont="1" applyFill="1" applyBorder="1" applyAlignment="1">
      <alignment horizontal="right" vertical="center"/>
    </xf>
    <xf numFmtId="186" fontId="49" fillId="2" borderId="64" xfId="0" applyNumberFormat="1" applyFont="1" applyFill="1" applyBorder="1" applyAlignment="1">
      <alignment horizontal="right" vertical="center"/>
    </xf>
    <xf numFmtId="186" fontId="49" fillId="47" borderId="64" xfId="0" applyNumberFormat="1" applyFont="1" applyFill="1" applyBorder="1" applyAlignment="1">
      <alignment horizontal="right" vertical="center"/>
    </xf>
    <xf numFmtId="186" fontId="49" fillId="48" borderId="64" xfId="0" applyNumberFormat="1" applyFont="1" applyFill="1" applyBorder="1" applyAlignment="1">
      <alignment horizontal="right" vertical="center"/>
    </xf>
    <xf numFmtId="0" fontId="0" fillId="47" borderId="0" xfId="0" applyFill="1"/>
    <xf numFmtId="0" fontId="0" fillId="48" borderId="0" xfId="0" applyFill="1"/>
    <xf numFmtId="0" fontId="48" fillId="49" borderId="64" xfId="0" applyFont="1" applyFill="1" applyBorder="1" applyAlignment="1">
      <alignment horizontal="right" vertical="center" readingOrder="2"/>
    </xf>
    <xf numFmtId="186" fontId="49" fillId="45" borderId="64" xfId="0" applyNumberFormat="1" applyFont="1" applyFill="1" applyBorder="1" applyAlignment="1">
      <alignment horizontal="right" vertical="center" readingOrder="2"/>
    </xf>
    <xf numFmtId="0" fontId="49" fillId="45" borderId="64" xfId="0" applyFont="1" applyFill="1" applyBorder="1" applyAlignment="1">
      <alignment horizontal="right" vertical="center" readingOrder="2"/>
    </xf>
    <xf numFmtId="186" fontId="49" fillId="2" borderId="64" xfId="0" applyNumberFormat="1" applyFont="1" applyFill="1" applyBorder="1" applyAlignment="1">
      <alignment horizontal="right" vertical="center" readingOrder="2"/>
    </xf>
    <xf numFmtId="0" fontId="49"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49"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1" fillId="0" borderId="0" xfId="0" applyNumberFormat="1" applyFont="1"/>
    <xf numFmtId="0" fontId="0" fillId="2" borderId="35" xfId="0" applyFill="1" applyBorder="1"/>
    <xf numFmtId="10" fontId="0" fillId="2" borderId="37" xfId="2" applyNumberFormat="1" applyFont="1" applyFill="1" applyBorder="1"/>
    <xf numFmtId="186" fontId="49" fillId="47" borderId="0" xfId="0" applyNumberFormat="1" applyFont="1" applyFill="1" applyAlignment="1">
      <alignment horizontal="right" vertical="center" wrapText="1"/>
    </xf>
    <xf numFmtId="177" fontId="0" fillId="44" borderId="3" xfId="0" applyNumberFormat="1" applyFill="1" applyBorder="1"/>
    <xf numFmtId="0" fontId="51" fillId="0" borderId="0" xfId="0" applyFont="1" applyAlignment="1">
      <alignment vertical="center"/>
    </xf>
    <xf numFmtId="0" fontId="52" fillId="0" borderId="0" xfId="0" applyFont="1" applyAlignment="1">
      <alignment horizontal="right" vertical="center"/>
    </xf>
    <xf numFmtId="0" fontId="0" fillId="0" borderId="0" xfId="0" applyAlignment="1">
      <alignment horizontal="right" vertical="center" indent="1"/>
    </xf>
    <xf numFmtId="0" fontId="53" fillId="0" borderId="0" xfId="0" applyFont="1" applyAlignment="1">
      <alignment horizontal="right" vertical="center"/>
    </xf>
    <xf numFmtId="0" fontId="30" fillId="0" borderId="0" xfId="0" applyFont="1" applyAlignment="1">
      <alignment horizontal="right" vertical="center" indent="1"/>
    </xf>
    <xf numFmtId="0" fontId="30"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6"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2" fillId="0" borderId="0" xfId="2" applyFont="1"/>
    <xf numFmtId="9" fontId="0" fillId="0" borderId="0" xfId="2" applyFont="1" applyBorder="1"/>
    <xf numFmtId="177" fontId="2" fillId="0" borderId="0" xfId="2" applyNumberFormat="1" applyFont="1"/>
    <xf numFmtId="0" fontId="45" fillId="0" borderId="34" xfId="0" applyFont="1" applyBorder="1" applyAlignment="1">
      <alignment horizontal="right" vertical="center" wrapText="1" readingOrder="1"/>
    </xf>
    <xf numFmtId="0" fontId="11" fillId="0" borderId="0" xfId="0" applyFont="1" applyAlignment="1">
      <alignment wrapText="1"/>
    </xf>
    <xf numFmtId="0" fontId="11"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1" fillId="0" borderId="60" xfId="0" applyFont="1" applyBorder="1" applyAlignment="1">
      <alignment wrapText="1"/>
    </xf>
    <xf numFmtId="0" fontId="11" fillId="0" borderId="57" xfId="0" applyFont="1" applyBorder="1" applyAlignment="1">
      <alignment wrapText="1"/>
    </xf>
    <xf numFmtId="0" fontId="11"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2"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2" fillId="51" borderId="36" xfId="0" applyFont="1" applyFill="1" applyBorder="1" applyAlignment="1">
      <alignment wrapText="1"/>
    </xf>
    <xf numFmtId="0" fontId="2" fillId="51" borderId="35" xfId="0" applyFont="1" applyFill="1" applyBorder="1" applyAlignment="1">
      <alignment wrapText="1"/>
    </xf>
    <xf numFmtId="0" fontId="2" fillId="51" borderId="37" xfId="0" applyFont="1" applyFill="1" applyBorder="1" applyAlignment="1">
      <alignment wrapText="1"/>
    </xf>
    <xf numFmtId="0" fontId="0" fillId="52" borderId="0" xfId="0" applyFill="1"/>
    <xf numFmtId="0" fontId="2" fillId="52" borderId="0" xfId="0" applyFont="1" applyFill="1" applyAlignment="1">
      <alignment vertical="top" wrapText="1"/>
    </xf>
    <xf numFmtId="0" fontId="2" fillId="51" borderId="0" xfId="0" applyFont="1" applyFill="1"/>
    <xf numFmtId="0" fontId="2" fillId="52" borderId="0" xfId="0" applyFont="1" applyFill="1"/>
    <xf numFmtId="0" fontId="2" fillId="0" borderId="0" xfId="0" applyFont="1" applyAlignment="1">
      <alignment vertical="top"/>
    </xf>
    <xf numFmtId="0" fontId="2" fillId="0" borderId="0" xfId="0" applyFont="1" applyAlignment="1">
      <alignment vertical="top" wrapText="1"/>
    </xf>
    <xf numFmtId="0" fontId="2" fillId="51" borderId="0" xfId="0" applyFont="1" applyFill="1" applyAlignment="1">
      <alignment vertical="top" wrapText="1"/>
    </xf>
    <xf numFmtId="0" fontId="2"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2"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2"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2"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2" fillId="43" borderId="35" xfId="0" applyFont="1" applyFill="1" applyBorder="1" applyAlignment="1">
      <alignment wrapText="1"/>
    </xf>
    <xf numFmtId="0" fontId="2" fillId="43" borderId="36" xfId="0" applyFont="1" applyFill="1" applyBorder="1" applyAlignment="1">
      <alignment wrapText="1"/>
    </xf>
    <xf numFmtId="0" fontId="2"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2" fillId="53" borderId="36" xfId="0" applyFont="1" applyFill="1" applyBorder="1" applyAlignment="1">
      <alignment wrapText="1"/>
    </xf>
    <xf numFmtId="164" fontId="0" fillId="53" borderId="0" xfId="1" applyFont="1" applyFill="1" applyBorder="1" applyAlignment="1">
      <alignment wrapText="1"/>
    </xf>
    <xf numFmtId="0" fontId="2" fillId="53" borderId="0" xfId="0" applyFont="1" applyFill="1"/>
    <xf numFmtId="0" fontId="2" fillId="53" borderId="0" xfId="0" applyFont="1" applyFill="1" applyAlignment="1">
      <alignment vertical="top"/>
    </xf>
    <xf numFmtId="0" fontId="2"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2"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57" xfId="0" applyFill="1" applyBorder="1"/>
    <xf numFmtId="0" fontId="0" fillId="55" borderId="0" xfId="0" applyFill="1"/>
    <xf numFmtId="0" fontId="0" fillId="55" borderId="2" xfId="0" applyFill="1" applyBorder="1"/>
    <xf numFmtId="0" fontId="0" fillId="55" borderId="4" xfId="0" applyFill="1" applyBorder="1"/>
    <xf numFmtId="0" fontId="0" fillId="55" borderId="5"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1"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1" fillId="0" borderId="60" xfId="0" applyNumberFormat="1" applyFont="1" applyBorder="1"/>
    <xf numFmtId="0" fontId="11" fillId="0" borderId="57" xfId="0" applyFont="1" applyBorder="1" applyAlignment="1">
      <alignment horizontal="right"/>
    </xf>
    <xf numFmtId="0" fontId="11" fillId="0" borderId="57" xfId="0" applyFont="1" applyBorder="1"/>
    <xf numFmtId="0" fontId="11" fillId="0" borderId="1" xfId="0" applyFont="1" applyBorder="1"/>
    <xf numFmtId="10" fontId="0" fillId="2" borderId="1" xfId="0" applyNumberFormat="1" applyFill="1" applyBorder="1"/>
    <xf numFmtId="10" fontId="0" fillId="2" borderId="3" xfId="0" applyNumberFormat="1" applyFill="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0" fillId="0" borderId="0" xfId="0" applyFont="1"/>
    <xf numFmtId="0" fontId="46"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1" fillId="58" borderId="0" xfId="0" applyFont="1" applyFill="1"/>
    <xf numFmtId="167" fontId="11"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4" fillId="0" borderId="0" xfId="0" applyFont="1" applyAlignment="1">
      <alignment horizontal="right" wrapText="1" readingOrder="2"/>
    </xf>
    <xf numFmtId="0" fontId="38" fillId="0" borderId="0" xfId="53" applyAlignment="1">
      <alignment horizontal="right" readingOrder="2"/>
    </xf>
    <xf numFmtId="0" fontId="14" fillId="0" borderId="27" xfId="0" applyFont="1" applyBorder="1" applyAlignment="1">
      <alignment horizontal="center" vertical="center" wrapText="1" readingOrder="2"/>
    </xf>
    <xf numFmtId="0" fontId="14" fillId="0" borderId="20" xfId="0" applyFont="1" applyBorder="1" applyAlignment="1">
      <alignment horizontal="center" vertical="center" wrapText="1" readingOrder="2"/>
    </xf>
    <xf numFmtId="0" fontId="15" fillId="0" borderId="27" xfId="0" applyFont="1" applyBorder="1" applyAlignment="1">
      <alignment horizontal="center" vertical="center" wrapText="1" readingOrder="2"/>
    </xf>
    <xf numFmtId="0" fontId="15" fillId="0" borderId="20" xfId="0" applyFont="1" applyBorder="1" applyAlignment="1">
      <alignment horizontal="center" vertical="center" wrapText="1" readingOrder="2"/>
    </xf>
    <xf numFmtId="4" fontId="0" fillId="0" borderId="0" xfId="0" applyNumberFormat="1"/>
    <xf numFmtId="0" fontId="0" fillId="2" borderId="0" xfId="0" applyFill="1" applyAlignment="1">
      <alignment horizontal="right" readingOrder="2"/>
    </xf>
    <xf numFmtId="0" fontId="57" fillId="59" borderId="66" xfId="0" applyFont="1" applyFill="1" applyBorder="1" applyAlignment="1">
      <alignment horizontal="right" vertical="top" wrapText="1"/>
    </xf>
    <xf numFmtId="191" fontId="57" fillId="59" borderId="66" xfId="0" applyNumberFormat="1" applyFont="1" applyFill="1" applyBorder="1" applyAlignment="1">
      <alignment horizontal="left" vertical="top" wrapText="1"/>
    </xf>
    <xf numFmtId="4" fontId="57" fillId="59" borderId="67" xfId="0" applyNumberFormat="1" applyFont="1" applyFill="1" applyBorder="1" applyAlignment="1">
      <alignment horizontal="right" vertical="top" wrapText="1"/>
    </xf>
  </cellXfs>
  <cellStyles count="60">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urrency" xfId="1" builtinId="4"/>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3" xfId="55" xr:uid="{158C962C-1D2D-4FDE-AA1A-38A8EB9FED49}"/>
    <cellStyle name="Normal 4" xfId="56" xr:uid="{FB88C52F-0F19-498C-A057-3AD1DD18D448}"/>
    <cellStyle name="Normal 5" xfId="59" xr:uid="{3B42F648-F8A2-4AD1-80E0-00E5785D0240}"/>
    <cellStyle name="Percent" xfId="2" builtinId="5"/>
    <cellStyle name="Percent 2" xfId="57" xr:uid="{6E709225-C84D-4C05-A433-73DBA8531215}"/>
    <cellStyle name="Percent 3" xfId="58" xr:uid="{12F81045-B14A-4589-8311-2C3D7E5CCEB3}"/>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22/11/relationships/FeaturePropertyBag" Target="featurePropertyBag/featurePropertyBag.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16" fmlaLink="$B$9" fmlaRange="DERUG!$B$3:$C$64" noThreeD="1" sel="7" val="0"/>
</file>

<file path=xl/ctrlProps/ctrlProp2.xml><?xml version="1.0" encoding="utf-8"?>
<formControlPr xmlns="http://schemas.microsoft.com/office/spreadsheetml/2009/9/main" objectType="Drop" dropStyle="combo" dx="16" fmlaLink="$B$10" fmlaRange="DARGA!$B$2:$C$111" noThreeD="1" sel="43" val="42"/>
</file>

<file path=xl/ctrlProps/ctrlProp3.xml><?xml version="1.0" encoding="utf-8"?>
<formControlPr xmlns="http://schemas.microsoft.com/office/spreadsheetml/2009/9/main" objectType="Drop" dropStyle="combo" dx="16" fmlaLink="$B$4" fmlaRange="MISRAD!$B$5:$C$81" noThreeD="1" sel="9" val="7"/>
</file>

<file path=xl/ctrlProps/ctrlProp4.xml><?xml version="1.0" encoding="utf-8"?>
<formControlPr xmlns="http://schemas.microsoft.com/office/spreadsheetml/2009/9/main" objectType="Drop" dropStyle="combo" dx="16" fmlaLink="$B$6" fmlaRange="'tosafot '!$B$7:$C$234" noThreeD="1" sel="216" val="215"/>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73" fmlaRange="parameter!$L$20:$M$22" noThreeD="1" sel="2" val="0"/>
</file>

<file path=xl/ctrlProps/ctrlProp8.xml><?xml version="1.0" encoding="utf-8"?>
<formControlPr xmlns="http://schemas.microsoft.com/office/spreadsheetml/2009/9/main" objectType="Drop" dropStyle="combo" dx="16" fmlaLink="H82"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47" fmlaRange="'5539 MEMUNE'!$K$3:$L$5" noThreeD="1" sel="3" val="0"/>
</file>

<file path=xl/ctrlProps/ctrlProp12.xml><?xml version="1.0" encoding="utf-8"?>
<formControlPr xmlns="http://schemas.microsoft.com/office/spreadsheetml/2009/9/main" objectType="CheckBox"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checked="Checked"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checked="Checked"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checked="Checked"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checked="Checked" fmlaLink="G45" lockText="1" noThreeD="1"/>
</file>

<file path=xl/ctrlProps/ctrlProp53.xml><?xml version="1.0" encoding="utf-8"?>
<formControlPr xmlns="http://schemas.microsoft.com/office/spreadsheetml/2009/9/main" objectType="CheckBox" checked="Checked"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checked="Checked"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9</xdr:row>
          <xdr:rowOff>182880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6</xdr:row>
          <xdr:rowOff>182880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792480</xdr:colOff>
          <xdr:row>18</xdr:row>
          <xdr:rowOff>106680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71</xdr:row>
          <xdr:rowOff>175260</xdr:rowOff>
        </xdr:from>
        <xdr:to>
          <xdr:col>7</xdr:col>
          <xdr:colOff>716280</xdr:colOff>
          <xdr:row>73</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80</xdr:row>
          <xdr:rowOff>182880</xdr:rowOff>
        </xdr:from>
        <xdr:to>
          <xdr:col>7</xdr:col>
          <xdr:colOff>716280</xdr:colOff>
          <xdr:row>82</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53340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144780</xdr:rowOff>
        </xdr:from>
        <xdr:to>
          <xdr:col>7</xdr:col>
          <xdr:colOff>716280</xdr:colOff>
          <xdr:row>46</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8493341B-3A2B-A7B3-D59E-F2530D133B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xdr:row>
          <xdr:rowOff>198120</xdr:rowOff>
        </xdr:from>
        <xdr:to>
          <xdr:col>6</xdr:col>
          <xdr:colOff>358140</xdr:colOff>
          <xdr:row>5</xdr:row>
          <xdr:rowOff>15240</xdr:rowOff>
        </xdr:to>
        <xdr:sp macro="" textlink="">
          <xdr:nvSpPr>
            <xdr:cNvPr id="146311" name="chk_5" hidden="1">
              <a:extLst>
                <a:ext uri="{63B3BB69-23CF-44E3-9099-C40C66FF867C}">
                  <a14:compatExt spid="_x0000_s146311"/>
                </a:ext>
                <a:ext uri="{FF2B5EF4-FFF2-40B4-BE49-F238E27FC236}">
                  <a16:creationId xmlns:a16="http://schemas.microsoft.com/office/drawing/2014/main" id="{89306A4A-EA2D-60AC-BCDA-D065C98436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xdr:row>
          <xdr:rowOff>182880</xdr:rowOff>
        </xdr:from>
        <xdr:to>
          <xdr:col>6</xdr:col>
          <xdr:colOff>358140</xdr:colOff>
          <xdr:row>6</xdr:row>
          <xdr:rowOff>7620</xdr:rowOff>
        </xdr:to>
        <xdr:sp macro="" textlink="">
          <xdr:nvSpPr>
            <xdr:cNvPr id="146312" name="chk_6" hidden="1">
              <a:extLst>
                <a:ext uri="{63B3BB69-23CF-44E3-9099-C40C66FF867C}">
                  <a14:compatExt spid="_x0000_s146312"/>
                </a:ext>
                <a:ext uri="{FF2B5EF4-FFF2-40B4-BE49-F238E27FC236}">
                  <a16:creationId xmlns:a16="http://schemas.microsoft.com/office/drawing/2014/main" id="{6C6E7F1A-C112-CD0B-C8A2-9AABC233824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xdr:row>
          <xdr:rowOff>15240</xdr:rowOff>
        </xdr:from>
        <xdr:to>
          <xdr:col>6</xdr:col>
          <xdr:colOff>358140</xdr:colOff>
          <xdr:row>6</xdr:row>
          <xdr:rowOff>243840</xdr:rowOff>
        </xdr:to>
        <xdr:sp macro="" textlink="">
          <xdr:nvSpPr>
            <xdr:cNvPr id="146313" name="chk_7" hidden="1">
              <a:extLst>
                <a:ext uri="{63B3BB69-23CF-44E3-9099-C40C66FF867C}">
                  <a14:compatExt spid="_x0000_s146313"/>
                </a:ext>
                <a:ext uri="{FF2B5EF4-FFF2-40B4-BE49-F238E27FC236}">
                  <a16:creationId xmlns:a16="http://schemas.microsoft.com/office/drawing/2014/main" id="{0267DEC7-B234-EA2C-E38B-F47ACB41EA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xdr:row>
          <xdr:rowOff>243840</xdr:rowOff>
        </xdr:from>
        <xdr:to>
          <xdr:col>6</xdr:col>
          <xdr:colOff>358140</xdr:colOff>
          <xdr:row>8</xdr:row>
          <xdr:rowOff>7620</xdr:rowOff>
        </xdr:to>
        <xdr:sp macro="" textlink="">
          <xdr:nvSpPr>
            <xdr:cNvPr id="146314" name="chk_8" hidden="1">
              <a:extLst>
                <a:ext uri="{63B3BB69-23CF-44E3-9099-C40C66FF867C}">
                  <a14:compatExt spid="_x0000_s146314"/>
                </a:ext>
                <a:ext uri="{FF2B5EF4-FFF2-40B4-BE49-F238E27FC236}">
                  <a16:creationId xmlns:a16="http://schemas.microsoft.com/office/drawing/2014/main" id="{504F94E1-FB68-7A9B-59D6-E38413BA85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xdr:row>
          <xdr:rowOff>190500</xdr:rowOff>
        </xdr:from>
        <xdr:to>
          <xdr:col>6</xdr:col>
          <xdr:colOff>358140</xdr:colOff>
          <xdr:row>9</xdr:row>
          <xdr:rowOff>15240</xdr:rowOff>
        </xdr:to>
        <xdr:sp macro="" textlink="">
          <xdr:nvSpPr>
            <xdr:cNvPr id="146315" name="chk_9" hidden="1">
              <a:extLst>
                <a:ext uri="{63B3BB69-23CF-44E3-9099-C40C66FF867C}">
                  <a14:compatExt spid="_x0000_s146315"/>
                </a:ext>
                <a:ext uri="{FF2B5EF4-FFF2-40B4-BE49-F238E27FC236}">
                  <a16:creationId xmlns:a16="http://schemas.microsoft.com/office/drawing/2014/main" id="{333FF93D-FCE2-EB81-1538-487272D19C8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xdr:row>
          <xdr:rowOff>175260</xdr:rowOff>
        </xdr:from>
        <xdr:to>
          <xdr:col>6</xdr:col>
          <xdr:colOff>358140</xdr:colOff>
          <xdr:row>9</xdr:row>
          <xdr:rowOff>205740</xdr:rowOff>
        </xdr:to>
        <xdr:sp macro="" textlink="">
          <xdr:nvSpPr>
            <xdr:cNvPr id="146316" name="chk_10" hidden="1">
              <a:extLst>
                <a:ext uri="{63B3BB69-23CF-44E3-9099-C40C66FF867C}">
                  <a14:compatExt spid="_x0000_s146316"/>
                </a:ext>
                <a:ext uri="{FF2B5EF4-FFF2-40B4-BE49-F238E27FC236}">
                  <a16:creationId xmlns:a16="http://schemas.microsoft.com/office/drawing/2014/main" id="{8D2FCFEE-47A3-0B88-6D4D-64CE0E15D8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xdr:row>
          <xdr:rowOff>15240</xdr:rowOff>
        </xdr:from>
        <xdr:to>
          <xdr:col>6</xdr:col>
          <xdr:colOff>358140</xdr:colOff>
          <xdr:row>11</xdr:row>
          <xdr:rowOff>60960</xdr:rowOff>
        </xdr:to>
        <xdr:sp macro="" textlink="">
          <xdr:nvSpPr>
            <xdr:cNvPr id="146317" name="chk_11" hidden="1">
              <a:extLst>
                <a:ext uri="{63B3BB69-23CF-44E3-9099-C40C66FF867C}">
                  <a14:compatExt spid="_x0000_s146317"/>
                </a:ext>
                <a:ext uri="{FF2B5EF4-FFF2-40B4-BE49-F238E27FC236}">
                  <a16:creationId xmlns:a16="http://schemas.microsoft.com/office/drawing/2014/main" id="{5DBF1343-0F81-6D94-B7D6-3A897196F5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xdr:row>
          <xdr:rowOff>243840</xdr:rowOff>
        </xdr:from>
        <xdr:to>
          <xdr:col>6</xdr:col>
          <xdr:colOff>358140</xdr:colOff>
          <xdr:row>12</xdr:row>
          <xdr:rowOff>30480</xdr:rowOff>
        </xdr:to>
        <xdr:sp macro="" textlink="">
          <xdr:nvSpPr>
            <xdr:cNvPr id="146318" name="chk_12" hidden="1">
              <a:extLst>
                <a:ext uri="{63B3BB69-23CF-44E3-9099-C40C66FF867C}">
                  <a14:compatExt spid="_x0000_s146318"/>
                </a:ext>
                <a:ext uri="{FF2B5EF4-FFF2-40B4-BE49-F238E27FC236}">
                  <a16:creationId xmlns:a16="http://schemas.microsoft.com/office/drawing/2014/main" id="{D5205A20-1314-D559-C938-0B626CED90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12</xdr:row>
          <xdr:rowOff>15240</xdr:rowOff>
        </xdr:from>
        <xdr:to>
          <xdr:col>6</xdr:col>
          <xdr:colOff>358140</xdr:colOff>
          <xdr:row>12</xdr:row>
          <xdr:rowOff>243840</xdr:rowOff>
        </xdr:to>
        <xdr:sp macro="" textlink="">
          <xdr:nvSpPr>
            <xdr:cNvPr id="146319" name="chk_13" hidden="1">
              <a:extLst>
                <a:ext uri="{63B3BB69-23CF-44E3-9099-C40C66FF867C}">
                  <a14:compatExt spid="_x0000_s146319"/>
                </a:ext>
                <a:ext uri="{FF2B5EF4-FFF2-40B4-BE49-F238E27FC236}">
                  <a16:creationId xmlns:a16="http://schemas.microsoft.com/office/drawing/2014/main" id="{222281F2-9ACA-D6BE-BA33-725FC5AA9F7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13</xdr:row>
          <xdr:rowOff>15240</xdr:rowOff>
        </xdr:from>
        <xdr:to>
          <xdr:col>6</xdr:col>
          <xdr:colOff>358140</xdr:colOff>
          <xdr:row>13</xdr:row>
          <xdr:rowOff>243840</xdr:rowOff>
        </xdr:to>
        <xdr:sp macro="" textlink="">
          <xdr:nvSpPr>
            <xdr:cNvPr id="146320" name="chk_14" hidden="1">
              <a:extLst>
                <a:ext uri="{63B3BB69-23CF-44E3-9099-C40C66FF867C}">
                  <a14:compatExt spid="_x0000_s146320"/>
                </a:ext>
                <a:ext uri="{FF2B5EF4-FFF2-40B4-BE49-F238E27FC236}">
                  <a16:creationId xmlns:a16="http://schemas.microsoft.com/office/drawing/2014/main" id="{AA81E005-D5BA-44E9-6396-AC4AFCC8A9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13</xdr:row>
          <xdr:rowOff>251460</xdr:rowOff>
        </xdr:from>
        <xdr:to>
          <xdr:col>6</xdr:col>
          <xdr:colOff>358140</xdr:colOff>
          <xdr:row>14</xdr:row>
          <xdr:rowOff>213360</xdr:rowOff>
        </xdr:to>
        <xdr:sp macro="" textlink="">
          <xdr:nvSpPr>
            <xdr:cNvPr id="146321" name="chk_15" hidden="1">
              <a:extLst>
                <a:ext uri="{63B3BB69-23CF-44E3-9099-C40C66FF867C}">
                  <a14:compatExt spid="_x0000_s146321"/>
                </a:ext>
                <a:ext uri="{FF2B5EF4-FFF2-40B4-BE49-F238E27FC236}">
                  <a16:creationId xmlns:a16="http://schemas.microsoft.com/office/drawing/2014/main" id="{03E9521F-A139-38EC-F054-66DE2BBDE13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14</xdr:row>
          <xdr:rowOff>175260</xdr:rowOff>
        </xdr:from>
        <xdr:to>
          <xdr:col>6</xdr:col>
          <xdr:colOff>358140</xdr:colOff>
          <xdr:row>15</xdr:row>
          <xdr:rowOff>129540</xdr:rowOff>
        </xdr:to>
        <xdr:sp macro="" textlink="">
          <xdr:nvSpPr>
            <xdr:cNvPr id="146322" name="chk_16" hidden="1">
              <a:extLst>
                <a:ext uri="{63B3BB69-23CF-44E3-9099-C40C66FF867C}">
                  <a14:compatExt spid="_x0000_s146322"/>
                </a:ext>
                <a:ext uri="{FF2B5EF4-FFF2-40B4-BE49-F238E27FC236}">
                  <a16:creationId xmlns:a16="http://schemas.microsoft.com/office/drawing/2014/main" id="{66FEF316-6325-7134-02F5-714108128A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15</xdr:row>
          <xdr:rowOff>167640</xdr:rowOff>
        </xdr:from>
        <xdr:to>
          <xdr:col>6</xdr:col>
          <xdr:colOff>358140</xdr:colOff>
          <xdr:row>16</xdr:row>
          <xdr:rowOff>129540</xdr:rowOff>
        </xdr:to>
        <xdr:sp macro="" textlink="">
          <xdr:nvSpPr>
            <xdr:cNvPr id="146323" name="chk_17" hidden="1">
              <a:extLst>
                <a:ext uri="{63B3BB69-23CF-44E3-9099-C40C66FF867C}">
                  <a14:compatExt spid="_x0000_s146323"/>
                </a:ext>
                <a:ext uri="{FF2B5EF4-FFF2-40B4-BE49-F238E27FC236}">
                  <a16:creationId xmlns:a16="http://schemas.microsoft.com/office/drawing/2014/main" id="{21C94479-F40D-0D26-9F29-4AB4AE1BF6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16</xdr:row>
          <xdr:rowOff>160020</xdr:rowOff>
        </xdr:from>
        <xdr:to>
          <xdr:col>6</xdr:col>
          <xdr:colOff>358140</xdr:colOff>
          <xdr:row>17</xdr:row>
          <xdr:rowOff>205740</xdr:rowOff>
        </xdr:to>
        <xdr:sp macro="" textlink="">
          <xdr:nvSpPr>
            <xdr:cNvPr id="146324" name="chk_18" hidden="1">
              <a:extLst>
                <a:ext uri="{63B3BB69-23CF-44E3-9099-C40C66FF867C}">
                  <a14:compatExt spid="_x0000_s146324"/>
                </a:ext>
                <a:ext uri="{FF2B5EF4-FFF2-40B4-BE49-F238E27FC236}">
                  <a16:creationId xmlns:a16="http://schemas.microsoft.com/office/drawing/2014/main" id="{8732D1AF-6237-C9EF-8F51-A8908F23AD8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17</xdr:row>
          <xdr:rowOff>160020</xdr:rowOff>
        </xdr:from>
        <xdr:to>
          <xdr:col>6</xdr:col>
          <xdr:colOff>358140</xdr:colOff>
          <xdr:row>18</xdr:row>
          <xdr:rowOff>129540</xdr:rowOff>
        </xdr:to>
        <xdr:sp macro="" textlink="">
          <xdr:nvSpPr>
            <xdr:cNvPr id="146325" name="chk_19" hidden="1">
              <a:extLst>
                <a:ext uri="{63B3BB69-23CF-44E3-9099-C40C66FF867C}">
                  <a14:compatExt spid="_x0000_s146325"/>
                </a:ext>
                <a:ext uri="{FF2B5EF4-FFF2-40B4-BE49-F238E27FC236}">
                  <a16:creationId xmlns:a16="http://schemas.microsoft.com/office/drawing/2014/main" id="{41755A21-DB98-F7D2-2E94-DDC90C3E11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18</xdr:row>
          <xdr:rowOff>160020</xdr:rowOff>
        </xdr:from>
        <xdr:to>
          <xdr:col>6</xdr:col>
          <xdr:colOff>358140</xdr:colOff>
          <xdr:row>20</xdr:row>
          <xdr:rowOff>22860</xdr:rowOff>
        </xdr:to>
        <xdr:sp macro="" textlink="">
          <xdr:nvSpPr>
            <xdr:cNvPr id="146326" name="chk_20" hidden="1">
              <a:extLst>
                <a:ext uri="{63B3BB69-23CF-44E3-9099-C40C66FF867C}">
                  <a14:compatExt spid="_x0000_s146326"/>
                </a:ext>
                <a:ext uri="{FF2B5EF4-FFF2-40B4-BE49-F238E27FC236}">
                  <a16:creationId xmlns:a16="http://schemas.microsoft.com/office/drawing/2014/main" id="{1A51B63D-BA85-0E45-C517-517899566F7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19</xdr:row>
          <xdr:rowOff>160020</xdr:rowOff>
        </xdr:from>
        <xdr:to>
          <xdr:col>6</xdr:col>
          <xdr:colOff>358140</xdr:colOff>
          <xdr:row>21</xdr:row>
          <xdr:rowOff>22860</xdr:rowOff>
        </xdr:to>
        <xdr:sp macro="" textlink="">
          <xdr:nvSpPr>
            <xdr:cNvPr id="146327" name="chk_21" hidden="1">
              <a:extLst>
                <a:ext uri="{63B3BB69-23CF-44E3-9099-C40C66FF867C}">
                  <a14:compatExt spid="_x0000_s146327"/>
                </a:ext>
                <a:ext uri="{FF2B5EF4-FFF2-40B4-BE49-F238E27FC236}">
                  <a16:creationId xmlns:a16="http://schemas.microsoft.com/office/drawing/2014/main" id="{7C1C4BCF-E51D-EDA0-44B5-381DC339EF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20</xdr:row>
          <xdr:rowOff>160020</xdr:rowOff>
        </xdr:from>
        <xdr:to>
          <xdr:col>6</xdr:col>
          <xdr:colOff>358140</xdr:colOff>
          <xdr:row>22</xdr:row>
          <xdr:rowOff>22860</xdr:rowOff>
        </xdr:to>
        <xdr:sp macro="" textlink="">
          <xdr:nvSpPr>
            <xdr:cNvPr id="146328" name="chk_22" hidden="1">
              <a:extLst>
                <a:ext uri="{63B3BB69-23CF-44E3-9099-C40C66FF867C}">
                  <a14:compatExt spid="_x0000_s146328"/>
                </a:ext>
                <a:ext uri="{FF2B5EF4-FFF2-40B4-BE49-F238E27FC236}">
                  <a16:creationId xmlns:a16="http://schemas.microsoft.com/office/drawing/2014/main" id="{3CA8E8E3-8AD7-5C8A-4AAE-CFC01D1808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21</xdr:row>
          <xdr:rowOff>160020</xdr:rowOff>
        </xdr:from>
        <xdr:to>
          <xdr:col>6</xdr:col>
          <xdr:colOff>358140</xdr:colOff>
          <xdr:row>23</xdr:row>
          <xdr:rowOff>22860</xdr:rowOff>
        </xdr:to>
        <xdr:sp macro="" textlink="">
          <xdr:nvSpPr>
            <xdr:cNvPr id="146329" name="chk_23" hidden="1">
              <a:extLst>
                <a:ext uri="{63B3BB69-23CF-44E3-9099-C40C66FF867C}">
                  <a14:compatExt spid="_x0000_s146329"/>
                </a:ext>
                <a:ext uri="{FF2B5EF4-FFF2-40B4-BE49-F238E27FC236}">
                  <a16:creationId xmlns:a16="http://schemas.microsoft.com/office/drawing/2014/main" id="{E74CB7CD-AC74-D00A-FFE2-85AF5044F1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22</xdr:row>
          <xdr:rowOff>160020</xdr:rowOff>
        </xdr:from>
        <xdr:to>
          <xdr:col>6</xdr:col>
          <xdr:colOff>358140</xdr:colOff>
          <xdr:row>24</xdr:row>
          <xdr:rowOff>22860</xdr:rowOff>
        </xdr:to>
        <xdr:sp macro="" textlink="">
          <xdr:nvSpPr>
            <xdr:cNvPr id="146330" name="chk_24" hidden="1">
              <a:extLst>
                <a:ext uri="{63B3BB69-23CF-44E3-9099-C40C66FF867C}">
                  <a14:compatExt spid="_x0000_s146330"/>
                </a:ext>
                <a:ext uri="{FF2B5EF4-FFF2-40B4-BE49-F238E27FC236}">
                  <a16:creationId xmlns:a16="http://schemas.microsoft.com/office/drawing/2014/main" id="{C98BB24D-2D24-00B2-6FC3-B3B22FAD17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23</xdr:row>
          <xdr:rowOff>160020</xdr:rowOff>
        </xdr:from>
        <xdr:to>
          <xdr:col>6</xdr:col>
          <xdr:colOff>358140</xdr:colOff>
          <xdr:row>25</xdr:row>
          <xdr:rowOff>22860</xdr:rowOff>
        </xdr:to>
        <xdr:sp macro="" textlink="">
          <xdr:nvSpPr>
            <xdr:cNvPr id="146331" name="chk_25" hidden="1">
              <a:extLst>
                <a:ext uri="{63B3BB69-23CF-44E3-9099-C40C66FF867C}">
                  <a14:compatExt spid="_x0000_s146331"/>
                </a:ext>
                <a:ext uri="{FF2B5EF4-FFF2-40B4-BE49-F238E27FC236}">
                  <a16:creationId xmlns:a16="http://schemas.microsoft.com/office/drawing/2014/main" id="{ED2FA514-6A63-E967-1DF1-C6470C8D47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24</xdr:row>
          <xdr:rowOff>160020</xdr:rowOff>
        </xdr:from>
        <xdr:to>
          <xdr:col>6</xdr:col>
          <xdr:colOff>358140</xdr:colOff>
          <xdr:row>26</xdr:row>
          <xdr:rowOff>15240</xdr:rowOff>
        </xdr:to>
        <xdr:sp macro="" textlink="">
          <xdr:nvSpPr>
            <xdr:cNvPr id="146332" name="chk_26" hidden="1">
              <a:extLst>
                <a:ext uri="{63B3BB69-23CF-44E3-9099-C40C66FF867C}">
                  <a14:compatExt spid="_x0000_s146332"/>
                </a:ext>
                <a:ext uri="{FF2B5EF4-FFF2-40B4-BE49-F238E27FC236}">
                  <a16:creationId xmlns:a16="http://schemas.microsoft.com/office/drawing/2014/main" id="{7C54EC66-2C82-81D3-7B46-20E1CBA723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25</xdr:row>
          <xdr:rowOff>175260</xdr:rowOff>
        </xdr:from>
        <xdr:to>
          <xdr:col>6</xdr:col>
          <xdr:colOff>358140</xdr:colOff>
          <xdr:row>27</xdr:row>
          <xdr:rowOff>15240</xdr:rowOff>
        </xdr:to>
        <xdr:sp macro="" textlink="">
          <xdr:nvSpPr>
            <xdr:cNvPr id="146333" name="chk_27" hidden="1">
              <a:extLst>
                <a:ext uri="{63B3BB69-23CF-44E3-9099-C40C66FF867C}">
                  <a14:compatExt spid="_x0000_s146333"/>
                </a:ext>
                <a:ext uri="{FF2B5EF4-FFF2-40B4-BE49-F238E27FC236}">
                  <a16:creationId xmlns:a16="http://schemas.microsoft.com/office/drawing/2014/main" id="{7C36D48A-A712-5D53-E25A-86DE868882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182880</xdr:rowOff>
        </xdr:from>
        <xdr:to>
          <xdr:col>6</xdr:col>
          <xdr:colOff>358140</xdr:colOff>
          <xdr:row>28</xdr:row>
          <xdr:rowOff>15240</xdr:rowOff>
        </xdr:to>
        <xdr:sp macro="" textlink="">
          <xdr:nvSpPr>
            <xdr:cNvPr id="146334" name="chk_28" hidden="1">
              <a:extLst>
                <a:ext uri="{63B3BB69-23CF-44E3-9099-C40C66FF867C}">
                  <a14:compatExt spid="_x0000_s146334"/>
                </a:ext>
                <a:ext uri="{FF2B5EF4-FFF2-40B4-BE49-F238E27FC236}">
                  <a16:creationId xmlns:a16="http://schemas.microsoft.com/office/drawing/2014/main" id="{86365A27-4E58-386D-FA68-8E2F699CF0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27</xdr:row>
          <xdr:rowOff>190500</xdr:rowOff>
        </xdr:from>
        <xdr:to>
          <xdr:col>6</xdr:col>
          <xdr:colOff>358140</xdr:colOff>
          <xdr:row>29</xdr:row>
          <xdr:rowOff>7620</xdr:rowOff>
        </xdr:to>
        <xdr:sp macro="" textlink="">
          <xdr:nvSpPr>
            <xdr:cNvPr id="146335" name="chk_29" hidden="1">
              <a:extLst>
                <a:ext uri="{63B3BB69-23CF-44E3-9099-C40C66FF867C}">
                  <a14:compatExt spid="_x0000_s146335"/>
                </a:ext>
                <a:ext uri="{FF2B5EF4-FFF2-40B4-BE49-F238E27FC236}">
                  <a16:creationId xmlns:a16="http://schemas.microsoft.com/office/drawing/2014/main" id="{48778CF1-4E21-7680-0DBA-A69964CDB5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205740</xdr:rowOff>
        </xdr:from>
        <xdr:to>
          <xdr:col>6</xdr:col>
          <xdr:colOff>358140</xdr:colOff>
          <xdr:row>30</xdr:row>
          <xdr:rowOff>7620</xdr:rowOff>
        </xdr:to>
        <xdr:sp macro="" textlink="">
          <xdr:nvSpPr>
            <xdr:cNvPr id="146336" name="chk_30" hidden="1">
              <a:extLst>
                <a:ext uri="{63B3BB69-23CF-44E3-9099-C40C66FF867C}">
                  <a14:compatExt spid="_x0000_s146336"/>
                </a:ext>
                <a:ext uri="{FF2B5EF4-FFF2-40B4-BE49-F238E27FC236}">
                  <a16:creationId xmlns:a16="http://schemas.microsoft.com/office/drawing/2014/main" id="{A3286A88-A75F-A243-175B-910275D294A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190500</xdr:rowOff>
        </xdr:from>
        <xdr:to>
          <xdr:col>6</xdr:col>
          <xdr:colOff>358140</xdr:colOff>
          <xdr:row>31</xdr:row>
          <xdr:rowOff>15240</xdr:rowOff>
        </xdr:to>
        <xdr:sp macro="" textlink="">
          <xdr:nvSpPr>
            <xdr:cNvPr id="146337" name="chk_31" hidden="1">
              <a:extLst>
                <a:ext uri="{63B3BB69-23CF-44E3-9099-C40C66FF867C}">
                  <a14:compatExt spid="_x0000_s146337"/>
                </a:ext>
                <a:ext uri="{FF2B5EF4-FFF2-40B4-BE49-F238E27FC236}">
                  <a16:creationId xmlns:a16="http://schemas.microsoft.com/office/drawing/2014/main" id="{5ADC0010-9580-4960-11F7-D4C9377615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167640</xdr:rowOff>
        </xdr:from>
        <xdr:to>
          <xdr:col>6</xdr:col>
          <xdr:colOff>358140</xdr:colOff>
          <xdr:row>32</xdr:row>
          <xdr:rowOff>15240</xdr:rowOff>
        </xdr:to>
        <xdr:sp macro="" textlink="">
          <xdr:nvSpPr>
            <xdr:cNvPr id="146338" name="chk_32" hidden="1">
              <a:extLst>
                <a:ext uri="{63B3BB69-23CF-44E3-9099-C40C66FF867C}">
                  <a14:compatExt spid="_x0000_s146338"/>
                </a:ext>
                <a:ext uri="{FF2B5EF4-FFF2-40B4-BE49-F238E27FC236}">
                  <a16:creationId xmlns:a16="http://schemas.microsoft.com/office/drawing/2014/main" id="{9C5D17D6-3F70-BB32-01AA-D0D11D88ED4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167640</xdr:rowOff>
        </xdr:from>
        <xdr:to>
          <xdr:col>6</xdr:col>
          <xdr:colOff>358140</xdr:colOff>
          <xdr:row>33</xdr:row>
          <xdr:rowOff>15240</xdr:rowOff>
        </xdr:to>
        <xdr:sp macro="" textlink="">
          <xdr:nvSpPr>
            <xdr:cNvPr id="146339" name="chk_33" hidden="1">
              <a:extLst>
                <a:ext uri="{63B3BB69-23CF-44E3-9099-C40C66FF867C}">
                  <a14:compatExt spid="_x0000_s146339"/>
                </a:ext>
                <a:ext uri="{FF2B5EF4-FFF2-40B4-BE49-F238E27FC236}">
                  <a16:creationId xmlns:a16="http://schemas.microsoft.com/office/drawing/2014/main" id="{0ED7F8E0-0DA6-54E7-D120-75CA818589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32</xdr:row>
          <xdr:rowOff>167640</xdr:rowOff>
        </xdr:from>
        <xdr:to>
          <xdr:col>6</xdr:col>
          <xdr:colOff>358140</xdr:colOff>
          <xdr:row>34</xdr:row>
          <xdr:rowOff>22860</xdr:rowOff>
        </xdr:to>
        <xdr:sp macro="" textlink="">
          <xdr:nvSpPr>
            <xdr:cNvPr id="146340" name="chk_34" hidden="1">
              <a:extLst>
                <a:ext uri="{63B3BB69-23CF-44E3-9099-C40C66FF867C}">
                  <a14:compatExt spid="_x0000_s146340"/>
                </a:ext>
                <a:ext uri="{FF2B5EF4-FFF2-40B4-BE49-F238E27FC236}">
                  <a16:creationId xmlns:a16="http://schemas.microsoft.com/office/drawing/2014/main" id="{95EBF188-198D-2503-8BD7-7A3F459C51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160020</xdr:rowOff>
        </xdr:from>
        <xdr:to>
          <xdr:col>6</xdr:col>
          <xdr:colOff>358140</xdr:colOff>
          <xdr:row>35</xdr:row>
          <xdr:rowOff>22860</xdr:rowOff>
        </xdr:to>
        <xdr:sp macro="" textlink="">
          <xdr:nvSpPr>
            <xdr:cNvPr id="146341" name="chk_35" hidden="1">
              <a:extLst>
                <a:ext uri="{63B3BB69-23CF-44E3-9099-C40C66FF867C}">
                  <a14:compatExt spid="_x0000_s146341"/>
                </a:ext>
                <a:ext uri="{FF2B5EF4-FFF2-40B4-BE49-F238E27FC236}">
                  <a16:creationId xmlns:a16="http://schemas.microsoft.com/office/drawing/2014/main" id="{59136951-D386-E6A8-84DF-5AEC5C2451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34</xdr:row>
          <xdr:rowOff>160020</xdr:rowOff>
        </xdr:from>
        <xdr:to>
          <xdr:col>6</xdr:col>
          <xdr:colOff>358140</xdr:colOff>
          <xdr:row>36</xdr:row>
          <xdr:rowOff>22860</xdr:rowOff>
        </xdr:to>
        <xdr:sp macro="" textlink="">
          <xdr:nvSpPr>
            <xdr:cNvPr id="146342" name="chk_36" hidden="1">
              <a:extLst>
                <a:ext uri="{63B3BB69-23CF-44E3-9099-C40C66FF867C}">
                  <a14:compatExt spid="_x0000_s146342"/>
                </a:ext>
                <a:ext uri="{FF2B5EF4-FFF2-40B4-BE49-F238E27FC236}">
                  <a16:creationId xmlns:a16="http://schemas.microsoft.com/office/drawing/2014/main" id="{8CEB803C-6EB4-76CB-0485-E7F56B5291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35</xdr:row>
          <xdr:rowOff>160020</xdr:rowOff>
        </xdr:from>
        <xdr:to>
          <xdr:col>6</xdr:col>
          <xdr:colOff>358140</xdr:colOff>
          <xdr:row>37</xdr:row>
          <xdr:rowOff>15240</xdr:rowOff>
        </xdr:to>
        <xdr:sp macro="" textlink="">
          <xdr:nvSpPr>
            <xdr:cNvPr id="146343" name="chk_37" hidden="1">
              <a:extLst>
                <a:ext uri="{63B3BB69-23CF-44E3-9099-C40C66FF867C}">
                  <a14:compatExt spid="_x0000_s146343"/>
                </a:ext>
                <a:ext uri="{FF2B5EF4-FFF2-40B4-BE49-F238E27FC236}">
                  <a16:creationId xmlns:a16="http://schemas.microsoft.com/office/drawing/2014/main" id="{AA4CAA0F-30A5-DA06-A5AD-C79C326186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36</xdr:row>
          <xdr:rowOff>167640</xdr:rowOff>
        </xdr:from>
        <xdr:to>
          <xdr:col>6</xdr:col>
          <xdr:colOff>358140</xdr:colOff>
          <xdr:row>38</xdr:row>
          <xdr:rowOff>15240</xdr:rowOff>
        </xdr:to>
        <xdr:sp macro="" textlink="">
          <xdr:nvSpPr>
            <xdr:cNvPr id="146344" name="chk_38" hidden="1">
              <a:extLst>
                <a:ext uri="{63B3BB69-23CF-44E3-9099-C40C66FF867C}">
                  <a14:compatExt spid="_x0000_s146344"/>
                </a:ext>
                <a:ext uri="{FF2B5EF4-FFF2-40B4-BE49-F238E27FC236}">
                  <a16:creationId xmlns:a16="http://schemas.microsoft.com/office/drawing/2014/main" id="{0EAB8241-4CA4-9BDE-D094-A99ABD924C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37</xdr:row>
          <xdr:rowOff>167640</xdr:rowOff>
        </xdr:from>
        <xdr:to>
          <xdr:col>6</xdr:col>
          <xdr:colOff>358140</xdr:colOff>
          <xdr:row>39</xdr:row>
          <xdr:rowOff>22860</xdr:rowOff>
        </xdr:to>
        <xdr:sp macro="" textlink="">
          <xdr:nvSpPr>
            <xdr:cNvPr id="146345" name="chk_39" hidden="1">
              <a:extLst>
                <a:ext uri="{63B3BB69-23CF-44E3-9099-C40C66FF867C}">
                  <a14:compatExt spid="_x0000_s146345"/>
                </a:ext>
                <a:ext uri="{FF2B5EF4-FFF2-40B4-BE49-F238E27FC236}">
                  <a16:creationId xmlns:a16="http://schemas.microsoft.com/office/drawing/2014/main" id="{1A65BB97-B55B-53C8-3D06-9EBF2362D8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38</xdr:row>
          <xdr:rowOff>160020</xdr:rowOff>
        </xdr:from>
        <xdr:to>
          <xdr:col>6</xdr:col>
          <xdr:colOff>358140</xdr:colOff>
          <xdr:row>40</xdr:row>
          <xdr:rowOff>22860</xdr:rowOff>
        </xdr:to>
        <xdr:sp macro="" textlink="">
          <xdr:nvSpPr>
            <xdr:cNvPr id="146346" name="chk_40" hidden="1">
              <a:extLst>
                <a:ext uri="{63B3BB69-23CF-44E3-9099-C40C66FF867C}">
                  <a14:compatExt spid="_x0000_s146346"/>
                </a:ext>
                <a:ext uri="{FF2B5EF4-FFF2-40B4-BE49-F238E27FC236}">
                  <a16:creationId xmlns:a16="http://schemas.microsoft.com/office/drawing/2014/main" id="{1EE65A74-D4D9-390E-53B7-E203126F68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39</xdr:row>
          <xdr:rowOff>160020</xdr:rowOff>
        </xdr:from>
        <xdr:to>
          <xdr:col>6</xdr:col>
          <xdr:colOff>358140</xdr:colOff>
          <xdr:row>41</xdr:row>
          <xdr:rowOff>22860</xdr:rowOff>
        </xdr:to>
        <xdr:sp macro="" textlink="">
          <xdr:nvSpPr>
            <xdr:cNvPr id="146347" name="chk_41" hidden="1">
              <a:extLst>
                <a:ext uri="{63B3BB69-23CF-44E3-9099-C40C66FF867C}">
                  <a14:compatExt spid="_x0000_s146347"/>
                </a:ext>
                <a:ext uri="{FF2B5EF4-FFF2-40B4-BE49-F238E27FC236}">
                  <a16:creationId xmlns:a16="http://schemas.microsoft.com/office/drawing/2014/main" id="{B16F9890-70FF-287A-086F-BC512C6512E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40</xdr:row>
          <xdr:rowOff>160020</xdr:rowOff>
        </xdr:from>
        <xdr:to>
          <xdr:col>6</xdr:col>
          <xdr:colOff>358140</xdr:colOff>
          <xdr:row>42</xdr:row>
          <xdr:rowOff>22860</xdr:rowOff>
        </xdr:to>
        <xdr:sp macro="" textlink="">
          <xdr:nvSpPr>
            <xdr:cNvPr id="146348" name="chk_42" hidden="1">
              <a:extLst>
                <a:ext uri="{63B3BB69-23CF-44E3-9099-C40C66FF867C}">
                  <a14:compatExt spid="_x0000_s146348"/>
                </a:ext>
                <a:ext uri="{FF2B5EF4-FFF2-40B4-BE49-F238E27FC236}">
                  <a16:creationId xmlns:a16="http://schemas.microsoft.com/office/drawing/2014/main" id="{E4E98239-4203-AA5D-743F-20493DFB2B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41</xdr:row>
          <xdr:rowOff>160020</xdr:rowOff>
        </xdr:from>
        <xdr:to>
          <xdr:col>6</xdr:col>
          <xdr:colOff>358140</xdr:colOff>
          <xdr:row>43</xdr:row>
          <xdr:rowOff>22860</xdr:rowOff>
        </xdr:to>
        <xdr:sp macro="" textlink="">
          <xdr:nvSpPr>
            <xdr:cNvPr id="146349" name="chk_43" hidden="1">
              <a:extLst>
                <a:ext uri="{63B3BB69-23CF-44E3-9099-C40C66FF867C}">
                  <a14:compatExt spid="_x0000_s146349"/>
                </a:ext>
                <a:ext uri="{FF2B5EF4-FFF2-40B4-BE49-F238E27FC236}">
                  <a16:creationId xmlns:a16="http://schemas.microsoft.com/office/drawing/2014/main" id="{6B4DC4B1-0B64-C7A5-0A1F-D920F3FC86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42</xdr:row>
          <xdr:rowOff>160020</xdr:rowOff>
        </xdr:from>
        <xdr:to>
          <xdr:col>6</xdr:col>
          <xdr:colOff>358140</xdr:colOff>
          <xdr:row>44</xdr:row>
          <xdr:rowOff>22860</xdr:rowOff>
        </xdr:to>
        <xdr:sp macro="" textlink="">
          <xdr:nvSpPr>
            <xdr:cNvPr id="146350" name="chk_44" hidden="1">
              <a:extLst>
                <a:ext uri="{63B3BB69-23CF-44E3-9099-C40C66FF867C}">
                  <a14:compatExt spid="_x0000_s146350"/>
                </a:ext>
                <a:ext uri="{FF2B5EF4-FFF2-40B4-BE49-F238E27FC236}">
                  <a16:creationId xmlns:a16="http://schemas.microsoft.com/office/drawing/2014/main" id="{96623DF2-F4E1-1054-66D1-F5885EAFE5B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43</xdr:row>
          <xdr:rowOff>160020</xdr:rowOff>
        </xdr:from>
        <xdr:to>
          <xdr:col>6</xdr:col>
          <xdr:colOff>358140</xdr:colOff>
          <xdr:row>45</xdr:row>
          <xdr:rowOff>22860</xdr:rowOff>
        </xdr:to>
        <xdr:sp macro="" textlink="">
          <xdr:nvSpPr>
            <xdr:cNvPr id="146351" name="chk_45" hidden="1">
              <a:extLst>
                <a:ext uri="{63B3BB69-23CF-44E3-9099-C40C66FF867C}">
                  <a14:compatExt spid="_x0000_s146351"/>
                </a:ext>
                <a:ext uri="{FF2B5EF4-FFF2-40B4-BE49-F238E27FC236}">
                  <a16:creationId xmlns:a16="http://schemas.microsoft.com/office/drawing/2014/main" id="{6D1E2ABA-E1F7-0FFB-3E25-8316A73789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44</xdr:row>
          <xdr:rowOff>160020</xdr:rowOff>
        </xdr:from>
        <xdr:to>
          <xdr:col>6</xdr:col>
          <xdr:colOff>358140</xdr:colOff>
          <xdr:row>46</xdr:row>
          <xdr:rowOff>22860</xdr:rowOff>
        </xdr:to>
        <xdr:sp macro="" textlink="">
          <xdr:nvSpPr>
            <xdr:cNvPr id="146352" name="chk_46" hidden="1">
              <a:extLst>
                <a:ext uri="{63B3BB69-23CF-44E3-9099-C40C66FF867C}">
                  <a14:compatExt spid="_x0000_s146352"/>
                </a:ext>
                <a:ext uri="{FF2B5EF4-FFF2-40B4-BE49-F238E27FC236}">
                  <a16:creationId xmlns:a16="http://schemas.microsoft.com/office/drawing/2014/main" id="{BD1F14C6-522C-F900-B7E0-EC1630F947B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45</xdr:row>
          <xdr:rowOff>160020</xdr:rowOff>
        </xdr:from>
        <xdr:to>
          <xdr:col>6</xdr:col>
          <xdr:colOff>358140</xdr:colOff>
          <xdr:row>47</xdr:row>
          <xdr:rowOff>22860</xdr:rowOff>
        </xdr:to>
        <xdr:sp macro="" textlink="">
          <xdr:nvSpPr>
            <xdr:cNvPr id="146353" name="chk_47" hidden="1">
              <a:extLst>
                <a:ext uri="{63B3BB69-23CF-44E3-9099-C40C66FF867C}">
                  <a14:compatExt spid="_x0000_s146353"/>
                </a:ext>
                <a:ext uri="{FF2B5EF4-FFF2-40B4-BE49-F238E27FC236}">
                  <a16:creationId xmlns:a16="http://schemas.microsoft.com/office/drawing/2014/main" id="{026EB8FF-0018-2D13-2120-012CE3AAB3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46</xdr:row>
          <xdr:rowOff>160020</xdr:rowOff>
        </xdr:from>
        <xdr:to>
          <xdr:col>6</xdr:col>
          <xdr:colOff>358140</xdr:colOff>
          <xdr:row>48</xdr:row>
          <xdr:rowOff>22860</xdr:rowOff>
        </xdr:to>
        <xdr:sp macro="" textlink="">
          <xdr:nvSpPr>
            <xdr:cNvPr id="146354" name="chk_48" hidden="1">
              <a:extLst>
                <a:ext uri="{63B3BB69-23CF-44E3-9099-C40C66FF867C}">
                  <a14:compatExt spid="_x0000_s146354"/>
                </a:ext>
                <a:ext uri="{FF2B5EF4-FFF2-40B4-BE49-F238E27FC236}">
                  <a16:creationId xmlns:a16="http://schemas.microsoft.com/office/drawing/2014/main" id="{D4134794-3142-76C2-D40C-DBD4D118AD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47</xdr:row>
          <xdr:rowOff>160020</xdr:rowOff>
        </xdr:from>
        <xdr:to>
          <xdr:col>6</xdr:col>
          <xdr:colOff>358140</xdr:colOff>
          <xdr:row>49</xdr:row>
          <xdr:rowOff>22860</xdr:rowOff>
        </xdr:to>
        <xdr:sp macro="" textlink="">
          <xdr:nvSpPr>
            <xdr:cNvPr id="146355" name="chk_49" hidden="1">
              <a:extLst>
                <a:ext uri="{63B3BB69-23CF-44E3-9099-C40C66FF867C}">
                  <a14:compatExt spid="_x0000_s146355"/>
                </a:ext>
                <a:ext uri="{FF2B5EF4-FFF2-40B4-BE49-F238E27FC236}">
                  <a16:creationId xmlns:a16="http://schemas.microsoft.com/office/drawing/2014/main" id="{A49CC54B-0AF9-933B-1C39-ED02B56D241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48</xdr:row>
          <xdr:rowOff>160020</xdr:rowOff>
        </xdr:from>
        <xdr:to>
          <xdr:col>6</xdr:col>
          <xdr:colOff>358140</xdr:colOff>
          <xdr:row>50</xdr:row>
          <xdr:rowOff>22860</xdr:rowOff>
        </xdr:to>
        <xdr:sp macro="" textlink="">
          <xdr:nvSpPr>
            <xdr:cNvPr id="146356" name="chk_50" hidden="1">
              <a:extLst>
                <a:ext uri="{63B3BB69-23CF-44E3-9099-C40C66FF867C}">
                  <a14:compatExt spid="_x0000_s146356"/>
                </a:ext>
                <a:ext uri="{FF2B5EF4-FFF2-40B4-BE49-F238E27FC236}">
                  <a16:creationId xmlns:a16="http://schemas.microsoft.com/office/drawing/2014/main" id="{469B5004-B607-DBAA-44D1-EF635B00F81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49</xdr:row>
          <xdr:rowOff>160020</xdr:rowOff>
        </xdr:from>
        <xdr:to>
          <xdr:col>6</xdr:col>
          <xdr:colOff>358140</xdr:colOff>
          <xdr:row>51</xdr:row>
          <xdr:rowOff>22860</xdr:rowOff>
        </xdr:to>
        <xdr:sp macro="" textlink="">
          <xdr:nvSpPr>
            <xdr:cNvPr id="146357" name="chk_51" hidden="1">
              <a:extLst>
                <a:ext uri="{63B3BB69-23CF-44E3-9099-C40C66FF867C}">
                  <a14:compatExt spid="_x0000_s146357"/>
                </a:ext>
                <a:ext uri="{FF2B5EF4-FFF2-40B4-BE49-F238E27FC236}">
                  <a16:creationId xmlns:a16="http://schemas.microsoft.com/office/drawing/2014/main" id="{BC76909C-3291-15FC-6FE3-FDB0B2A4A5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50</xdr:row>
          <xdr:rowOff>160020</xdr:rowOff>
        </xdr:from>
        <xdr:to>
          <xdr:col>6</xdr:col>
          <xdr:colOff>358140</xdr:colOff>
          <xdr:row>52</xdr:row>
          <xdr:rowOff>22860</xdr:rowOff>
        </xdr:to>
        <xdr:sp macro="" textlink="">
          <xdr:nvSpPr>
            <xdr:cNvPr id="146358" name="chk_52" hidden="1">
              <a:extLst>
                <a:ext uri="{63B3BB69-23CF-44E3-9099-C40C66FF867C}">
                  <a14:compatExt spid="_x0000_s146358"/>
                </a:ext>
                <a:ext uri="{FF2B5EF4-FFF2-40B4-BE49-F238E27FC236}">
                  <a16:creationId xmlns:a16="http://schemas.microsoft.com/office/drawing/2014/main" id="{DC4FE5AC-70A9-7E61-7150-FCAF4D18A3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51</xdr:row>
          <xdr:rowOff>160020</xdr:rowOff>
        </xdr:from>
        <xdr:to>
          <xdr:col>6</xdr:col>
          <xdr:colOff>358140</xdr:colOff>
          <xdr:row>53</xdr:row>
          <xdr:rowOff>22860</xdr:rowOff>
        </xdr:to>
        <xdr:sp macro="" textlink="">
          <xdr:nvSpPr>
            <xdr:cNvPr id="146359" name="chk_53" hidden="1">
              <a:extLst>
                <a:ext uri="{63B3BB69-23CF-44E3-9099-C40C66FF867C}">
                  <a14:compatExt spid="_x0000_s146359"/>
                </a:ext>
                <a:ext uri="{FF2B5EF4-FFF2-40B4-BE49-F238E27FC236}">
                  <a16:creationId xmlns:a16="http://schemas.microsoft.com/office/drawing/2014/main" id="{FAF8F5DB-D880-F66B-C414-E84A65B28B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52</xdr:row>
          <xdr:rowOff>160020</xdr:rowOff>
        </xdr:from>
        <xdr:to>
          <xdr:col>6</xdr:col>
          <xdr:colOff>358140</xdr:colOff>
          <xdr:row>54</xdr:row>
          <xdr:rowOff>22860</xdr:rowOff>
        </xdr:to>
        <xdr:sp macro="" textlink="">
          <xdr:nvSpPr>
            <xdr:cNvPr id="146360" name="chk_54" hidden="1">
              <a:extLst>
                <a:ext uri="{63B3BB69-23CF-44E3-9099-C40C66FF867C}">
                  <a14:compatExt spid="_x0000_s146360"/>
                </a:ext>
                <a:ext uri="{FF2B5EF4-FFF2-40B4-BE49-F238E27FC236}">
                  <a16:creationId xmlns:a16="http://schemas.microsoft.com/office/drawing/2014/main" id="{33520993-9368-4DF6-5F78-781BEE1F10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53</xdr:row>
          <xdr:rowOff>160020</xdr:rowOff>
        </xdr:from>
        <xdr:to>
          <xdr:col>6</xdr:col>
          <xdr:colOff>358140</xdr:colOff>
          <xdr:row>55</xdr:row>
          <xdr:rowOff>22860</xdr:rowOff>
        </xdr:to>
        <xdr:sp macro="" textlink="">
          <xdr:nvSpPr>
            <xdr:cNvPr id="146361" name="chk_55" hidden="1">
              <a:extLst>
                <a:ext uri="{63B3BB69-23CF-44E3-9099-C40C66FF867C}">
                  <a14:compatExt spid="_x0000_s146361"/>
                </a:ext>
                <a:ext uri="{FF2B5EF4-FFF2-40B4-BE49-F238E27FC236}">
                  <a16:creationId xmlns:a16="http://schemas.microsoft.com/office/drawing/2014/main" id="{0101AA69-8CF1-F54E-12D1-876F4924AE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54</xdr:row>
          <xdr:rowOff>160020</xdr:rowOff>
        </xdr:from>
        <xdr:to>
          <xdr:col>6</xdr:col>
          <xdr:colOff>358140</xdr:colOff>
          <xdr:row>56</xdr:row>
          <xdr:rowOff>22860</xdr:rowOff>
        </xdr:to>
        <xdr:sp macro="" textlink="">
          <xdr:nvSpPr>
            <xdr:cNvPr id="146362" name="chk_56" hidden="1">
              <a:extLst>
                <a:ext uri="{63B3BB69-23CF-44E3-9099-C40C66FF867C}">
                  <a14:compatExt spid="_x0000_s146362"/>
                </a:ext>
                <a:ext uri="{FF2B5EF4-FFF2-40B4-BE49-F238E27FC236}">
                  <a16:creationId xmlns:a16="http://schemas.microsoft.com/office/drawing/2014/main" id="{E1F14AEF-364D-E0B0-F2E9-308761849B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55</xdr:row>
          <xdr:rowOff>160020</xdr:rowOff>
        </xdr:from>
        <xdr:to>
          <xdr:col>6</xdr:col>
          <xdr:colOff>358140</xdr:colOff>
          <xdr:row>57</xdr:row>
          <xdr:rowOff>15240</xdr:rowOff>
        </xdr:to>
        <xdr:sp macro="" textlink="">
          <xdr:nvSpPr>
            <xdr:cNvPr id="146363" name="chk_57" hidden="1">
              <a:extLst>
                <a:ext uri="{63B3BB69-23CF-44E3-9099-C40C66FF867C}">
                  <a14:compatExt spid="_x0000_s146363"/>
                </a:ext>
                <a:ext uri="{FF2B5EF4-FFF2-40B4-BE49-F238E27FC236}">
                  <a16:creationId xmlns:a16="http://schemas.microsoft.com/office/drawing/2014/main" id="{1F88BC71-EB8C-9C82-F06B-EC4BD1EA970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56</xdr:row>
          <xdr:rowOff>167640</xdr:rowOff>
        </xdr:from>
        <xdr:to>
          <xdr:col>6</xdr:col>
          <xdr:colOff>358140</xdr:colOff>
          <xdr:row>58</xdr:row>
          <xdr:rowOff>15240</xdr:rowOff>
        </xdr:to>
        <xdr:sp macro="" textlink="">
          <xdr:nvSpPr>
            <xdr:cNvPr id="146364" name="chk_58" hidden="1">
              <a:extLst>
                <a:ext uri="{63B3BB69-23CF-44E3-9099-C40C66FF867C}">
                  <a14:compatExt spid="_x0000_s146364"/>
                </a:ext>
                <a:ext uri="{FF2B5EF4-FFF2-40B4-BE49-F238E27FC236}">
                  <a16:creationId xmlns:a16="http://schemas.microsoft.com/office/drawing/2014/main" id="{124481BA-53A9-373F-F012-FB647CC6054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57</xdr:row>
          <xdr:rowOff>167640</xdr:rowOff>
        </xdr:from>
        <xdr:to>
          <xdr:col>6</xdr:col>
          <xdr:colOff>358140</xdr:colOff>
          <xdr:row>59</xdr:row>
          <xdr:rowOff>15240</xdr:rowOff>
        </xdr:to>
        <xdr:sp macro="" textlink="">
          <xdr:nvSpPr>
            <xdr:cNvPr id="146365" name="chk_59" hidden="1">
              <a:extLst>
                <a:ext uri="{63B3BB69-23CF-44E3-9099-C40C66FF867C}">
                  <a14:compatExt spid="_x0000_s146365"/>
                </a:ext>
                <a:ext uri="{FF2B5EF4-FFF2-40B4-BE49-F238E27FC236}">
                  <a16:creationId xmlns:a16="http://schemas.microsoft.com/office/drawing/2014/main" id="{5772F8C3-1C45-284D-32AB-516B669242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58</xdr:row>
          <xdr:rowOff>167640</xdr:rowOff>
        </xdr:from>
        <xdr:to>
          <xdr:col>6</xdr:col>
          <xdr:colOff>358140</xdr:colOff>
          <xdr:row>60</xdr:row>
          <xdr:rowOff>15240</xdr:rowOff>
        </xdr:to>
        <xdr:sp macro="" textlink="">
          <xdr:nvSpPr>
            <xdr:cNvPr id="146366" name="chk_60" hidden="1">
              <a:extLst>
                <a:ext uri="{63B3BB69-23CF-44E3-9099-C40C66FF867C}">
                  <a14:compatExt spid="_x0000_s146366"/>
                </a:ext>
                <a:ext uri="{FF2B5EF4-FFF2-40B4-BE49-F238E27FC236}">
                  <a16:creationId xmlns:a16="http://schemas.microsoft.com/office/drawing/2014/main" id="{B708E139-FA50-815C-2100-9C5DB823E6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59</xdr:row>
          <xdr:rowOff>167640</xdr:rowOff>
        </xdr:from>
        <xdr:to>
          <xdr:col>6</xdr:col>
          <xdr:colOff>358140</xdr:colOff>
          <xdr:row>61</xdr:row>
          <xdr:rowOff>22860</xdr:rowOff>
        </xdr:to>
        <xdr:sp macro="" textlink="">
          <xdr:nvSpPr>
            <xdr:cNvPr id="146367" name="chk_61" hidden="1">
              <a:extLst>
                <a:ext uri="{63B3BB69-23CF-44E3-9099-C40C66FF867C}">
                  <a14:compatExt spid="_x0000_s146367"/>
                </a:ext>
                <a:ext uri="{FF2B5EF4-FFF2-40B4-BE49-F238E27FC236}">
                  <a16:creationId xmlns:a16="http://schemas.microsoft.com/office/drawing/2014/main" id="{E6CFB925-A994-62DB-C1E8-8E987A0910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60</xdr:row>
          <xdr:rowOff>160020</xdr:rowOff>
        </xdr:from>
        <xdr:to>
          <xdr:col>6</xdr:col>
          <xdr:colOff>358140</xdr:colOff>
          <xdr:row>62</xdr:row>
          <xdr:rowOff>22860</xdr:rowOff>
        </xdr:to>
        <xdr:sp macro="" textlink="">
          <xdr:nvSpPr>
            <xdr:cNvPr id="146368" name="chk_62" hidden="1">
              <a:extLst>
                <a:ext uri="{63B3BB69-23CF-44E3-9099-C40C66FF867C}">
                  <a14:compatExt spid="_x0000_s146368"/>
                </a:ext>
                <a:ext uri="{FF2B5EF4-FFF2-40B4-BE49-F238E27FC236}">
                  <a16:creationId xmlns:a16="http://schemas.microsoft.com/office/drawing/2014/main" id="{A29165F5-3A83-78BB-6756-84811948EF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61</xdr:row>
          <xdr:rowOff>160020</xdr:rowOff>
        </xdr:from>
        <xdr:to>
          <xdr:col>6</xdr:col>
          <xdr:colOff>358140</xdr:colOff>
          <xdr:row>63</xdr:row>
          <xdr:rowOff>15240</xdr:rowOff>
        </xdr:to>
        <xdr:sp macro="" textlink="">
          <xdr:nvSpPr>
            <xdr:cNvPr id="146369" name="chk_63" hidden="1">
              <a:extLst>
                <a:ext uri="{63B3BB69-23CF-44E3-9099-C40C66FF867C}">
                  <a14:compatExt spid="_x0000_s146369"/>
                </a:ext>
                <a:ext uri="{FF2B5EF4-FFF2-40B4-BE49-F238E27FC236}">
                  <a16:creationId xmlns:a16="http://schemas.microsoft.com/office/drawing/2014/main" id="{7B4CDC8E-E41F-944F-7AD8-1CD3EB7E6D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62</xdr:row>
          <xdr:rowOff>167640</xdr:rowOff>
        </xdr:from>
        <xdr:to>
          <xdr:col>6</xdr:col>
          <xdr:colOff>358140</xdr:colOff>
          <xdr:row>64</xdr:row>
          <xdr:rowOff>15240</xdr:rowOff>
        </xdr:to>
        <xdr:sp macro="" textlink="">
          <xdr:nvSpPr>
            <xdr:cNvPr id="146370" name="chk_64" hidden="1">
              <a:extLst>
                <a:ext uri="{63B3BB69-23CF-44E3-9099-C40C66FF867C}">
                  <a14:compatExt spid="_x0000_s146370"/>
                </a:ext>
                <a:ext uri="{FF2B5EF4-FFF2-40B4-BE49-F238E27FC236}">
                  <a16:creationId xmlns:a16="http://schemas.microsoft.com/office/drawing/2014/main" id="{D327F8D4-99E1-4AF4-0336-F7DDA00C03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63</xdr:row>
          <xdr:rowOff>167640</xdr:rowOff>
        </xdr:from>
        <xdr:to>
          <xdr:col>6</xdr:col>
          <xdr:colOff>358140</xdr:colOff>
          <xdr:row>65</xdr:row>
          <xdr:rowOff>22860</xdr:rowOff>
        </xdr:to>
        <xdr:sp macro="" textlink="">
          <xdr:nvSpPr>
            <xdr:cNvPr id="146371" name="chk_65" hidden="1">
              <a:extLst>
                <a:ext uri="{63B3BB69-23CF-44E3-9099-C40C66FF867C}">
                  <a14:compatExt spid="_x0000_s146371"/>
                </a:ext>
                <a:ext uri="{FF2B5EF4-FFF2-40B4-BE49-F238E27FC236}">
                  <a16:creationId xmlns:a16="http://schemas.microsoft.com/office/drawing/2014/main" id="{49EA55B3-922D-BA98-AB9C-27FC9EDB669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64</xdr:row>
          <xdr:rowOff>160020</xdr:rowOff>
        </xdr:from>
        <xdr:to>
          <xdr:col>6</xdr:col>
          <xdr:colOff>358140</xdr:colOff>
          <xdr:row>66</xdr:row>
          <xdr:rowOff>22860</xdr:rowOff>
        </xdr:to>
        <xdr:sp macro="" textlink="">
          <xdr:nvSpPr>
            <xdr:cNvPr id="146372" name="chk_66" hidden="1">
              <a:extLst>
                <a:ext uri="{63B3BB69-23CF-44E3-9099-C40C66FF867C}">
                  <a14:compatExt spid="_x0000_s146372"/>
                </a:ext>
                <a:ext uri="{FF2B5EF4-FFF2-40B4-BE49-F238E27FC236}">
                  <a16:creationId xmlns:a16="http://schemas.microsoft.com/office/drawing/2014/main" id="{2AF62572-C92B-A524-5732-6327EC315A6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65</xdr:row>
          <xdr:rowOff>160020</xdr:rowOff>
        </xdr:from>
        <xdr:to>
          <xdr:col>6</xdr:col>
          <xdr:colOff>358140</xdr:colOff>
          <xdr:row>67</xdr:row>
          <xdr:rowOff>22860</xdr:rowOff>
        </xdr:to>
        <xdr:sp macro="" textlink="">
          <xdr:nvSpPr>
            <xdr:cNvPr id="146373" name="chk_67" hidden="1">
              <a:extLst>
                <a:ext uri="{63B3BB69-23CF-44E3-9099-C40C66FF867C}">
                  <a14:compatExt spid="_x0000_s146373"/>
                </a:ext>
                <a:ext uri="{FF2B5EF4-FFF2-40B4-BE49-F238E27FC236}">
                  <a16:creationId xmlns:a16="http://schemas.microsoft.com/office/drawing/2014/main" id="{8CE0CCB3-760C-9458-C003-3FF7C397DA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66</xdr:row>
          <xdr:rowOff>160020</xdr:rowOff>
        </xdr:from>
        <xdr:to>
          <xdr:col>6</xdr:col>
          <xdr:colOff>358140</xdr:colOff>
          <xdr:row>68</xdr:row>
          <xdr:rowOff>22860</xdr:rowOff>
        </xdr:to>
        <xdr:sp macro="" textlink="">
          <xdr:nvSpPr>
            <xdr:cNvPr id="146374" name="chk_68" hidden="1">
              <a:extLst>
                <a:ext uri="{63B3BB69-23CF-44E3-9099-C40C66FF867C}">
                  <a14:compatExt spid="_x0000_s146374"/>
                </a:ext>
                <a:ext uri="{FF2B5EF4-FFF2-40B4-BE49-F238E27FC236}">
                  <a16:creationId xmlns:a16="http://schemas.microsoft.com/office/drawing/2014/main" id="{FB17C187-E4FD-4A8D-5C37-AD8B893128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67</xdr:row>
          <xdr:rowOff>160020</xdr:rowOff>
        </xdr:from>
        <xdr:to>
          <xdr:col>6</xdr:col>
          <xdr:colOff>358140</xdr:colOff>
          <xdr:row>69</xdr:row>
          <xdr:rowOff>22860</xdr:rowOff>
        </xdr:to>
        <xdr:sp macro="" textlink="">
          <xdr:nvSpPr>
            <xdr:cNvPr id="146375" name="chk_69" hidden="1">
              <a:extLst>
                <a:ext uri="{63B3BB69-23CF-44E3-9099-C40C66FF867C}">
                  <a14:compatExt spid="_x0000_s146375"/>
                </a:ext>
                <a:ext uri="{FF2B5EF4-FFF2-40B4-BE49-F238E27FC236}">
                  <a16:creationId xmlns:a16="http://schemas.microsoft.com/office/drawing/2014/main" id="{602C2505-56B4-525B-7A1F-019B01FF6A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68</xdr:row>
          <xdr:rowOff>160020</xdr:rowOff>
        </xdr:from>
        <xdr:to>
          <xdr:col>6</xdr:col>
          <xdr:colOff>358140</xdr:colOff>
          <xdr:row>70</xdr:row>
          <xdr:rowOff>22860</xdr:rowOff>
        </xdr:to>
        <xdr:sp macro="" textlink="">
          <xdr:nvSpPr>
            <xdr:cNvPr id="146376" name="chk_70" hidden="1">
              <a:extLst>
                <a:ext uri="{63B3BB69-23CF-44E3-9099-C40C66FF867C}">
                  <a14:compatExt spid="_x0000_s146376"/>
                </a:ext>
                <a:ext uri="{FF2B5EF4-FFF2-40B4-BE49-F238E27FC236}">
                  <a16:creationId xmlns:a16="http://schemas.microsoft.com/office/drawing/2014/main" id="{96DA9218-FB5D-6AFB-42FD-A847FFC40FD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69</xdr:row>
          <xdr:rowOff>160020</xdr:rowOff>
        </xdr:from>
        <xdr:to>
          <xdr:col>6</xdr:col>
          <xdr:colOff>358140</xdr:colOff>
          <xdr:row>71</xdr:row>
          <xdr:rowOff>22860</xdr:rowOff>
        </xdr:to>
        <xdr:sp macro="" textlink="">
          <xdr:nvSpPr>
            <xdr:cNvPr id="146377" name="chk_71" hidden="1">
              <a:extLst>
                <a:ext uri="{63B3BB69-23CF-44E3-9099-C40C66FF867C}">
                  <a14:compatExt spid="_x0000_s146377"/>
                </a:ext>
                <a:ext uri="{FF2B5EF4-FFF2-40B4-BE49-F238E27FC236}">
                  <a16:creationId xmlns:a16="http://schemas.microsoft.com/office/drawing/2014/main" id="{2DAB8368-11BA-E481-767C-DDFEDF4DA44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70</xdr:row>
          <xdr:rowOff>160020</xdr:rowOff>
        </xdr:from>
        <xdr:to>
          <xdr:col>6</xdr:col>
          <xdr:colOff>358140</xdr:colOff>
          <xdr:row>72</xdr:row>
          <xdr:rowOff>22860</xdr:rowOff>
        </xdr:to>
        <xdr:sp macro="" textlink="">
          <xdr:nvSpPr>
            <xdr:cNvPr id="146378" name="chk_72" hidden="1">
              <a:extLst>
                <a:ext uri="{63B3BB69-23CF-44E3-9099-C40C66FF867C}">
                  <a14:compatExt spid="_x0000_s146378"/>
                </a:ext>
                <a:ext uri="{FF2B5EF4-FFF2-40B4-BE49-F238E27FC236}">
                  <a16:creationId xmlns:a16="http://schemas.microsoft.com/office/drawing/2014/main" id="{AB531818-B573-C9D2-7877-FC957A0D41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71</xdr:row>
          <xdr:rowOff>160020</xdr:rowOff>
        </xdr:from>
        <xdr:to>
          <xdr:col>6</xdr:col>
          <xdr:colOff>358140</xdr:colOff>
          <xdr:row>73</xdr:row>
          <xdr:rowOff>22860</xdr:rowOff>
        </xdr:to>
        <xdr:sp macro="" textlink="">
          <xdr:nvSpPr>
            <xdr:cNvPr id="146379" name="chk_73" hidden="1">
              <a:extLst>
                <a:ext uri="{63B3BB69-23CF-44E3-9099-C40C66FF867C}">
                  <a14:compatExt spid="_x0000_s146379"/>
                </a:ext>
                <a:ext uri="{FF2B5EF4-FFF2-40B4-BE49-F238E27FC236}">
                  <a16:creationId xmlns:a16="http://schemas.microsoft.com/office/drawing/2014/main" id="{F023F8AF-8E86-A74D-9D61-3EC94B0F9BB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72</xdr:row>
          <xdr:rowOff>160020</xdr:rowOff>
        </xdr:from>
        <xdr:to>
          <xdr:col>6</xdr:col>
          <xdr:colOff>358140</xdr:colOff>
          <xdr:row>74</xdr:row>
          <xdr:rowOff>22860</xdr:rowOff>
        </xdr:to>
        <xdr:sp macro="" textlink="">
          <xdr:nvSpPr>
            <xdr:cNvPr id="146380" name="chk_74" hidden="1">
              <a:extLst>
                <a:ext uri="{63B3BB69-23CF-44E3-9099-C40C66FF867C}">
                  <a14:compatExt spid="_x0000_s146380"/>
                </a:ext>
                <a:ext uri="{FF2B5EF4-FFF2-40B4-BE49-F238E27FC236}">
                  <a16:creationId xmlns:a16="http://schemas.microsoft.com/office/drawing/2014/main" id="{B3193EC0-D6B1-E9DF-2029-7D34D5F462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73</xdr:row>
          <xdr:rowOff>160020</xdr:rowOff>
        </xdr:from>
        <xdr:to>
          <xdr:col>6</xdr:col>
          <xdr:colOff>358140</xdr:colOff>
          <xdr:row>75</xdr:row>
          <xdr:rowOff>22860</xdr:rowOff>
        </xdr:to>
        <xdr:sp macro="" textlink="">
          <xdr:nvSpPr>
            <xdr:cNvPr id="146381" name="chk_75" hidden="1">
              <a:extLst>
                <a:ext uri="{63B3BB69-23CF-44E3-9099-C40C66FF867C}">
                  <a14:compatExt spid="_x0000_s146381"/>
                </a:ext>
                <a:ext uri="{FF2B5EF4-FFF2-40B4-BE49-F238E27FC236}">
                  <a16:creationId xmlns:a16="http://schemas.microsoft.com/office/drawing/2014/main" id="{6D59BB82-DA74-C816-6D24-D93C6AB0D8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74</xdr:row>
          <xdr:rowOff>160020</xdr:rowOff>
        </xdr:from>
        <xdr:to>
          <xdr:col>6</xdr:col>
          <xdr:colOff>358140</xdr:colOff>
          <xdr:row>76</xdr:row>
          <xdr:rowOff>22860</xdr:rowOff>
        </xdr:to>
        <xdr:sp macro="" textlink="">
          <xdr:nvSpPr>
            <xdr:cNvPr id="146382" name="chk_76" hidden="1">
              <a:extLst>
                <a:ext uri="{63B3BB69-23CF-44E3-9099-C40C66FF867C}">
                  <a14:compatExt spid="_x0000_s146382"/>
                </a:ext>
                <a:ext uri="{FF2B5EF4-FFF2-40B4-BE49-F238E27FC236}">
                  <a16:creationId xmlns:a16="http://schemas.microsoft.com/office/drawing/2014/main" id="{24EB9B51-1D8F-4DAD-7426-45AA92D81EC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75</xdr:row>
          <xdr:rowOff>160020</xdr:rowOff>
        </xdr:from>
        <xdr:to>
          <xdr:col>6</xdr:col>
          <xdr:colOff>358140</xdr:colOff>
          <xdr:row>77</xdr:row>
          <xdr:rowOff>22860</xdr:rowOff>
        </xdr:to>
        <xdr:sp macro="" textlink="">
          <xdr:nvSpPr>
            <xdr:cNvPr id="146383" name="chk_77" hidden="1">
              <a:extLst>
                <a:ext uri="{63B3BB69-23CF-44E3-9099-C40C66FF867C}">
                  <a14:compatExt spid="_x0000_s146383"/>
                </a:ext>
                <a:ext uri="{FF2B5EF4-FFF2-40B4-BE49-F238E27FC236}">
                  <a16:creationId xmlns:a16="http://schemas.microsoft.com/office/drawing/2014/main" id="{97789B14-F583-3385-3022-A220C70C3C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76</xdr:row>
          <xdr:rowOff>160020</xdr:rowOff>
        </xdr:from>
        <xdr:to>
          <xdr:col>6</xdr:col>
          <xdr:colOff>358140</xdr:colOff>
          <xdr:row>78</xdr:row>
          <xdr:rowOff>15240</xdr:rowOff>
        </xdr:to>
        <xdr:sp macro="" textlink="">
          <xdr:nvSpPr>
            <xdr:cNvPr id="146384" name="chk_78" hidden="1">
              <a:extLst>
                <a:ext uri="{63B3BB69-23CF-44E3-9099-C40C66FF867C}">
                  <a14:compatExt spid="_x0000_s146384"/>
                </a:ext>
                <a:ext uri="{FF2B5EF4-FFF2-40B4-BE49-F238E27FC236}">
                  <a16:creationId xmlns:a16="http://schemas.microsoft.com/office/drawing/2014/main" id="{89DF1629-B56A-EE8D-E2AB-3B5CB96F56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77</xdr:row>
          <xdr:rowOff>167640</xdr:rowOff>
        </xdr:from>
        <xdr:to>
          <xdr:col>6</xdr:col>
          <xdr:colOff>358140</xdr:colOff>
          <xdr:row>79</xdr:row>
          <xdr:rowOff>15240</xdr:rowOff>
        </xdr:to>
        <xdr:sp macro="" textlink="">
          <xdr:nvSpPr>
            <xdr:cNvPr id="146385" name="chk_79" hidden="1">
              <a:extLst>
                <a:ext uri="{63B3BB69-23CF-44E3-9099-C40C66FF867C}">
                  <a14:compatExt spid="_x0000_s146385"/>
                </a:ext>
                <a:ext uri="{FF2B5EF4-FFF2-40B4-BE49-F238E27FC236}">
                  <a16:creationId xmlns:a16="http://schemas.microsoft.com/office/drawing/2014/main" id="{1CA36993-1076-4A3C-0F4D-74E0A80188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78</xdr:row>
          <xdr:rowOff>167640</xdr:rowOff>
        </xdr:from>
        <xdr:to>
          <xdr:col>6</xdr:col>
          <xdr:colOff>358140</xdr:colOff>
          <xdr:row>80</xdr:row>
          <xdr:rowOff>22860</xdr:rowOff>
        </xdr:to>
        <xdr:sp macro="" textlink="">
          <xdr:nvSpPr>
            <xdr:cNvPr id="146386" name="chk_80" hidden="1">
              <a:extLst>
                <a:ext uri="{63B3BB69-23CF-44E3-9099-C40C66FF867C}">
                  <a14:compatExt spid="_x0000_s146386"/>
                </a:ext>
                <a:ext uri="{FF2B5EF4-FFF2-40B4-BE49-F238E27FC236}">
                  <a16:creationId xmlns:a16="http://schemas.microsoft.com/office/drawing/2014/main" id="{E601313D-84FD-75AF-8B9A-091A384CD9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79</xdr:row>
          <xdr:rowOff>160020</xdr:rowOff>
        </xdr:from>
        <xdr:to>
          <xdr:col>6</xdr:col>
          <xdr:colOff>358140</xdr:colOff>
          <xdr:row>81</xdr:row>
          <xdr:rowOff>15240</xdr:rowOff>
        </xdr:to>
        <xdr:sp macro="" textlink="">
          <xdr:nvSpPr>
            <xdr:cNvPr id="146387" name="chk_81" hidden="1">
              <a:extLst>
                <a:ext uri="{63B3BB69-23CF-44E3-9099-C40C66FF867C}">
                  <a14:compatExt spid="_x0000_s146387"/>
                </a:ext>
                <a:ext uri="{FF2B5EF4-FFF2-40B4-BE49-F238E27FC236}">
                  <a16:creationId xmlns:a16="http://schemas.microsoft.com/office/drawing/2014/main" id="{D02B4143-0EF2-3ED7-CA24-C07133AFB4E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80</xdr:row>
          <xdr:rowOff>167640</xdr:rowOff>
        </xdr:from>
        <xdr:to>
          <xdr:col>6</xdr:col>
          <xdr:colOff>358140</xdr:colOff>
          <xdr:row>82</xdr:row>
          <xdr:rowOff>15240</xdr:rowOff>
        </xdr:to>
        <xdr:sp macro="" textlink="">
          <xdr:nvSpPr>
            <xdr:cNvPr id="146388" name="chk_82" hidden="1">
              <a:extLst>
                <a:ext uri="{63B3BB69-23CF-44E3-9099-C40C66FF867C}">
                  <a14:compatExt spid="_x0000_s146388"/>
                </a:ext>
                <a:ext uri="{FF2B5EF4-FFF2-40B4-BE49-F238E27FC236}">
                  <a16:creationId xmlns:a16="http://schemas.microsoft.com/office/drawing/2014/main" id="{D7D39070-0DA2-5C02-B012-670BAA5B30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81</xdr:row>
          <xdr:rowOff>167640</xdr:rowOff>
        </xdr:from>
        <xdr:to>
          <xdr:col>6</xdr:col>
          <xdr:colOff>358140</xdr:colOff>
          <xdr:row>83</xdr:row>
          <xdr:rowOff>22860</xdr:rowOff>
        </xdr:to>
        <xdr:sp macro="" textlink="">
          <xdr:nvSpPr>
            <xdr:cNvPr id="146389" name="chk_83" hidden="1">
              <a:extLst>
                <a:ext uri="{63B3BB69-23CF-44E3-9099-C40C66FF867C}">
                  <a14:compatExt spid="_x0000_s146389"/>
                </a:ext>
                <a:ext uri="{FF2B5EF4-FFF2-40B4-BE49-F238E27FC236}">
                  <a16:creationId xmlns:a16="http://schemas.microsoft.com/office/drawing/2014/main" id="{BE1E44C4-202C-2705-6C06-BE2084B95E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82</xdr:row>
          <xdr:rowOff>160020</xdr:rowOff>
        </xdr:from>
        <xdr:to>
          <xdr:col>6</xdr:col>
          <xdr:colOff>358140</xdr:colOff>
          <xdr:row>84</xdr:row>
          <xdr:rowOff>15240</xdr:rowOff>
        </xdr:to>
        <xdr:sp macro="" textlink="">
          <xdr:nvSpPr>
            <xdr:cNvPr id="146390" name="chk_84" hidden="1">
              <a:extLst>
                <a:ext uri="{63B3BB69-23CF-44E3-9099-C40C66FF867C}">
                  <a14:compatExt spid="_x0000_s146390"/>
                </a:ext>
                <a:ext uri="{FF2B5EF4-FFF2-40B4-BE49-F238E27FC236}">
                  <a16:creationId xmlns:a16="http://schemas.microsoft.com/office/drawing/2014/main" id="{48F791C4-F78B-F07C-C061-53F11D29D7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83</xdr:row>
          <xdr:rowOff>167640</xdr:rowOff>
        </xdr:from>
        <xdr:to>
          <xdr:col>6</xdr:col>
          <xdr:colOff>358140</xdr:colOff>
          <xdr:row>85</xdr:row>
          <xdr:rowOff>15240</xdr:rowOff>
        </xdr:to>
        <xdr:sp macro="" textlink="">
          <xdr:nvSpPr>
            <xdr:cNvPr id="146391" name="chk_85" hidden="1">
              <a:extLst>
                <a:ext uri="{63B3BB69-23CF-44E3-9099-C40C66FF867C}">
                  <a14:compatExt spid="_x0000_s146391"/>
                </a:ext>
                <a:ext uri="{FF2B5EF4-FFF2-40B4-BE49-F238E27FC236}">
                  <a16:creationId xmlns:a16="http://schemas.microsoft.com/office/drawing/2014/main" id="{DAC437F3-525B-436E-D6CE-A25D6ED65C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84</xdr:row>
          <xdr:rowOff>167640</xdr:rowOff>
        </xdr:from>
        <xdr:to>
          <xdr:col>6</xdr:col>
          <xdr:colOff>358140</xdr:colOff>
          <xdr:row>86</xdr:row>
          <xdr:rowOff>22860</xdr:rowOff>
        </xdr:to>
        <xdr:sp macro="" textlink="">
          <xdr:nvSpPr>
            <xdr:cNvPr id="146392" name="chk_86" hidden="1">
              <a:extLst>
                <a:ext uri="{63B3BB69-23CF-44E3-9099-C40C66FF867C}">
                  <a14:compatExt spid="_x0000_s146392"/>
                </a:ext>
                <a:ext uri="{FF2B5EF4-FFF2-40B4-BE49-F238E27FC236}">
                  <a16:creationId xmlns:a16="http://schemas.microsoft.com/office/drawing/2014/main" id="{7D651126-B26E-6D8B-E43C-773055A1CA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85</xdr:row>
          <xdr:rowOff>160020</xdr:rowOff>
        </xdr:from>
        <xdr:to>
          <xdr:col>6</xdr:col>
          <xdr:colOff>358140</xdr:colOff>
          <xdr:row>87</xdr:row>
          <xdr:rowOff>22860</xdr:rowOff>
        </xdr:to>
        <xdr:sp macro="" textlink="">
          <xdr:nvSpPr>
            <xdr:cNvPr id="146393" name="chk_87" hidden="1">
              <a:extLst>
                <a:ext uri="{63B3BB69-23CF-44E3-9099-C40C66FF867C}">
                  <a14:compatExt spid="_x0000_s146393"/>
                </a:ext>
                <a:ext uri="{FF2B5EF4-FFF2-40B4-BE49-F238E27FC236}">
                  <a16:creationId xmlns:a16="http://schemas.microsoft.com/office/drawing/2014/main" id="{B4385BFB-A788-232A-8B02-31E6013C297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86</xdr:row>
          <xdr:rowOff>160020</xdr:rowOff>
        </xdr:from>
        <xdr:to>
          <xdr:col>6</xdr:col>
          <xdr:colOff>358140</xdr:colOff>
          <xdr:row>88</xdr:row>
          <xdr:rowOff>15240</xdr:rowOff>
        </xdr:to>
        <xdr:sp macro="" textlink="">
          <xdr:nvSpPr>
            <xdr:cNvPr id="146394" name="chk_88" hidden="1">
              <a:extLst>
                <a:ext uri="{63B3BB69-23CF-44E3-9099-C40C66FF867C}">
                  <a14:compatExt spid="_x0000_s146394"/>
                </a:ext>
                <a:ext uri="{FF2B5EF4-FFF2-40B4-BE49-F238E27FC236}">
                  <a16:creationId xmlns:a16="http://schemas.microsoft.com/office/drawing/2014/main" id="{A003F529-DF1A-E7DB-AB89-1EEFBAEA14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87</xdr:row>
          <xdr:rowOff>167640</xdr:rowOff>
        </xdr:from>
        <xdr:to>
          <xdr:col>6</xdr:col>
          <xdr:colOff>358140</xdr:colOff>
          <xdr:row>89</xdr:row>
          <xdr:rowOff>15240</xdr:rowOff>
        </xdr:to>
        <xdr:sp macro="" textlink="">
          <xdr:nvSpPr>
            <xdr:cNvPr id="146395" name="chk_89" hidden="1">
              <a:extLst>
                <a:ext uri="{63B3BB69-23CF-44E3-9099-C40C66FF867C}">
                  <a14:compatExt spid="_x0000_s146395"/>
                </a:ext>
                <a:ext uri="{FF2B5EF4-FFF2-40B4-BE49-F238E27FC236}">
                  <a16:creationId xmlns:a16="http://schemas.microsoft.com/office/drawing/2014/main" id="{93A231D1-D5DD-44F7-1787-B9EA47FEBB7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88</xdr:row>
          <xdr:rowOff>167640</xdr:rowOff>
        </xdr:from>
        <xdr:to>
          <xdr:col>6</xdr:col>
          <xdr:colOff>358140</xdr:colOff>
          <xdr:row>90</xdr:row>
          <xdr:rowOff>22860</xdr:rowOff>
        </xdr:to>
        <xdr:sp macro="" textlink="">
          <xdr:nvSpPr>
            <xdr:cNvPr id="146396" name="chk_90" hidden="1">
              <a:extLst>
                <a:ext uri="{63B3BB69-23CF-44E3-9099-C40C66FF867C}">
                  <a14:compatExt spid="_x0000_s146396"/>
                </a:ext>
                <a:ext uri="{FF2B5EF4-FFF2-40B4-BE49-F238E27FC236}">
                  <a16:creationId xmlns:a16="http://schemas.microsoft.com/office/drawing/2014/main" id="{12F0107F-F8AB-7441-6425-AB55346A99E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89</xdr:row>
          <xdr:rowOff>160020</xdr:rowOff>
        </xdr:from>
        <xdr:to>
          <xdr:col>6</xdr:col>
          <xdr:colOff>358140</xdr:colOff>
          <xdr:row>91</xdr:row>
          <xdr:rowOff>22860</xdr:rowOff>
        </xdr:to>
        <xdr:sp macro="" textlink="">
          <xdr:nvSpPr>
            <xdr:cNvPr id="146397" name="chk_91" hidden="1">
              <a:extLst>
                <a:ext uri="{63B3BB69-23CF-44E3-9099-C40C66FF867C}">
                  <a14:compatExt spid="_x0000_s146397"/>
                </a:ext>
                <a:ext uri="{FF2B5EF4-FFF2-40B4-BE49-F238E27FC236}">
                  <a16:creationId xmlns:a16="http://schemas.microsoft.com/office/drawing/2014/main" id="{16E2DE4B-5807-B380-7488-A636D15478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90</xdr:row>
          <xdr:rowOff>160020</xdr:rowOff>
        </xdr:from>
        <xdr:to>
          <xdr:col>6</xdr:col>
          <xdr:colOff>358140</xdr:colOff>
          <xdr:row>92</xdr:row>
          <xdr:rowOff>22860</xdr:rowOff>
        </xdr:to>
        <xdr:sp macro="" textlink="">
          <xdr:nvSpPr>
            <xdr:cNvPr id="146398" name="chk_92" hidden="1">
              <a:extLst>
                <a:ext uri="{63B3BB69-23CF-44E3-9099-C40C66FF867C}">
                  <a14:compatExt spid="_x0000_s146398"/>
                </a:ext>
                <a:ext uri="{FF2B5EF4-FFF2-40B4-BE49-F238E27FC236}">
                  <a16:creationId xmlns:a16="http://schemas.microsoft.com/office/drawing/2014/main" id="{AD19FD7F-DAD5-7410-970E-BD363C7152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91</xdr:row>
          <xdr:rowOff>160020</xdr:rowOff>
        </xdr:from>
        <xdr:to>
          <xdr:col>6</xdr:col>
          <xdr:colOff>358140</xdr:colOff>
          <xdr:row>93</xdr:row>
          <xdr:rowOff>22860</xdr:rowOff>
        </xdr:to>
        <xdr:sp macro="" textlink="">
          <xdr:nvSpPr>
            <xdr:cNvPr id="146399" name="chk_93" hidden="1">
              <a:extLst>
                <a:ext uri="{63B3BB69-23CF-44E3-9099-C40C66FF867C}">
                  <a14:compatExt spid="_x0000_s146399"/>
                </a:ext>
                <a:ext uri="{FF2B5EF4-FFF2-40B4-BE49-F238E27FC236}">
                  <a16:creationId xmlns:a16="http://schemas.microsoft.com/office/drawing/2014/main" id="{4CC35F60-BD39-7A4C-B066-398C83B2D6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92</xdr:row>
          <xdr:rowOff>160020</xdr:rowOff>
        </xdr:from>
        <xdr:to>
          <xdr:col>6</xdr:col>
          <xdr:colOff>358140</xdr:colOff>
          <xdr:row>94</xdr:row>
          <xdr:rowOff>22860</xdr:rowOff>
        </xdr:to>
        <xdr:sp macro="" textlink="">
          <xdr:nvSpPr>
            <xdr:cNvPr id="146400" name="chk_94" hidden="1">
              <a:extLst>
                <a:ext uri="{63B3BB69-23CF-44E3-9099-C40C66FF867C}">
                  <a14:compatExt spid="_x0000_s146400"/>
                </a:ext>
                <a:ext uri="{FF2B5EF4-FFF2-40B4-BE49-F238E27FC236}">
                  <a16:creationId xmlns:a16="http://schemas.microsoft.com/office/drawing/2014/main" id="{F0EB3D3D-606D-816F-7667-2847B1D04B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93</xdr:row>
          <xdr:rowOff>160020</xdr:rowOff>
        </xdr:from>
        <xdr:to>
          <xdr:col>6</xdr:col>
          <xdr:colOff>358140</xdr:colOff>
          <xdr:row>95</xdr:row>
          <xdr:rowOff>22860</xdr:rowOff>
        </xdr:to>
        <xdr:sp macro="" textlink="">
          <xdr:nvSpPr>
            <xdr:cNvPr id="146401" name="chk_95" hidden="1">
              <a:extLst>
                <a:ext uri="{63B3BB69-23CF-44E3-9099-C40C66FF867C}">
                  <a14:compatExt spid="_x0000_s146401"/>
                </a:ext>
                <a:ext uri="{FF2B5EF4-FFF2-40B4-BE49-F238E27FC236}">
                  <a16:creationId xmlns:a16="http://schemas.microsoft.com/office/drawing/2014/main" id="{623A2C31-4E40-ACE0-31ED-A226B8D3F9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94</xdr:row>
          <xdr:rowOff>160020</xdr:rowOff>
        </xdr:from>
        <xdr:to>
          <xdr:col>6</xdr:col>
          <xdr:colOff>358140</xdr:colOff>
          <xdr:row>96</xdr:row>
          <xdr:rowOff>22860</xdr:rowOff>
        </xdr:to>
        <xdr:sp macro="" textlink="">
          <xdr:nvSpPr>
            <xdr:cNvPr id="146402" name="chk_96" hidden="1">
              <a:extLst>
                <a:ext uri="{63B3BB69-23CF-44E3-9099-C40C66FF867C}">
                  <a14:compatExt spid="_x0000_s146402"/>
                </a:ext>
                <a:ext uri="{FF2B5EF4-FFF2-40B4-BE49-F238E27FC236}">
                  <a16:creationId xmlns:a16="http://schemas.microsoft.com/office/drawing/2014/main" id="{8286DBAC-29D6-2BBE-541F-997450D4A0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95</xdr:row>
          <xdr:rowOff>160020</xdr:rowOff>
        </xdr:from>
        <xdr:to>
          <xdr:col>6</xdr:col>
          <xdr:colOff>358140</xdr:colOff>
          <xdr:row>97</xdr:row>
          <xdr:rowOff>22860</xdr:rowOff>
        </xdr:to>
        <xdr:sp macro="" textlink="">
          <xdr:nvSpPr>
            <xdr:cNvPr id="146403" name="chk_97" hidden="1">
              <a:extLst>
                <a:ext uri="{63B3BB69-23CF-44E3-9099-C40C66FF867C}">
                  <a14:compatExt spid="_x0000_s146403"/>
                </a:ext>
                <a:ext uri="{FF2B5EF4-FFF2-40B4-BE49-F238E27FC236}">
                  <a16:creationId xmlns:a16="http://schemas.microsoft.com/office/drawing/2014/main" id="{A6C9BB7C-31CF-FA01-20A9-41D31A42EC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96</xdr:row>
          <xdr:rowOff>160020</xdr:rowOff>
        </xdr:from>
        <xdr:to>
          <xdr:col>6</xdr:col>
          <xdr:colOff>358140</xdr:colOff>
          <xdr:row>98</xdr:row>
          <xdr:rowOff>22860</xdr:rowOff>
        </xdr:to>
        <xdr:sp macro="" textlink="">
          <xdr:nvSpPr>
            <xdr:cNvPr id="146404" name="chk_98" hidden="1">
              <a:extLst>
                <a:ext uri="{63B3BB69-23CF-44E3-9099-C40C66FF867C}">
                  <a14:compatExt spid="_x0000_s146404"/>
                </a:ext>
                <a:ext uri="{FF2B5EF4-FFF2-40B4-BE49-F238E27FC236}">
                  <a16:creationId xmlns:a16="http://schemas.microsoft.com/office/drawing/2014/main" id="{32C54C0C-4712-96BB-2EBA-1BD1B6A43B0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97</xdr:row>
          <xdr:rowOff>160020</xdr:rowOff>
        </xdr:from>
        <xdr:to>
          <xdr:col>6</xdr:col>
          <xdr:colOff>358140</xdr:colOff>
          <xdr:row>99</xdr:row>
          <xdr:rowOff>22860</xdr:rowOff>
        </xdr:to>
        <xdr:sp macro="" textlink="">
          <xdr:nvSpPr>
            <xdr:cNvPr id="146405" name="chk_99" hidden="1">
              <a:extLst>
                <a:ext uri="{63B3BB69-23CF-44E3-9099-C40C66FF867C}">
                  <a14:compatExt spid="_x0000_s146405"/>
                </a:ext>
                <a:ext uri="{FF2B5EF4-FFF2-40B4-BE49-F238E27FC236}">
                  <a16:creationId xmlns:a16="http://schemas.microsoft.com/office/drawing/2014/main" id="{D73DCB36-81FB-4A1F-0D3F-A6A44AEBD6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98</xdr:row>
          <xdr:rowOff>160020</xdr:rowOff>
        </xdr:from>
        <xdr:to>
          <xdr:col>6</xdr:col>
          <xdr:colOff>358140</xdr:colOff>
          <xdr:row>100</xdr:row>
          <xdr:rowOff>22860</xdr:rowOff>
        </xdr:to>
        <xdr:sp macro="" textlink="">
          <xdr:nvSpPr>
            <xdr:cNvPr id="146406" name="chk_100" hidden="1">
              <a:extLst>
                <a:ext uri="{63B3BB69-23CF-44E3-9099-C40C66FF867C}">
                  <a14:compatExt spid="_x0000_s146406"/>
                </a:ext>
                <a:ext uri="{FF2B5EF4-FFF2-40B4-BE49-F238E27FC236}">
                  <a16:creationId xmlns:a16="http://schemas.microsoft.com/office/drawing/2014/main" id="{3E58B78B-7639-8FAA-DC61-635074772F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99</xdr:row>
          <xdr:rowOff>160020</xdr:rowOff>
        </xdr:from>
        <xdr:to>
          <xdr:col>6</xdr:col>
          <xdr:colOff>358140</xdr:colOff>
          <xdr:row>101</xdr:row>
          <xdr:rowOff>22860</xdr:rowOff>
        </xdr:to>
        <xdr:sp macro="" textlink="">
          <xdr:nvSpPr>
            <xdr:cNvPr id="146407" name="chk_101" hidden="1">
              <a:extLst>
                <a:ext uri="{63B3BB69-23CF-44E3-9099-C40C66FF867C}">
                  <a14:compatExt spid="_x0000_s146407"/>
                </a:ext>
                <a:ext uri="{FF2B5EF4-FFF2-40B4-BE49-F238E27FC236}">
                  <a16:creationId xmlns:a16="http://schemas.microsoft.com/office/drawing/2014/main" id="{EBC3A7B1-E01C-F87C-28C0-45EEEA731C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100</xdr:row>
          <xdr:rowOff>160020</xdr:rowOff>
        </xdr:from>
        <xdr:to>
          <xdr:col>6</xdr:col>
          <xdr:colOff>358140</xdr:colOff>
          <xdr:row>102</xdr:row>
          <xdr:rowOff>22860</xdr:rowOff>
        </xdr:to>
        <xdr:sp macro="" textlink="">
          <xdr:nvSpPr>
            <xdr:cNvPr id="146408" name="chk_102" hidden="1">
              <a:extLst>
                <a:ext uri="{63B3BB69-23CF-44E3-9099-C40C66FF867C}">
                  <a14:compatExt spid="_x0000_s146408"/>
                </a:ext>
                <a:ext uri="{FF2B5EF4-FFF2-40B4-BE49-F238E27FC236}">
                  <a16:creationId xmlns:a16="http://schemas.microsoft.com/office/drawing/2014/main" id="{2E93418B-D8B5-26FA-1D1C-B99B1B82524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101</xdr:row>
          <xdr:rowOff>160020</xdr:rowOff>
        </xdr:from>
        <xdr:to>
          <xdr:col>6</xdr:col>
          <xdr:colOff>358140</xdr:colOff>
          <xdr:row>103</xdr:row>
          <xdr:rowOff>22860</xdr:rowOff>
        </xdr:to>
        <xdr:sp macro="" textlink="">
          <xdr:nvSpPr>
            <xdr:cNvPr id="146409" name="chk_103" hidden="1">
              <a:extLst>
                <a:ext uri="{63B3BB69-23CF-44E3-9099-C40C66FF867C}">
                  <a14:compatExt spid="_x0000_s146409"/>
                </a:ext>
                <a:ext uri="{FF2B5EF4-FFF2-40B4-BE49-F238E27FC236}">
                  <a16:creationId xmlns:a16="http://schemas.microsoft.com/office/drawing/2014/main" id="{B55D6A90-ED25-7BB4-9B01-2489930926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102</xdr:row>
          <xdr:rowOff>160020</xdr:rowOff>
        </xdr:from>
        <xdr:to>
          <xdr:col>6</xdr:col>
          <xdr:colOff>358140</xdr:colOff>
          <xdr:row>104</xdr:row>
          <xdr:rowOff>22860</xdr:rowOff>
        </xdr:to>
        <xdr:sp macro="" textlink="">
          <xdr:nvSpPr>
            <xdr:cNvPr id="146410" name="chk_104" hidden="1">
              <a:extLst>
                <a:ext uri="{63B3BB69-23CF-44E3-9099-C40C66FF867C}">
                  <a14:compatExt spid="_x0000_s146410"/>
                </a:ext>
                <a:ext uri="{FF2B5EF4-FFF2-40B4-BE49-F238E27FC236}">
                  <a16:creationId xmlns:a16="http://schemas.microsoft.com/office/drawing/2014/main" id="{71822D30-0563-2AD2-234C-A9CE36AF3F5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0.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L128"/>
  <sheetViews>
    <sheetView rightToLeft="1" workbookViewId="0">
      <selection activeCell="D108" sqref="D108"/>
    </sheetView>
  </sheetViews>
  <sheetFormatPr defaultRowHeight="14.4"/>
  <cols>
    <col min="2" max="2" width="10.77734375" bestFit="1" customWidth="1"/>
    <col min="3" max="3" width="10.77734375" customWidth="1"/>
    <col min="4" max="4" width="17.21875" bestFit="1" customWidth="1"/>
    <col min="6" max="6" width="28.44140625" bestFit="1" customWidth="1"/>
    <col min="7" max="7" width="49.109375" bestFit="1" customWidth="1"/>
    <col min="10" max="10" width="15.109375" bestFit="1" customWidth="1"/>
    <col min="11" max="11" width="10.6640625" bestFit="1" customWidth="1"/>
    <col min="12" max="12" width="17" bestFit="1" customWidth="1"/>
  </cols>
  <sheetData>
    <row r="1" spans="1:12">
      <c r="A1" s="108" t="s">
        <v>5136</v>
      </c>
      <c r="B1" s="108" t="s">
        <v>3830</v>
      </c>
      <c r="C1" s="108" t="s">
        <v>5161</v>
      </c>
      <c r="D1" s="85" t="s">
        <v>5137</v>
      </c>
      <c r="E1" s="108" t="s">
        <v>5159</v>
      </c>
      <c r="F1" s="108" t="s">
        <v>5160</v>
      </c>
      <c r="G1" s="108"/>
      <c r="H1" s="108"/>
      <c r="J1" s="108"/>
      <c r="K1" s="108"/>
      <c r="L1" s="108"/>
    </row>
    <row r="2" spans="1:12">
      <c r="A2">
        <v>1</v>
      </c>
      <c r="B2">
        <v>1</v>
      </c>
      <c r="D2" s="1" t="s">
        <v>5138</v>
      </c>
      <c r="E2" s="390" t="b">
        <v>1</v>
      </c>
      <c r="F2" s="390" t="b">
        <v>1</v>
      </c>
      <c r="G2" t="s">
        <v>5075</v>
      </c>
    </row>
    <row r="3" spans="1:12">
      <c r="A3">
        <v>2</v>
      </c>
      <c r="B3">
        <v>2</v>
      </c>
      <c r="D3" s="1" t="s">
        <v>1771</v>
      </c>
      <c r="E3" s="390" t="b">
        <v>1</v>
      </c>
      <c r="F3" s="390" t="b">
        <v>1</v>
      </c>
      <c r="G3" t="s">
        <v>5075</v>
      </c>
    </row>
    <row r="4" spans="1:12">
      <c r="A4">
        <v>3</v>
      </c>
      <c r="B4">
        <v>10002</v>
      </c>
      <c r="C4" s="580" t="s">
        <v>5779</v>
      </c>
      <c r="D4" s="1" t="s">
        <v>5138</v>
      </c>
      <c r="E4" s="390" t="b">
        <v>1</v>
      </c>
      <c r="F4" s="390" t="b">
        <v>1</v>
      </c>
      <c r="G4" t="s">
        <v>5075</v>
      </c>
    </row>
    <row r="5" spans="1:12">
      <c r="A5">
        <v>4</v>
      </c>
      <c r="B5">
        <v>31</v>
      </c>
      <c r="D5" t="s">
        <v>29</v>
      </c>
      <c r="F5" s="390" t="b">
        <v>1</v>
      </c>
    </row>
    <row r="6" spans="1:12">
      <c r="A6">
        <v>5</v>
      </c>
      <c r="B6">
        <v>516</v>
      </c>
      <c r="D6" t="s">
        <v>3851</v>
      </c>
      <c r="F6" s="390" t="b">
        <v>0</v>
      </c>
      <c r="G6" t="s">
        <v>5233</v>
      </c>
    </row>
    <row r="7" spans="1:12">
      <c r="A7">
        <v>6</v>
      </c>
      <c r="B7">
        <v>600</v>
      </c>
      <c r="D7" s="1" t="s">
        <v>1404</v>
      </c>
      <c r="E7" s="390" t="b">
        <v>1</v>
      </c>
      <c r="F7" s="390" t="b">
        <v>1</v>
      </c>
      <c r="G7" t="s">
        <v>1197</v>
      </c>
    </row>
    <row r="8" spans="1:12">
      <c r="A8">
        <v>7</v>
      </c>
      <c r="B8">
        <v>626</v>
      </c>
      <c r="D8" s="1" t="s">
        <v>1287</v>
      </c>
      <c r="E8" s="390" t="b">
        <v>1</v>
      </c>
      <c r="F8" s="390" t="b">
        <v>1</v>
      </c>
      <c r="G8" t="s">
        <v>1197</v>
      </c>
    </row>
    <row r="9" spans="1:12">
      <c r="A9">
        <v>8</v>
      </c>
      <c r="B9">
        <v>628</v>
      </c>
      <c r="D9" s="1" t="s">
        <v>807</v>
      </c>
      <c r="E9" s="390" t="b">
        <v>1</v>
      </c>
      <c r="F9" s="390" t="b">
        <v>1</v>
      </c>
      <c r="G9" t="s">
        <v>1406</v>
      </c>
    </row>
    <row r="10" spans="1:12">
      <c r="A10">
        <v>9</v>
      </c>
      <c r="B10">
        <v>630</v>
      </c>
      <c r="D10" s="1" t="s">
        <v>1474</v>
      </c>
      <c r="E10" s="390" t="b">
        <v>1</v>
      </c>
      <c r="F10" s="390" t="b">
        <v>1</v>
      </c>
      <c r="G10" t="s">
        <v>5075</v>
      </c>
    </row>
    <row r="11" spans="1:12">
      <c r="A11">
        <v>10</v>
      </c>
      <c r="B11">
        <v>636</v>
      </c>
      <c r="D11" s="1" t="s">
        <v>1405</v>
      </c>
      <c r="E11" s="390" t="b">
        <v>1</v>
      </c>
      <c r="F11" s="390" t="b">
        <v>1</v>
      </c>
      <c r="G11" t="s">
        <v>5075</v>
      </c>
    </row>
    <row r="12" spans="1:12">
      <c r="A12">
        <v>11</v>
      </c>
      <c r="B12">
        <v>647</v>
      </c>
      <c r="D12" s="1" t="s">
        <v>1372</v>
      </c>
      <c r="G12" t="s">
        <v>5162</v>
      </c>
    </row>
    <row r="13" spans="1:12">
      <c r="A13">
        <v>12</v>
      </c>
      <c r="B13">
        <v>657</v>
      </c>
      <c r="D13" s="1" t="s">
        <v>1877</v>
      </c>
      <c r="E13" s="390" t="b">
        <v>1</v>
      </c>
      <c r="G13" t="s">
        <v>5163</v>
      </c>
    </row>
    <row r="14" spans="1:12">
      <c r="A14">
        <v>13</v>
      </c>
      <c r="B14">
        <v>663</v>
      </c>
      <c r="D14" s="1" t="s">
        <v>1292</v>
      </c>
      <c r="G14" t="s">
        <v>5165</v>
      </c>
    </row>
    <row r="15" spans="1:12">
      <c r="A15">
        <v>14</v>
      </c>
      <c r="B15">
        <v>667</v>
      </c>
      <c r="D15" s="1" t="s">
        <v>1372</v>
      </c>
      <c r="E15" s="390" t="b">
        <v>1</v>
      </c>
      <c r="F15" s="390" t="b">
        <v>1</v>
      </c>
      <c r="G15" t="s">
        <v>5075</v>
      </c>
    </row>
    <row r="16" spans="1:12">
      <c r="A16">
        <v>15</v>
      </c>
      <c r="B16">
        <v>669</v>
      </c>
      <c r="D16" s="1" t="s">
        <v>5139</v>
      </c>
      <c r="E16" s="390" t="b">
        <v>1</v>
      </c>
      <c r="F16" s="390" t="b">
        <v>1</v>
      </c>
      <c r="G16" t="s">
        <v>1197</v>
      </c>
    </row>
    <row r="17" spans="1:11">
      <c r="A17">
        <v>16</v>
      </c>
      <c r="B17">
        <v>681</v>
      </c>
      <c r="D17" s="1" t="s">
        <v>1295</v>
      </c>
      <c r="E17" s="390" t="b">
        <v>1</v>
      </c>
      <c r="F17" s="390" t="b">
        <v>1</v>
      </c>
      <c r="G17" t="s">
        <v>5166</v>
      </c>
    </row>
    <row r="18" spans="1:11">
      <c r="A18">
        <v>17</v>
      </c>
      <c r="B18">
        <v>697</v>
      </c>
      <c r="D18" s="1" t="s">
        <v>1422</v>
      </c>
      <c r="E18" s="390" t="b">
        <v>1</v>
      </c>
      <c r="F18" s="390" t="b">
        <v>1</v>
      </c>
      <c r="G18" t="s">
        <v>1421</v>
      </c>
    </row>
    <row r="19" spans="1:11">
      <c r="A19">
        <v>18</v>
      </c>
      <c r="B19">
        <v>705</v>
      </c>
      <c r="D19" s="1" t="s">
        <v>1373</v>
      </c>
      <c r="E19" s="390" t="b">
        <v>1</v>
      </c>
      <c r="F19" s="390" t="b">
        <v>1</v>
      </c>
      <c r="G19" t="s">
        <v>96</v>
      </c>
    </row>
    <row r="20" spans="1:11">
      <c r="A20">
        <v>19</v>
      </c>
      <c r="B20">
        <v>728</v>
      </c>
      <c r="D20" s="1" t="s">
        <v>1302</v>
      </c>
      <c r="E20" s="390" t="b">
        <v>1</v>
      </c>
      <c r="F20" s="390" t="b">
        <v>1</v>
      </c>
      <c r="G20" t="s">
        <v>1197</v>
      </c>
    </row>
    <row r="21" spans="1:11">
      <c r="A21">
        <v>20</v>
      </c>
      <c r="B21">
        <v>735</v>
      </c>
      <c r="D21" s="1" t="s">
        <v>1916</v>
      </c>
      <c r="E21" s="390" t="b">
        <v>1</v>
      </c>
      <c r="F21" s="390" t="b">
        <v>1</v>
      </c>
      <c r="G21" t="s">
        <v>96</v>
      </c>
    </row>
    <row r="22" spans="1:11">
      <c r="A22">
        <v>21</v>
      </c>
      <c r="B22">
        <v>737</v>
      </c>
      <c r="D22" s="1" t="s">
        <v>1364</v>
      </c>
      <c r="E22" s="390" t="b">
        <v>1</v>
      </c>
      <c r="F22" s="390" t="b">
        <v>1</v>
      </c>
      <c r="G22" t="s">
        <v>96</v>
      </c>
      <c r="K22" s="373"/>
    </row>
    <row r="23" spans="1:11">
      <c r="A23">
        <v>22</v>
      </c>
      <c r="B23">
        <v>738</v>
      </c>
      <c r="D23" s="1" t="s">
        <v>5140</v>
      </c>
      <c r="E23" s="390" t="b">
        <v>1</v>
      </c>
      <c r="F23" s="390" t="b">
        <v>1</v>
      </c>
      <c r="G23" t="s">
        <v>96</v>
      </c>
    </row>
    <row r="24" spans="1:11">
      <c r="A24">
        <v>23</v>
      </c>
      <c r="B24">
        <v>739</v>
      </c>
      <c r="D24" s="1" t="s">
        <v>1307</v>
      </c>
      <c r="E24" s="390" t="b">
        <v>1</v>
      </c>
      <c r="F24" s="390" t="b">
        <v>1</v>
      </c>
      <c r="G24" t="s">
        <v>5168</v>
      </c>
    </row>
    <row r="25" spans="1:11">
      <c r="A25">
        <v>24</v>
      </c>
      <c r="B25">
        <v>741</v>
      </c>
      <c r="D25" s="1" t="s">
        <v>1371</v>
      </c>
      <c r="E25" s="390" t="b">
        <v>1</v>
      </c>
      <c r="F25" s="390" t="b">
        <v>1</v>
      </c>
      <c r="G25" t="s">
        <v>96</v>
      </c>
    </row>
    <row r="26" spans="1:11">
      <c r="A26">
        <v>25</v>
      </c>
      <c r="B26">
        <v>756</v>
      </c>
      <c r="D26" s="1" t="s">
        <v>855</v>
      </c>
      <c r="E26" s="390" t="b">
        <v>1</v>
      </c>
      <c r="F26" s="390" t="b">
        <v>1</v>
      </c>
      <c r="G26" t="s">
        <v>5243</v>
      </c>
    </row>
    <row r="27" spans="1:11">
      <c r="A27">
        <v>26</v>
      </c>
      <c r="B27">
        <v>764</v>
      </c>
      <c r="D27" s="1" t="s">
        <v>1405</v>
      </c>
      <c r="E27" s="390" t="b">
        <v>1</v>
      </c>
      <c r="F27" s="390" t="b">
        <v>1</v>
      </c>
      <c r="G27" t="s">
        <v>5075</v>
      </c>
    </row>
    <row r="28" spans="1:11">
      <c r="A28">
        <v>27</v>
      </c>
      <c r="B28">
        <v>768</v>
      </c>
      <c r="D28" s="1" t="s">
        <v>1315</v>
      </c>
      <c r="E28" s="390" t="b">
        <v>1</v>
      </c>
      <c r="G28" t="s">
        <v>5169</v>
      </c>
    </row>
    <row r="29" spans="1:11">
      <c r="A29">
        <v>28</v>
      </c>
      <c r="B29">
        <v>778</v>
      </c>
      <c r="D29" t="s">
        <v>1198</v>
      </c>
      <c r="E29" s="390" t="b">
        <v>1</v>
      </c>
      <c r="F29" s="390" t="b">
        <v>1</v>
      </c>
      <c r="G29" t="s">
        <v>1197</v>
      </c>
    </row>
    <row r="30" spans="1:11">
      <c r="A30">
        <v>29</v>
      </c>
      <c r="B30">
        <v>798</v>
      </c>
      <c r="C30">
        <v>105</v>
      </c>
      <c r="D30" s="1" t="s">
        <v>866</v>
      </c>
      <c r="E30" s="390" t="b">
        <v>1</v>
      </c>
      <c r="F30" s="390" t="b">
        <v>1</v>
      </c>
      <c r="G30" t="s">
        <v>1197</v>
      </c>
    </row>
    <row r="31" spans="1:11">
      <c r="A31">
        <v>30</v>
      </c>
      <c r="B31">
        <v>805</v>
      </c>
      <c r="D31" s="1" t="s">
        <v>868</v>
      </c>
      <c r="E31" s="390" t="b">
        <v>1</v>
      </c>
      <c r="F31" s="390" t="b">
        <v>1</v>
      </c>
      <c r="G31" t="s">
        <v>5174</v>
      </c>
    </row>
    <row r="32" spans="1:11">
      <c r="A32">
        <v>31</v>
      </c>
      <c r="B32">
        <v>809</v>
      </c>
      <c r="D32" s="1" t="s">
        <v>1320</v>
      </c>
      <c r="E32" s="390" t="b">
        <v>1</v>
      </c>
      <c r="F32" s="390" t="b">
        <v>1</v>
      </c>
    </row>
    <row r="33" spans="1:11">
      <c r="A33">
        <v>32</v>
      </c>
      <c r="B33">
        <v>853</v>
      </c>
      <c r="D33" s="1" t="s">
        <v>5141</v>
      </c>
      <c r="E33" s="390" t="b">
        <v>1</v>
      </c>
      <c r="F33" s="390" t="b">
        <v>1</v>
      </c>
      <c r="G33" t="s">
        <v>5175</v>
      </c>
    </row>
    <row r="34" spans="1:11">
      <c r="A34">
        <v>33</v>
      </c>
      <c r="B34">
        <v>858</v>
      </c>
      <c r="D34" s="1" t="s">
        <v>855</v>
      </c>
      <c r="E34" s="390" t="b">
        <v>1</v>
      </c>
      <c r="F34" s="390" t="b">
        <v>1</v>
      </c>
      <c r="G34" t="s">
        <v>5177</v>
      </c>
    </row>
    <row r="35" spans="1:11">
      <c r="A35">
        <v>34</v>
      </c>
      <c r="B35">
        <v>875</v>
      </c>
      <c r="D35" s="1" t="s">
        <v>1531</v>
      </c>
      <c r="E35" s="390" t="b">
        <v>1</v>
      </c>
      <c r="F35" s="390" t="b">
        <v>1</v>
      </c>
      <c r="G35" t="s">
        <v>5241</v>
      </c>
    </row>
    <row r="36" spans="1:11">
      <c r="A36">
        <v>35</v>
      </c>
      <c r="B36">
        <v>883</v>
      </c>
      <c r="D36" s="1" t="s">
        <v>1536</v>
      </c>
      <c r="E36" s="390" t="b">
        <v>1</v>
      </c>
    </row>
    <row r="37" spans="1:11">
      <c r="A37">
        <v>36</v>
      </c>
      <c r="B37">
        <v>889</v>
      </c>
      <c r="D37" s="1" t="s">
        <v>1538</v>
      </c>
      <c r="E37" t="s">
        <v>1666</v>
      </c>
    </row>
    <row r="38" spans="1:11">
      <c r="A38">
        <v>37</v>
      </c>
      <c r="B38">
        <v>897</v>
      </c>
      <c r="D38" t="s">
        <v>22</v>
      </c>
      <c r="E38" t="s">
        <v>5178</v>
      </c>
      <c r="F38" s="390" t="b">
        <v>1</v>
      </c>
      <c r="G38" t="s">
        <v>5075</v>
      </c>
      <c r="K38" s="373"/>
    </row>
    <row r="39" spans="1:11">
      <c r="A39">
        <v>38</v>
      </c>
      <c r="B39">
        <v>907</v>
      </c>
      <c r="D39" s="1" t="s">
        <v>1544</v>
      </c>
      <c r="E39" s="390" t="b">
        <v>1</v>
      </c>
      <c r="F39" s="390" t="b">
        <v>1</v>
      </c>
      <c r="G39" t="s">
        <v>5242</v>
      </c>
    </row>
    <row r="40" spans="1:11">
      <c r="A40">
        <v>39</v>
      </c>
      <c r="B40">
        <v>918</v>
      </c>
      <c r="D40" s="1" t="s">
        <v>1332</v>
      </c>
      <c r="E40" s="390" t="b">
        <v>1</v>
      </c>
      <c r="F40" s="390" t="b">
        <v>1</v>
      </c>
      <c r="G40" t="s">
        <v>5198</v>
      </c>
      <c r="K40" s="1"/>
    </row>
    <row r="41" spans="1:11">
      <c r="A41">
        <v>40</v>
      </c>
      <c r="B41">
        <v>927</v>
      </c>
      <c r="D41" t="s">
        <v>34</v>
      </c>
      <c r="E41" t="s">
        <v>5202</v>
      </c>
      <c r="F41" s="390" t="b">
        <v>1</v>
      </c>
      <c r="G41" t="s">
        <v>96</v>
      </c>
    </row>
    <row r="42" spans="1:11">
      <c r="A42">
        <v>41</v>
      </c>
      <c r="B42">
        <v>955</v>
      </c>
      <c r="D42" t="s">
        <v>5248</v>
      </c>
      <c r="F42" s="390" t="b">
        <v>1</v>
      </c>
      <c r="G42" t="s">
        <v>5247</v>
      </c>
    </row>
    <row r="43" spans="1:11">
      <c r="A43">
        <v>42</v>
      </c>
      <c r="B43">
        <v>959</v>
      </c>
      <c r="D43" s="1" t="s">
        <v>2013</v>
      </c>
      <c r="E43" s="390" t="b">
        <v>1</v>
      </c>
      <c r="G43" t="s">
        <v>1421</v>
      </c>
    </row>
    <row r="44" spans="1:11">
      <c r="A44">
        <v>43</v>
      </c>
      <c r="B44">
        <v>987</v>
      </c>
      <c r="D44" s="1" t="s">
        <v>1016</v>
      </c>
      <c r="E44" t="s">
        <v>5201</v>
      </c>
    </row>
    <row r="45" spans="1:11">
      <c r="A45">
        <v>44</v>
      </c>
      <c r="B45">
        <v>1027</v>
      </c>
      <c r="D45" s="1" t="s">
        <v>2410</v>
      </c>
      <c r="E45" t="s">
        <v>5200</v>
      </c>
    </row>
    <row r="46" spans="1:11">
      <c r="A46">
        <v>45</v>
      </c>
      <c r="B46">
        <v>1053</v>
      </c>
      <c r="D46" t="s">
        <v>38</v>
      </c>
      <c r="E46" t="s">
        <v>5202</v>
      </c>
      <c r="F46" s="390" t="b">
        <v>1</v>
      </c>
      <c r="G46" t="s">
        <v>5075</v>
      </c>
    </row>
    <row r="47" spans="1:11">
      <c r="A47">
        <v>46</v>
      </c>
      <c r="B47">
        <v>1056</v>
      </c>
      <c r="D47" t="s">
        <v>41</v>
      </c>
      <c r="E47" t="s">
        <v>5202</v>
      </c>
      <c r="F47" s="390" t="b">
        <v>1</v>
      </c>
      <c r="G47" t="s">
        <v>5075</v>
      </c>
    </row>
    <row r="48" spans="1:11">
      <c r="A48">
        <v>47</v>
      </c>
      <c r="B48">
        <v>1072</v>
      </c>
      <c r="D48" t="s">
        <v>14</v>
      </c>
      <c r="E48" t="s">
        <v>5202</v>
      </c>
      <c r="F48" s="390" t="b">
        <v>1</v>
      </c>
      <c r="G48" t="s">
        <v>1197</v>
      </c>
    </row>
    <row r="49" spans="1:7">
      <c r="A49">
        <v>48</v>
      </c>
      <c r="B49">
        <v>1088</v>
      </c>
      <c r="D49" s="1" t="s">
        <v>2085</v>
      </c>
      <c r="E49" t="s">
        <v>5200</v>
      </c>
    </row>
    <row r="50" spans="1:7">
      <c r="A50">
        <v>49</v>
      </c>
      <c r="B50">
        <v>1260</v>
      </c>
      <c r="D50" s="1" t="s">
        <v>2220</v>
      </c>
      <c r="E50" t="s">
        <v>5200</v>
      </c>
    </row>
    <row r="51" spans="1:7">
      <c r="A51">
        <v>50</v>
      </c>
      <c r="B51">
        <v>1266</v>
      </c>
      <c r="D51" s="1" t="s">
        <v>2220</v>
      </c>
      <c r="E51" t="s">
        <v>5200</v>
      </c>
    </row>
    <row r="52" spans="1:7">
      <c r="A52">
        <v>51</v>
      </c>
      <c r="B52">
        <v>1358</v>
      </c>
      <c r="D52" s="1" t="s">
        <v>5142</v>
      </c>
      <c r="E52" s="390" t="b">
        <v>1</v>
      </c>
      <c r="F52" s="390" t="b">
        <v>1</v>
      </c>
    </row>
    <row r="53" spans="1:7">
      <c r="A53">
        <v>52</v>
      </c>
      <c r="B53">
        <v>1375</v>
      </c>
      <c r="D53" s="1" t="s">
        <v>126</v>
      </c>
      <c r="E53" t="s">
        <v>5200</v>
      </c>
    </row>
    <row r="54" spans="1:7">
      <c r="A54">
        <v>53</v>
      </c>
      <c r="B54">
        <v>1389</v>
      </c>
      <c r="D54" s="1" t="s">
        <v>1588</v>
      </c>
      <c r="E54" s="390" t="b">
        <v>1</v>
      </c>
      <c r="F54" s="390" t="b">
        <v>1</v>
      </c>
      <c r="G54" t="s">
        <v>594</v>
      </c>
    </row>
    <row r="55" spans="1:7">
      <c r="A55">
        <v>54</v>
      </c>
      <c r="B55">
        <v>1437</v>
      </c>
      <c r="D55" s="1" t="s">
        <v>2318</v>
      </c>
      <c r="E55" t="s">
        <v>5244</v>
      </c>
    </row>
    <row r="56" spans="1:7">
      <c r="A56">
        <v>55</v>
      </c>
      <c r="B56">
        <v>1605</v>
      </c>
      <c r="D56" s="1" t="s">
        <v>5245</v>
      </c>
      <c r="F56" t="s">
        <v>5246</v>
      </c>
      <c r="G56" t="s">
        <v>5247</v>
      </c>
    </row>
    <row r="57" spans="1:7">
      <c r="A57">
        <v>56</v>
      </c>
      <c r="B57">
        <v>1615</v>
      </c>
      <c r="D57" s="1" t="s">
        <v>2380</v>
      </c>
      <c r="E57" t="s">
        <v>5202</v>
      </c>
      <c r="G57" t="s">
        <v>5247</v>
      </c>
    </row>
    <row r="58" spans="1:7">
      <c r="A58">
        <v>57</v>
      </c>
      <c r="B58">
        <v>1616</v>
      </c>
      <c r="D58" s="1" t="s">
        <v>5249</v>
      </c>
      <c r="E58" t="s">
        <v>5202</v>
      </c>
      <c r="G58" t="s">
        <v>5247</v>
      </c>
    </row>
    <row r="59" spans="1:7">
      <c r="A59">
        <v>58</v>
      </c>
      <c r="B59">
        <v>1619</v>
      </c>
      <c r="D59" s="1" t="s">
        <v>931</v>
      </c>
      <c r="E59" t="s">
        <v>5202</v>
      </c>
      <c r="F59" s="390" t="b">
        <v>1</v>
      </c>
      <c r="G59" t="s">
        <v>5247</v>
      </c>
    </row>
    <row r="60" spans="1:7">
      <c r="A60">
        <v>59</v>
      </c>
      <c r="B60">
        <v>1631</v>
      </c>
      <c r="D60" s="1" t="s">
        <v>5143</v>
      </c>
      <c r="E60" t="s">
        <v>5250</v>
      </c>
      <c r="G60" t="s">
        <v>1415</v>
      </c>
    </row>
    <row r="61" spans="1:7">
      <c r="A61">
        <v>60</v>
      </c>
      <c r="B61">
        <v>1657</v>
      </c>
      <c r="D61" s="1" t="s">
        <v>985</v>
      </c>
      <c r="E61" s="390" t="b">
        <v>1</v>
      </c>
      <c r="F61" s="390" t="b">
        <v>1</v>
      </c>
      <c r="G61" t="s">
        <v>594</v>
      </c>
    </row>
    <row r="62" spans="1:7">
      <c r="A62">
        <v>61</v>
      </c>
      <c r="B62">
        <v>1699</v>
      </c>
      <c r="D62" s="1" t="s">
        <v>1375</v>
      </c>
      <c r="E62" s="390" t="b">
        <v>1</v>
      </c>
      <c r="F62" s="390" t="b">
        <v>1</v>
      </c>
      <c r="G62" t="s">
        <v>5075</v>
      </c>
    </row>
    <row r="63" spans="1:7">
      <c r="A63">
        <v>62</v>
      </c>
      <c r="B63">
        <v>1711</v>
      </c>
      <c r="D63" s="1" t="s">
        <v>5144</v>
      </c>
      <c r="E63" t="s">
        <v>5207</v>
      </c>
      <c r="G63" t="s">
        <v>5251</v>
      </c>
    </row>
    <row r="64" spans="1:7">
      <c r="A64">
        <v>63</v>
      </c>
      <c r="B64">
        <v>1901</v>
      </c>
      <c r="D64" s="1" t="s">
        <v>5252</v>
      </c>
      <c r="E64" t="s">
        <v>5200</v>
      </c>
    </row>
    <row r="65" spans="1:7">
      <c r="A65">
        <v>64</v>
      </c>
      <c r="B65">
        <v>1903</v>
      </c>
      <c r="D65" s="1" t="s">
        <v>2446</v>
      </c>
      <c r="E65" t="s">
        <v>5200</v>
      </c>
    </row>
    <row r="66" spans="1:7">
      <c r="A66">
        <v>65</v>
      </c>
      <c r="B66">
        <v>1927</v>
      </c>
      <c r="D66" s="1" t="s">
        <v>2452</v>
      </c>
      <c r="E66" t="s">
        <v>5200</v>
      </c>
    </row>
    <row r="67" spans="1:7">
      <c r="A67">
        <v>66</v>
      </c>
      <c r="B67">
        <v>1934</v>
      </c>
      <c r="D67" s="1" t="s">
        <v>5145</v>
      </c>
      <c r="E67" t="s">
        <v>5200</v>
      </c>
    </row>
    <row r="68" spans="1:7">
      <c r="A68">
        <v>67</v>
      </c>
      <c r="B68">
        <v>1936</v>
      </c>
      <c r="D68" s="1" t="s">
        <v>5146</v>
      </c>
      <c r="E68" t="s">
        <v>5200</v>
      </c>
    </row>
    <row r="69" spans="1:7">
      <c r="A69">
        <v>68</v>
      </c>
      <c r="B69">
        <v>1951</v>
      </c>
      <c r="D69" t="s">
        <v>5253</v>
      </c>
      <c r="F69" s="390" t="b">
        <v>1</v>
      </c>
      <c r="G69" t="s">
        <v>5247</v>
      </c>
    </row>
    <row r="70" spans="1:7">
      <c r="A70">
        <v>69</v>
      </c>
      <c r="B70">
        <v>1957</v>
      </c>
      <c r="D70" s="1" t="s">
        <v>22</v>
      </c>
      <c r="E70" t="s">
        <v>5254</v>
      </c>
      <c r="G70" t="s">
        <v>1421</v>
      </c>
    </row>
    <row r="71" spans="1:7">
      <c r="A71">
        <v>70</v>
      </c>
      <c r="B71">
        <v>1961</v>
      </c>
      <c r="D71" s="1" t="s">
        <v>950</v>
      </c>
      <c r="E71" s="390" t="b">
        <v>1</v>
      </c>
      <c r="F71" s="390" t="b">
        <v>1</v>
      </c>
      <c r="G71" t="s">
        <v>96</v>
      </c>
    </row>
    <row r="72" spans="1:7">
      <c r="A72">
        <v>71</v>
      </c>
      <c r="B72">
        <v>1965</v>
      </c>
      <c r="D72" s="1" t="s">
        <v>5255</v>
      </c>
      <c r="E72" t="s">
        <v>5256</v>
      </c>
      <c r="G72" t="s">
        <v>5257</v>
      </c>
    </row>
    <row r="73" spans="1:7">
      <c r="A73">
        <v>72</v>
      </c>
      <c r="B73">
        <v>1967</v>
      </c>
      <c r="D73" s="1" t="s">
        <v>950</v>
      </c>
      <c r="E73" s="390" t="s">
        <v>5202</v>
      </c>
      <c r="F73" s="390" t="b">
        <v>1</v>
      </c>
      <c r="G73" t="s">
        <v>96</v>
      </c>
    </row>
    <row r="74" spans="1:7">
      <c r="A74">
        <v>73</v>
      </c>
      <c r="B74">
        <v>2028</v>
      </c>
      <c r="D74" t="s">
        <v>30</v>
      </c>
      <c r="E74" s="390" t="s">
        <v>5202</v>
      </c>
      <c r="F74" s="390" t="b">
        <v>1</v>
      </c>
      <c r="G74" t="s">
        <v>96</v>
      </c>
    </row>
    <row r="75" spans="1:7">
      <c r="A75">
        <v>72</v>
      </c>
      <c r="B75">
        <v>2029</v>
      </c>
      <c r="D75" t="s">
        <v>31</v>
      </c>
      <c r="E75" s="390" t="s">
        <v>5202</v>
      </c>
      <c r="F75" s="390" t="b">
        <v>1</v>
      </c>
      <c r="G75" t="s">
        <v>96</v>
      </c>
    </row>
    <row r="76" spans="1:7">
      <c r="A76">
        <v>73</v>
      </c>
      <c r="B76">
        <v>2086</v>
      </c>
      <c r="D76" t="s">
        <v>23</v>
      </c>
      <c r="E76" s="390" t="s">
        <v>5202</v>
      </c>
      <c r="F76" s="390" t="b">
        <v>1</v>
      </c>
      <c r="G76" t="s">
        <v>5075</v>
      </c>
    </row>
    <row r="77" spans="1:7">
      <c r="A77">
        <v>74</v>
      </c>
      <c r="B77">
        <v>4114</v>
      </c>
      <c r="D77" s="1" t="s">
        <v>5147</v>
      </c>
      <c r="E77" s="390" t="s">
        <v>5208</v>
      </c>
      <c r="F77" t="s">
        <v>5258</v>
      </c>
    </row>
    <row r="78" spans="1:7">
      <c r="A78">
        <v>75</v>
      </c>
      <c r="B78">
        <v>4140</v>
      </c>
      <c r="D78" s="1" t="s">
        <v>5148</v>
      </c>
      <c r="E78" s="390" t="s">
        <v>5208</v>
      </c>
      <c r="F78" t="s">
        <v>5259</v>
      </c>
    </row>
    <row r="79" spans="1:7">
      <c r="A79">
        <v>76</v>
      </c>
      <c r="B79">
        <v>4147</v>
      </c>
      <c r="D79" s="1" t="s">
        <v>1643</v>
      </c>
      <c r="E79" s="390" t="b">
        <v>1</v>
      </c>
      <c r="F79" s="390" t="b">
        <v>1</v>
      </c>
      <c r="G79" t="s">
        <v>96</v>
      </c>
    </row>
    <row r="80" spans="1:7">
      <c r="A80">
        <v>77</v>
      </c>
      <c r="B80">
        <v>4169</v>
      </c>
      <c r="D80" s="1" t="s">
        <v>1644</v>
      </c>
      <c r="E80" s="390" t="b">
        <v>1</v>
      </c>
    </row>
    <row r="81" spans="1:7">
      <c r="A81">
        <v>78</v>
      </c>
      <c r="B81">
        <v>4173</v>
      </c>
      <c r="D81" s="1" t="s">
        <v>1294</v>
      </c>
      <c r="E81" s="390" t="s">
        <v>5260</v>
      </c>
    </row>
    <row r="82" spans="1:7">
      <c r="A82">
        <v>79</v>
      </c>
      <c r="B82">
        <v>4180</v>
      </c>
      <c r="D82" s="390" t="s">
        <v>961</v>
      </c>
      <c r="E82" s="390" t="b">
        <v>1</v>
      </c>
      <c r="F82" t="s">
        <v>5261</v>
      </c>
      <c r="G82" t="s">
        <v>5210</v>
      </c>
    </row>
    <row r="83" spans="1:7">
      <c r="A83">
        <v>80</v>
      </c>
      <c r="B83">
        <v>4220</v>
      </c>
      <c r="D83" s="1" t="s">
        <v>2568</v>
      </c>
      <c r="E83" s="390" t="b">
        <v>1</v>
      </c>
      <c r="F83" s="390" t="b">
        <v>1</v>
      </c>
      <c r="G83" t="s">
        <v>96</v>
      </c>
    </row>
    <row r="84" spans="1:7">
      <c r="A84">
        <v>81</v>
      </c>
      <c r="B84">
        <v>4221</v>
      </c>
      <c r="D84" s="1" t="s">
        <v>2570</v>
      </c>
      <c r="E84" s="390" t="b">
        <v>1</v>
      </c>
      <c r="F84" s="390" t="b">
        <v>1</v>
      </c>
      <c r="G84" t="s">
        <v>96</v>
      </c>
    </row>
    <row r="85" spans="1:7">
      <c r="A85">
        <v>82</v>
      </c>
      <c r="B85">
        <v>4318</v>
      </c>
      <c r="D85" s="1" t="s">
        <v>968</v>
      </c>
      <c r="E85" s="390" t="b">
        <v>0</v>
      </c>
      <c r="F85" s="390" t="b">
        <v>1</v>
      </c>
      <c r="G85" t="s">
        <v>5211</v>
      </c>
    </row>
    <row r="86" spans="1:7">
      <c r="A86">
        <v>83</v>
      </c>
      <c r="B86">
        <v>4319</v>
      </c>
      <c r="D86" s="1" t="s">
        <v>970</v>
      </c>
      <c r="E86" s="390" t="b">
        <v>0</v>
      </c>
      <c r="F86" s="390" t="b">
        <v>1</v>
      </c>
      <c r="G86" t="s">
        <v>5211</v>
      </c>
    </row>
    <row r="87" spans="1:7">
      <c r="A87">
        <v>84</v>
      </c>
      <c r="B87">
        <v>4427</v>
      </c>
      <c r="D87" s="1" t="s">
        <v>5274</v>
      </c>
      <c r="E87" s="390" t="b">
        <v>0</v>
      </c>
      <c r="F87" s="390" t="b">
        <v>1</v>
      </c>
      <c r="G87" t="s">
        <v>5211</v>
      </c>
    </row>
    <row r="88" spans="1:7">
      <c r="A88">
        <v>85</v>
      </c>
      <c r="B88">
        <v>4428</v>
      </c>
      <c r="D88" s="1" t="s">
        <v>988</v>
      </c>
      <c r="E88" s="390" t="b">
        <v>0</v>
      </c>
      <c r="F88" s="390" t="b">
        <v>1</v>
      </c>
      <c r="G88" t="s">
        <v>5211</v>
      </c>
    </row>
    <row r="89" spans="1:7">
      <c r="A89">
        <v>86</v>
      </c>
      <c r="B89">
        <v>4374</v>
      </c>
      <c r="D89" s="1" t="s">
        <v>5149</v>
      </c>
      <c r="E89" s="390" t="b">
        <v>1</v>
      </c>
      <c r="G89" t="s">
        <v>5211</v>
      </c>
    </row>
    <row r="90" spans="1:7">
      <c r="A90">
        <v>87</v>
      </c>
      <c r="B90">
        <v>4406</v>
      </c>
      <c r="D90" s="1" t="s">
        <v>1669</v>
      </c>
      <c r="E90" s="390" t="b">
        <v>1</v>
      </c>
      <c r="G90" t="s">
        <v>5213</v>
      </c>
    </row>
    <row r="91" spans="1:7">
      <c r="A91">
        <v>88</v>
      </c>
      <c r="B91">
        <v>4436</v>
      </c>
      <c r="D91" s="1" t="s">
        <v>5150</v>
      </c>
      <c r="E91" t="s">
        <v>5200</v>
      </c>
    </row>
    <row r="92" spans="1:7">
      <c r="A92">
        <v>89</v>
      </c>
      <c r="B92">
        <v>4453</v>
      </c>
      <c r="D92" s="1" t="s">
        <v>1676</v>
      </c>
      <c r="E92" s="390" t="b">
        <v>1</v>
      </c>
      <c r="G92" t="s">
        <v>5075</v>
      </c>
    </row>
    <row r="93" spans="1:7">
      <c r="A93">
        <v>90</v>
      </c>
      <c r="B93">
        <v>4457</v>
      </c>
      <c r="D93" s="1" t="s">
        <v>2636</v>
      </c>
      <c r="E93" t="s">
        <v>5200</v>
      </c>
    </row>
    <row r="94" spans="1:7">
      <c r="A94">
        <v>91</v>
      </c>
      <c r="B94">
        <v>4544</v>
      </c>
      <c r="D94" s="1" t="s">
        <v>1370</v>
      </c>
      <c r="E94" s="390" t="b">
        <v>1</v>
      </c>
      <c r="F94" s="390" t="b">
        <v>1</v>
      </c>
      <c r="G94" t="s">
        <v>5075</v>
      </c>
    </row>
    <row r="95" spans="1:7">
      <c r="A95">
        <v>92</v>
      </c>
      <c r="B95">
        <v>4550</v>
      </c>
      <c r="D95" s="1">
        <v>4550</v>
      </c>
      <c r="E95" s="390" t="b">
        <v>1</v>
      </c>
      <c r="F95" s="390" t="b">
        <v>1</v>
      </c>
      <c r="G95" t="s">
        <v>5075</v>
      </c>
    </row>
    <row r="96" spans="1:7">
      <c r="A96">
        <v>93</v>
      </c>
      <c r="B96">
        <v>4550</v>
      </c>
      <c r="D96" s="1" t="s">
        <v>998</v>
      </c>
      <c r="E96" s="390" t="b">
        <v>1</v>
      </c>
      <c r="F96" s="390" t="b">
        <v>1</v>
      </c>
      <c r="G96" t="s">
        <v>5075</v>
      </c>
    </row>
    <row r="97" spans="1:7">
      <c r="A97">
        <v>94</v>
      </c>
      <c r="B97">
        <v>4624</v>
      </c>
      <c r="D97" s="1" t="s">
        <v>1008</v>
      </c>
      <c r="E97" s="390" t="b">
        <v>1</v>
      </c>
      <c r="F97" s="390" t="b">
        <v>1</v>
      </c>
      <c r="G97" t="s">
        <v>5075</v>
      </c>
    </row>
    <row r="98" spans="1:7">
      <c r="A98">
        <v>95</v>
      </c>
      <c r="B98">
        <v>4640</v>
      </c>
      <c r="D98" s="1" t="s">
        <v>1693</v>
      </c>
      <c r="E98" t="s">
        <v>5214</v>
      </c>
    </row>
    <row r="99" spans="1:7">
      <c r="A99">
        <v>96</v>
      </c>
      <c r="B99">
        <v>4642</v>
      </c>
      <c r="D99" s="1">
        <v>4642</v>
      </c>
      <c r="E99" t="s">
        <v>5214</v>
      </c>
    </row>
    <row r="100" spans="1:7">
      <c r="A100">
        <v>97</v>
      </c>
      <c r="B100" s="19">
        <v>4643</v>
      </c>
      <c r="C100" s="19"/>
      <c r="D100" s="393" t="s">
        <v>1016</v>
      </c>
      <c r="E100" s="19" t="s">
        <v>5262</v>
      </c>
    </row>
    <row r="101" spans="1:7">
      <c r="A101">
        <v>98</v>
      </c>
      <c r="B101">
        <v>4658</v>
      </c>
      <c r="D101" t="s">
        <v>1661</v>
      </c>
      <c r="E101" s="390" t="b">
        <v>1</v>
      </c>
    </row>
    <row r="102" spans="1:7">
      <c r="A102">
        <v>99</v>
      </c>
      <c r="B102">
        <v>4687</v>
      </c>
      <c r="D102" s="1" t="s">
        <v>954</v>
      </c>
      <c r="E102" s="390" t="b">
        <v>1</v>
      </c>
    </row>
    <row r="103" spans="1:7">
      <c r="A103">
        <v>100</v>
      </c>
      <c r="B103">
        <v>4932</v>
      </c>
      <c r="D103" s="1" t="s">
        <v>1699</v>
      </c>
      <c r="E103" s="390" t="b">
        <v>1</v>
      </c>
    </row>
    <row r="104" spans="1:7">
      <c r="A104">
        <v>101</v>
      </c>
      <c r="B104">
        <v>4934</v>
      </c>
      <c r="D104" s="1" t="s">
        <v>5151</v>
      </c>
      <c r="E104" s="390" t="b">
        <v>1</v>
      </c>
      <c r="F104" s="390" t="b">
        <v>1</v>
      </c>
      <c r="G104" t="s">
        <v>5075</v>
      </c>
    </row>
    <row r="105" spans="1:7">
      <c r="A105">
        <v>102</v>
      </c>
      <c r="B105">
        <v>4983</v>
      </c>
      <c r="D105" s="1" t="s">
        <v>41</v>
      </c>
      <c r="E105" s="390" t="b">
        <v>1</v>
      </c>
      <c r="F105" s="390" t="b">
        <v>1</v>
      </c>
      <c r="G105" t="s">
        <v>5075</v>
      </c>
    </row>
    <row r="106" spans="1:7">
      <c r="A106">
        <v>103</v>
      </c>
      <c r="B106">
        <v>4994</v>
      </c>
      <c r="D106" s="1" t="s">
        <v>1037</v>
      </c>
      <c r="E106" s="390" t="b">
        <v>1</v>
      </c>
      <c r="F106" s="390" t="b">
        <v>1</v>
      </c>
      <c r="G106" t="s">
        <v>5075</v>
      </c>
    </row>
    <row r="107" spans="1:7">
      <c r="A107">
        <v>104</v>
      </c>
      <c r="B107">
        <v>5216</v>
      </c>
      <c r="C107">
        <v>1059</v>
      </c>
      <c r="D107" s="1" t="s">
        <v>40</v>
      </c>
      <c r="E107" s="390" t="b">
        <v>1</v>
      </c>
      <c r="F107" s="390" t="b">
        <v>1</v>
      </c>
      <c r="G107" t="s">
        <v>5075</v>
      </c>
    </row>
    <row r="108" spans="1:7">
      <c r="A108">
        <v>105</v>
      </c>
      <c r="B108">
        <v>5244</v>
      </c>
      <c r="D108" s="1" t="s">
        <v>1717</v>
      </c>
      <c r="F108" s="390" t="b">
        <v>1</v>
      </c>
      <c r="G108" t="s">
        <v>5247</v>
      </c>
    </row>
    <row r="109" spans="1:7">
      <c r="A109">
        <v>106</v>
      </c>
      <c r="B109">
        <v>5251</v>
      </c>
      <c r="D109" s="1" t="s">
        <v>1718</v>
      </c>
      <c r="E109" s="390" t="b">
        <v>1</v>
      </c>
    </row>
    <row r="110" spans="1:7">
      <c r="A110">
        <v>107</v>
      </c>
      <c r="B110">
        <v>5253</v>
      </c>
      <c r="C110">
        <v>1062</v>
      </c>
      <c r="D110" s="1" t="s">
        <v>1374</v>
      </c>
      <c r="E110" s="390" t="b">
        <v>1</v>
      </c>
      <c r="F110" s="390" t="b">
        <v>1</v>
      </c>
      <c r="G110" t="s">
        <v>96</v>
      </c>
    </row>
    <row r="111" spans="1:7">
      <c r="A111">
        <v>108</v>
      </c>
      <c r="B111">
        <v>5254</v>
      </c>
      <c r="D111" s="1" t="s">
        <v>1374</v>
      </c>
      <c r="E111" s="390" t="b">
        <v>1</v>
      </c>
      <c r="F111" s="390" t="b">
        <v>1</v>
      </c>
      <c r="G111" t="s">
        <v>96</v>
      </c>
    </row>
    <row r="112" spans="1:7">
      <c r="A112">
        <v>109</v>
      </c>
      <c r="B112">
        <v>5260</v>
      </c>
      <c r="D112" s="1" t="s">
        <v>1269</v>
      </c>
      <c r="E112" s="390" t="b">
        <v>0</v>
      </c>
      <c r="F112" s="390" t="b">
        <v>0</v>
      </c>
      <c r="G112" t="s">
        <v>5232</v>
      </c>
    </row>
    <row r="113" spans="1:7">
      <c r="A113">
        <v>110</v>
      </c>
      <c r="B113">
        <v>5268</v>
      </c>
      <c r="D113" s="1" t="s">
        <v>5152</v>
      </c>
      <c r="E113" s="390" t="b">
        <v>1</v>
      </c>
      <c r="G113" s="394" t="s">
        <v>5223</v>
      </c>
    </row>
    <row r="114" spans="1:7">
      <c r="A114">
        <v>111</v>
      </c>
      <c r="B114">
        <v>5270</v>
      </c>
      <c r="D114" s="1" t="s">
        <v>32</v>
      </c>
      <c r="E114" s="390" t="b">
        <v>1</v>
      </c>
      <c r="F114" s="390" t="b">
        <v>1</v>
      </c>
    </row>
    <row r="115" spans="1:7">
      <c r="A115">
        <v>112</v>
      </c>
      <c r="B115">
        <v>5271</v>
      </c>
      <c r="D115" s="1" t="s">
        <v>5153</v>
      </c>
      <c r="E115" t="s">
        <v>5200</v>
      </c>
    </row>
    <row r="116" spans="1:7">
      <c r="A116">
        <v>113</v>
      </c>
      <c r="B116">
        <v>5283</v>
      </c>
      <c r="D116" s="1" t="s">
        <v>985</v>
      </c>
      <c r="E116" t="s">
        <v>5221</v>
      </c>
    </row>
    <row r="117" spans="1:7">
      <c r="A117">
        <v>114</v>
      </c>
      <c r="B117">
        <v>5287</v>
      </c>
      <c r="D117" s="1" t="s">
        <v>5282</v>
      </c>
      <c r="F117" s="390" t="b">
        <v>1</v>
      </c>
      <c r="G117" t="s">
        <v>5247</v>
      </c>
    </row>
    <row r="118" spans="1:7">
      <c r="A118">
        <v>115</v>
      </c>
      <c r="B118">
        <v>5315</v>
      </c>
      <c r="D118" s="1" t="s">
        <v>2857</v>
      </c>
      <c r="E118" t="s">
        <v>5204</v>
      </c>
      <c r="G118" t="s">
        <v>5222</v>
      </c>
    </row>
    <row r="119" spans="1:7">
      <c r="A119">
        <v>116</v>
      </c>
      <c r="B119">
        <v>5374</v>
      </c>
      <c r="D119" s="1" t="s">
        <v>2884</v>
      </c>
      <c r="E119" t="s">
        <v>5204</v>
      </c>
      <c r="G119" t="s">
        <v>604</v>
      </c>
    </row>
    <row r="120" spans="1:7">
      <c r="A120">
        <v>117</v>
      </c>
      <c r="B120">
        <v>5401</v>
      </c>
      <c r="D120" s="1" t="s">
        <v>1401</v>
      </c>
      <c r="E120" s="390" t="b">
        <v>1</v>
      </c>
      <c r="F120" s="390" t="b">
        <v>1</v>
      </c>
    </row>
    <row r="121" spans="1:7">
      <c r="A121">
        <v>118</v>
      </c>
      <c r="B121">
        <v>5402</v>
      </c>
      <c r="D121" s="1" t="s">
        <v>5154</v>
      </c>
      <c r="E121" s="390" t="b">
        <v>1</v>
      </c>
      <c r="F121" s="390" t="b">
        <v>1</v>
      </c>
    </row>
    <row r="122" spans="1:7">
      <c r="A122">
        <v>119</v>
      </c>
      <c r="B122">
        <v>5439</v>
      </c>
      <c r="C122" t="s">
        <v>5305</v>
      </c>
      <c r="D122" s="1"/>
      <c r="E122" s="390" t="b">
        <v>0</v>
      </c>
      <c r="F122" s="390" t="b">
        <v>0</v>
      </c>
      <c r="G122" t="s">
        <v>5306</v>
      </c>
    </row>
    <row r="123" spans="1:7">
      <c r="A123">
        <v>120</v>
      </c>
      <c r="B123">
        <v>5524</v>
      </c>
      <c r="D123" s="1" t="s">
        <v>5061</v>
      </c>
      <c r="E123" s="390" t="b">
        <v>1</v>
      </c>
      <c r="F123" s="390" t="b">
        <v>1</v>
      </c>
    </row>
    <row r="124" spans="1:7">
      <c r="A124">
        <v>121</v>
      </c>
      <c r="B124">
        <v>5527</v>
      </c>
      <c r="D124" s="1" t="s">
        <v>5155</v>
      </c>
      <c r="E124" t="s">
        <v>5200</v>
      </c>
    </row>
    <row r="125" spans="1:7">
      <c r="A125">
        <v>122</v>
      </c>
      <c r="B125">
        <v>5533</v>
      </c>
      <c r="D125" s="1" t="s">
        <v>1369</v>
      </c>
      <c r="E125" s="390" t="b">
        <v>1</v>
      </c>
      <c r="F125" s="390" t="b">
        <v>1</v>
      </c>
    </row>
    <row r="126" spans="1:7">
      <c r="A126">
        <v>123</v>
      </c>
      <c r="B126">
        <v>5536</v>
      </c>
      <c r="D126" s="1" t="s">
        <v>5156</v>
      </c>
      <c r="E126" s="390" t="b">
        <v>1</v>
      </c>
    </row>
    <row r="127" spans="1:7">
      <c r="A127">
        <v>124</v>
      </c>
      <c r="B127">
        <v>5547</v>
      </c>
      <c r="D127" s="1" t="s">
        <v>5157</v>
      </c>
      <c r="E127" t="s">
        <v>5221</v>
      </c>
    </row>
    <row r="128" spans="1:7">
      <c r="A128">
        <v>125</v>
      </c>
      <c r="B128">
        <v>5548</v>
      </c>
      <c r="D128" s="1" t="s">
        <v>5158</v>
      </c>
      <c r="E128" s="390" t="b">
        <v>1</v>
      </c>
      <c r="G128" t="s">
        <v>5231</v>
      </c>
    </row>
  </sheetData>
  <sortState xmlns:xlrd2="http://schemas.microsoft.com/office/spreadsheetml/2017/richdata2" ref="J2:L78">
    <sortCondition ref="K2:K7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44"/>
  <sheetViews>
    <sheetView rightToLeft="1" tabSelected="1" topLeftCell="D1" workbookViewId="0">
      <selection activeCell="S13" sqref="S13:U18"/>
    </sheetView>
  </sheetViews>
  <sheetFormatPr defaultRowHeight="14.4"/>
  <cols>
    <col min="1" max="1" width="23.5546875" customWidth="1"/>
    <col min="2" max="2" width="19.21875" customWidth="1"/>
    <col min="3" max="4" width="2.77734375" customWidth="1"/>
    <col min="5" max="5" width="23.21875" customWidth="1"/>
    <col min="6" max="6" width="14.88671875" customWidth="1"/>
    <col min="7" max="7" width="11.5546875" customWidth="1"/>
    <col min="8" max="8" width="12.77734375" customWidth="1"/>
    <col min="9" max="9" width="9.33203125" bestFit="1" customWidth="1"/>
    <col min="10" max="10" width="20.88671875" customWidth="1"/>
    <col min="11" max="11" width="2.77734375" customWidth="1"/>
    <col min="12" max="12" width="7.33203125" bestFit="1" customWidth="1"/>
    <col min="13" max="13" width="12" style="1" customWidth="1"/>
    <col min="14" max="14" width="21.33203125" customWidth="1"/>
    <col min="15" max="15" width="12" bestFit="1" customWidth="1"/>
    <col min="16" max="16" width="14.88671875" customWidth="1"/>
    <col min="17" max="17" width="3.77734375" customWidth="1"/>
    <col min="18" max="18" width="4.6640625" bestFit="1" customWidth="1"/>
  </cols>
  <sheetData>
    <row r="1" spans="1:22" ht="15" thickBot="1">
      <c r="A1" t="s">
        <v>0</v>
      </c>
      <c r="B1" t="s">
        <v>1</v>
      </c>
      <c r="C1" s="6"/>
      <c r="D1" s="6"/>
      <c r="E1" s="575"/>
      <c r="F1" s="575"/>
      <c r="G1" s="575"/>
      <c r="H1" s="576"/>
      <c r="I1" s="576"/>
      <c r="J1" s="575"/>
      <c r="K1" s="6"/>
      <c r="L1" s="6"/>
    </row>
    <row r="2" spans="1:22" ht="15" thickTop="1">
      <c r="A2" t="s">
        <v>3</v>
      </c>
      <c r="B2">
        <v>11111111</v>
      </c>
      <c r="C2" s="6"/>
      <c r="D2" s="6"/>
      <c r="E2" s="575"/>
      <c r="F2" s="575"/>
      <c r="G2" s="575"/>
      <c r="H2" s="576"/>
      <c r="I2" s="576"/>
      <c r="J2" s="575"/>
      <c r="K2" s="6"/>
      <c r="L2" s="330" t="s">
        <v>5</v>
      </c>
      <c r="M2" s="338" t="s">
        <v>6</v>
      </c>
      <c r="N2" s="234"/>
      <c r="O2" s="234"/>
      <c r="P2" s="331"/>
      <c r="S2" s="593">
        <v>1</v>
      </c>
      <c r="T2" s="592" t="s">
        <v>5138</v>
      </c>
      <c r="U2" s="594">
        <v>2859.59</v>
      </c>
    </row>
    <row r="3" spans="1:22">
      <c r="E3" s="576"/>
      <c r="F3" s="576"/>
      <c r="G3" s="576"/>
      <c r="H3" s="576"/>
      <c r="I3" s="576"/>
      <c r="J3" s="576"/>
      <c r="L3" s="332">
        <v>1</v>
      </c>
      <c r="M3" s="1">
        <f>IF(L3=" "," ",HLOOKUP(L3,SACHAR!$AA$3:$DW$11,7,0))</f>
        <v>10002</v>
      </c>
      <c r="N3" t="str">
        <f>IF(L3=" "," ",HLOOKUP(L3,SACHAR!$AA$3:$DW$11,8,0))</f>
        <v>שכר משולב</v>
      </c>
      <c r="O3" s="333" t="str">
        <f>IF(L3=" "," ",HLOOKUP(L3,SACHAR!$AA$3:$DW$11,4,0))</f>
        <v xml:space="preserve"> </v>
      </c>
      <c r="P3" s="239">
        <f>IF(L3=" "," ",HLOOKUP(L3,SACHAR!$AA$3:$DW$11,9,0))</f>
        <v>3182.4571314816612</v>
      </c>
      <c r="Q3" s="192"/>
      <c r="S3" s="593">
        <v>2</v>
      </c>
      <c r="T3" s="592" t="s">
        <v>1771</v>
      </c>
      <c r="U3" s="594">
        <v>322.87</v>
      </c>
      <c r="V3" s="590">
        <f>SUM(U2:U3)</f>
        <v>3182.46</v>
      </c>
    </row>
    <row r="4" spans="1:22" ht="16.8" customHeight="1">
      <c r="A4" t="s">
        <v>7</v>
      </c>
      <c r="B4">
        <v>9</v>
      </c>
      <c r="E4" s="572" t="s">
        <v>5775</v>
      </c>
      <c r="F4" s="572" t="s">
        <v>6</v>
      </c>
      <c r="G4" s="573" t="s">
        <v>5776</v>
      </c>
      <c r="H4" s="572"/>
      <c r="I4" s="572" t="s">
        <v>5777</v>
      </c>
      <c r="J4" s="574"/>
      <c r="L4" s="332">
        <f t="shared" ref="L4:L18" si="0">IF(L3=" "," ",IF(M3=99999," ",+L3+1))</f>
        <v>2</v>
      </c>
      <c r="M4" s="1">
        <f>IF(L4=" "," ",HLOOKUP(L4,SACHAR!$AA$3:$DW$11,7,0))</f>
        <v>626</v>
      </c>
      <c r="N4" t="str">
        <f>IF(L4=" "," ",HLOOKUP(L4,SACHAR!$AA$3:$DW$11,8,0))</f>
        <v>ס. פסיכיאטריה</v>
      </c>
      <c r="O4" s="333" t="str">
        <f>IF(L4=" "," ",HLOOKUP(L4,SACHAR!$AA$3:$DW$11,4,0))</f>
        <v xml:space="preserve"> </v>
      </c>
      <c r="P4" s="239">
        <f>IF(L4=" "," ",HLOOKUP(L4,SACHAR!$AA$3:$DW$11,9,0))</f>
        <v>10.56</v>
      </c>
      <c r="Q4" s="192"/>
      <c r="S4" s="593">
        <v>626</v>
      </c>
      <c r="T4" s="592" t="s">
        <v>5786</v>
      </c>
      <c r="U4" s="594">
        <v>10.56</v>
      </c>
    </row>
    <row r="5" spans="1:22" ht="15.6" customHeight="1">
      <c r="A5" t="s">
        <v>9</v>
      </c>
      <c r="B5">
        <v>1</v>
      </c>
      <c r="E5" s="561" t="s">
        <v>21</v>
      </c>
      <c r="F5" s="562" t="s">
        <v>5337</v>
      </c>
      <c r="G5" s="563" t="b">
        <v>0</v>
      </c>
      <c r="H5" s="563"/>
      <c r="I5" s="563"/>
      <c r="J5" s="563"/>
      <c r="L5" s="332">
        <f t="shared" si="0"/>
        <v>3</v>
      </c>
      <c r="M5" s="1" t="str">
        <f>IF(L5=" "," ",HLOOKUP(L5,SACHAR!$AA$3:$DW$11,7,0))</f>
        <v>105 / 798</v>
      </c>
      <c r="N5" t="str">
        <f>IF(L5=" "," ",HLOOKUP(L5,SACHAR!$AA$3:$DW$11,8,0))</f>
        <v>דריכות בית חולים</v>
      </c>
      <c r="O5" s="333">
        <f>IF(L5=" "," ",HLOOKUP(L5,SACHAR!$AA$3:$DW$11,4,0))</f>
        <v>0.3</v>
      </c>
      <c r="P5" s="382">
        <f>IF(L5=" "," ",HLOOKUP(L5,SACHAR!$AA$3:$DW$11,9,0))</f>
        <v>954.73713944449833</v>
      </c>
      <c r="Q5" s="192"/>
      <c r="S5" s="593">
        <v>798</v>
      </c>
      <c r="T5" s="592" t="s">
        <v>866</v>
      </c>
      <c r="U5" s="594">
        <v>954.74</v>
      </c>
    </row>
    <row r="6" spans="1:22" ht="16.2" customHeight="1">
      <c r="A6" t="s">
        <v>5367</v>
      </c>
      <c r="B6">
        <v>216</v>
      </c>
      <c r="E6" s="561" t="s">
        <v>22</v>
      </c>
      <c r="F6" s="561">
        <v>897</v>
      </c>
      <c r="G6" s="563" t="b">
        <v>0</v>
      </c>
      <c r="H6" s="563"/>
      <c r="I6" s="563"/>
      <c r="J6" s="563"/>
      <c r="L6" s="332">
        <f t="shared" si="0"/>
        <v>4</v>
      </c>
      <c r="M6" s="1">
        <f>IF(L6=" "," ",HLOOKUP(L6,SACHAR!$AA$3:$DW$11,7,0))</f>
        <v>1063</v>
      </c>
      <c r="N6" t="str">
        <f>IF(L6=" "," ",HLOOKUP(L6,SACHAR!$AA$3:$DW$11,8,0))</f>
        <v>תוספת מנמ"ש 2022</v>
      </c>
      <c r="O6" s="333">
        <f>IF(L6=" "," ",HLOOKUP(L6,SACHAR!$AA$3:$DW$11,4,0))</f>
        <v>0</v>
      </c>
      <c r="P6" s="239">
        <f>IF(L6=" "," ",HLOOKUP(L6,SACHAR!$AA$3:$DW$11,9,0))</f>
        <v>720</v>
      </c>
      <c r="Q6" s="192"/>
      <c r="S6" s="593">
        <v>1063</v>
      </c>
      <c r="T6" s="592" t="s">
        <v>5356</v>
      </c>
      <c r="U6" s="594">
        <v>720</v>
      </c>
    </row>
    <row r="7" spans="1:22" ht="20.399999999999999">
      <c r="A7" t="s">
        <v>5368</v>
      </c>
      <c r="B7">
        <v>228</v>
      </c>
      <c r="E7" s="422" t="s">
        <v>29</v>
      </c>
      <c r="F7" s="422">
        <v>31</v>
      </c>
      <c r="G7" s="422" t="b">
        <v>0</v>
      </c>
      <c r="H7" s="422" t="s">
        <v>3261</v>
      </c>
      <c r="I7" s="422" t="s">
        <v>5203</v>
      </c>
      <c r="J7" s="422"/>
      <c r="L7" s="332">
        <f t="shared" si="0"/>
        <v>5</v>
      </c>
      <c r="M7" s="1" t="str">
        <f>IF(L7=" "," ",HLOOKUP(L7,SACHAR!$AA$3:$DW$11,7,0))</f>
        <v>1037 / 4544</v>
      </c>
      <c r="N7" t="str">
        <f>IF(L7=" "," ",HLOOKUP(L7,SACHAR!$AA$3:$DW$11,8,0))</f>
        <v>הסכם 2001 / תוספת 3.6</v>
      </c>
      <c r="O7" s="333">
        <f>IF(L7=" "," ",HLOOKUP(L7,SACHAR!$AA$3:$DW$11,4,0))</f>
        <v>3.5999999999999997E-2</v>
      </c>
      <c r="P7" s="239">
        <f>IF(L7=" "," ",HLOOKUP(L7,SACHAR!$AA$3:$DW$11,9,0))</f>
        <v>166.60275375334174</v>
      </c>
      <c r="Q7" s="192"/>
      <c r="S7" s="593">
        <v>4544</v>
      </c>
      <c r="T7" s="592" t="s">
        <v>994</v>
      </c>
      <c r="U7" s="594">
        <v>166.6</v>
      </c>
    </row>
    <row r="8" spans="1:22" ht="16.2" customHeight="1">
      <c r="A8" t="s">
        <v>15</v>
      </c>
      <c r="B8">
        <f>+B7-B6</f>
        <v>12</v>
      </c>
      <c r="E8" s="422" t="s">
        <v>25</v>
      </c>
      <c r="F8" s="422">
        <v>705</v>
      </c>
      <c r="G8" s="422" t="b">
        <v>0</v>
      </c>
      <c r="H8" s="422"/>
      <c r="I8" s="422" t="s">
        <v>5317</v>
      </c>
      <c r="J8" s="422"/>
      <c r="L8" s="332">
        <f t="shared" si="0"/>
        <v>6</v>
      </c>
      <c r="M8" s="1" t="str">
        <f>IF(L8=" "," ",HLOOKUP(L8,SACHAR!$AA$3:$DW$11,7,0))</f>
        <v>1054 / 4934</v>
      </c>
      <c r="N8" t="str">
        <f>IF(L8=" "," ",HLOOKUP(L8,SACHAR!$AA$3:$DW$11,8,0))</f>
        <v>הסכם 2009</v>
      </c>
      <c r="O8" s="333">
        <f>IF(L8=" "," ",HLOOKUP(L8,SACHAR!$AA$3:$DW$11,4,0))</f>
        <v>0.05</v>
      </c>
      <c r="P8" s="239">
        <f>IF(L8=" "," ",HLOOKUP(L8,SACHAR!$AA$3:$DW$11,9,0))</f>
        <v>239.72285123397512</v>
      </c>
      <c r="Q8" s="192"/>
      <c r="S8" s="593">
        <v>4934</v>
      </c>
      <c r="T8" s="592" t="s">
        <v>1028</v>
      </c>
      <c r="U8" s="594">
        <v>239.72</v>
      </c>
    </row>
    <row r="9" spans="1:22" ht="15.6" customHeight="1">
      <c r="A9" t="s">
        <v>16</v>
      </c>
      <c r="B9">
        <v>7</v>
      </c>
      <c r="E9" s="422" t="s">
        <v>5086</v>
      </c>
      <c r="F9" s="422">
        <v>735</v>
      </c>
      <c r="G9" s="422" t="b">
        <v>0</v>
      </c>
      <c r="H9" s="422"/>
      <c r="I9" s="422" t="s">
        <v>594</v>
      </c>
      <c r="J9" s="422"/>
      <c r="L9" s="332">
        <f t="shared" si="0"/>
        <v>7</v>
      </c>
      <c r="M9" s="1" t="str">
        <f>IF(L9=" "," ",HLOOKUP(L9,SACHAR!$AA$3:$DW$11,7,0))</f>
        <v>1057 / 4994</v>
      </c>
      <c r="N9" t="str">
        <f>IF(L9=" "," ",HLOOKUP(L9,SACHAR!$AA$3:$DW$11,8,0))</f>
        <v>הסכם 2011</v>
      </c>
      <c r="O9" s="333">
        <f>IF(L9=" "," ",HLOOKUP(L9,SACHAR!$AA$3:$DW$11,4,0))</f>
        <v>7.2499999999999995E-2</v>
      </c>
      <c r="P9" s="239">
        <f>IF(L9=" "," ",HLOOKUP(L9,SACHAR!$AA$3:$DW$11,9,0))</f>
        <v>417.17804100372706</v>
      </c>
      <c r="Q9" s="192"/>
      <c r="S9" s="593">
        <v>4994</v>
      </c>
      <c r="T9" s="592" t="s">
        <v>1037</v>
      </c>
      <c r="U9" s="594">
        <v>417.18</v>
      </c>
    </row>
    <row r="10" spans="1:22" ht="20.399999999999999">
      <c r="A10" t="s">
        <v>17</v>
      </c>
      <c r="B10">
        <v>43</v>
      </c>
      <c r="D10" s="8"/>
      <c r="E10" s="422" t="s">
        <v>1364</v>
      </c>
      <c r="F10" s="422">
        <v>737</v>
      </c>
      <c r="G10" s="422" t="b">
        <v>0</v>
      </c>
      <c r="H10" s="422"/>
      <c r="I10" s="422" t="s">
        <v>5197</v>
      </c>
      <c r="J10" s="422"/>
      <c r="L10" s="332">
        <f t="shared" si="0"/>
        <v>8</v>
      </c>
      <c r="M10" s="1" t="str">
        <f>IF(L10=" "," ",HLOOKUP(L10,SACHAR!$AA$3:$DW$11,7,0))</f>
        <v>1059 / 5216</v>
      </c>
      <c r="N10" t="str">
        <f>IF(L10=" "," ",HLOOKUP(L10,SACHAR!$AA$3:$DW$11,8,0))</f>
        <v>מנמ"ש 2010</v>
      </c>
      <c r="O10" s="333">
        <f>IF(L10=" "," ",HLOOKUP(L10,SACHAR!$AA$3:$DW$11,4,0))</f>
        <v>0.08</v>
      </c>
      <c r="P10" s="239">
        <f>IF(L10=" "," ",HLOOKUP(L10,SACHAR!$AA$3:$DW$11,9,0))</f>
        <v>402.7343900730782</v>
      </c>
      <c r="Q10" s="192"/>
      <c r="S10" s="593">
        <v>5216</v>
      </c>
      <c r="T10" s="592" t="s">
        <v>95</v>
      </c>
      <c r="U10" s="594">
        <v>402.73</v>
      </c>
    </row>
    <row r="11" spans="1:22">
      <c r="C11" s="8"/>
      <c r="D11" s="7"/>
      <c r="E11" s="422" t="s">
        <v>1376</v>
      </c>
      <c r="F11" s="422">
        <v>738</v>
      </c>
      <c r="G11" s="422" t="b">
        <v>0</v>
      </c>
      <c r="H11" s="422"/>
      <c r="I11" s="422" t="s">
        <v>5197</v>
      </c>
      <c r="J11" s="422"/>
      <c r="K11" s="8"/>
      <c r="L11" s="332">
        <f t="shared" si="0"/>
        <v>9</v>
      </c>
      <c r="M11" s="1" t="str">
        <f>IF(L11=" "," ",HLOOKUP(L11,SACHAR!$AA$3:$DW$11,7,0))</f>
        <v>1072 / 5340</v>
      </c>
      <c r="N11" t="str">
        <f>IF(L11=" "," ",HLOOKUP(L11,SACHAR!$AA$3:$DW$11,8,0))</f>
        <v>בית חולים מאוחדת</v>
      </c>
      <c r="O11" s="333" t="str">
        <f>IF(L11=" "," ",HLOOKUP(L11,SACHAR!$AA$3:$DW$11,4,0))</f>
        <v xml:space="preserve"> </v>
      </c>
      <c r="P11" s="239">
        <f>IF(L11=" "," ",HLOOKUP(L11,SACHAR!$AA$3:$DW$11,9,0))</f>
        <v>480.1</v>
      </c>
      <c r="Q11" s="192"/>
      <c r="S11" s="593">
        <v>5340</v>
      </c>
      <c r="T11" s="592" t="s">
        <v>1730</v>
      </c>
      <c r="U11" s="594">
        <v>480.1</v>
      </c>
    </row>
    <row r="12" spans="1:22" ht="15.6" customHeight="1">
      <c r="A12" t="s">
        <v>1216</v>
      </c>
      <c r="B12" s="8">
        <v>0</v>
      </c>
      <c r="C12" s="7"/>
      <c r="D12" s="7"/>
      <c r="E12" s="422" t="s">
        <v>27</v>
      </c>
      <c r="F12" s="422">
        <v>741</v>
      </c>
      <c r="G12" s="422" t="b">
        <v>0</v>
      </c>
      <c r="H12" s="422"/>
      <c r="I12" s="422" t="s">
        <v>5197</v>
      </c>
      <c r="J12" s="422"/>
      <c r="K12" s="7"/>
      <c r="L12" s="332">
        <f t="shared" si="0"/>
        <v>10</v>
      </c>
      <c r="M12" s="1">
        <f>IF(L12=" "," ",HLOOKUP(L12,SACHAR!$AA$3:$DW$11,7,0))</f>
        <v>4643</v>
      </c>
      <c r="N12" t="str">
        <f>IF(L12=" "," ",HLOOKUP(L12,SACHAR!$AA$3:$DW$11,8,0))</f>
        <v>השלמת שכר</v>
      </c>
      <c r="O12" s="333" t="str">
        <f>IF(L12=" "," ",HLOOKUP(L12,SACHAR!$AA$3:$DW$11,4,0))</f>
        <v xml:space="preserve"> </v>
      </c>
      <c r="P12" s="239">
        <f>IF(L12=" "," ",HLOOKUP(L12,SACHAR!$AA$3:$DW$11,9,0))</f>
        <v>265.52</v>
      </c>
      <c r="Q12" s="192"/>
      <c r="S12" s="593">
        <v>4643</v>
      </c>
      <c r="T12" s="592" t="s">
        <v>1016</v>
      </c>
      <c r="U12" s="594">
        <v>265.52</v>
      </c>
    </row>
    <row r="13" spans="1:22" ht="20.399999999999999">
      <c r="A13" t="s">
        <v>1211</v>
      </c>
      <c r="B13" s="7">
        <v>10.75</v>
      </c>
      <c r="C13" s="7"/>
      <c r="D13" s="7"/>
      <c r="E13" s="422" t="s">
        <v>1319</v>
      </c>
      <c r="F13" s="422">
        <v>808</v>
      </c>
      <c r="G13" s="422" t="b">
        <v>0</v>
      </c>
      <c r="H13" s="422"/>
      <c r="I13" s="422" t="s">
        <v>5333</v>
      </c>
      <c r="J13" s="422"/>
      <c r="K13" s="7"/>
      <c r="L13" s="332">
        <f t="shared" si="0"/>
        <v>11</v>
      </c>
      <c r="M13" s="1" t="str">
        <f>IF(L13=" "," ",HLOOKUP(L13,SACHAR!$AA$3:$DW$11,7,0))</f>
        <v>1077 / 5401</v>
      </c>
      <c r="N13" t="str">
        <f>IF(L13=" "," ",HLOOKUP(L13,SACHAR!$AA$3:$DW$11,8,0))</f>
        <v>הסכם 2016 %</v>
      </c>
      <c r="O13" s="333">
        <f>IF(L13=" "," ",HLOOKUP(L13,SACHAR!$AA$3:$DW$11,4,0))</f>
        <v>3.875E-2</v>
      </c>
      <c r="P13" s="239">
        <f>IF(L13=" "," ",HLOOKUP(L13,SACHAR!$AA$3:$DW$11,9,0))</f>
        <v>254.74607689587347</v>
      </c>
      <c r="Q13" s="192"/>
      <c r="S13" s="593">
        <v>5401</v>
      </c>
      <c r="T13" s="592" t="s">
        <v>1401</v>
      </c>
      <c r="U13" s="594">
        <v>254.75</v>
      </c>
    </row>
    <row r="14" spans="1:22" ht="21" thickBot="1">
      <c r="A14" t="s">
        <v>1212</v>
      </c>
      <c r="B14" s="336">
        <v>0</v>
      </c>
      <c r="C14" s="7"/>
      <c r="D14" s="7"/>
      <c r="E14" s="422" t="s">
        <v>1588</v>
      </c>
      <c r="F14" s="422">
        <v>1389</v>
      </c>
      <c r="G14" s="422" t="b">
        <v>0</v>
      </c>
      <c r="H14" s="422"/>
      <c r="I14" s="422" t="s">
        <v>594</v>
      </c>
      <c r="J14" s="422"/>
      <c r="K14" s="7"/>
      <c r="L14" s="332">
        <f t="shared" si="0"/>
        <v>12</v>
      </c>
      <c r="M14" s="1" t="str">
        <f>IF(L14=" "," ",HLOOKUP(L14,SACHAR!$AA$3:$DW$11,7,0))</f>
        <v>1073 / 5402</v>
      </c>
      <c r="N14" t="str">
        <f>IF(L14=" "," ",HLOOKUP(L14,SACHAR!$AA$3:$DW$11,8,0))</f>
        <v>הסכם 2016 סכום</v>
      </c>
      <c r="O14" s="333" t="str">
        <f>IF(L14=" "," ",HLOOKUP(L14,SACHAR!$AA$3:$DW$11,4,0))</f>
        <v xml:space="preserve"> </v>
      </c>
      <c r="P14" s="239">
        <f>IF(L14=" "," ",HLOOKUP(L14,SACHAR!$AA$3:$DW$11,9,0))</f>
        <v>425.95</v>
      </c>
      <c r="Q14" s="192"/>
      <c r="S14" s="593">
        <v>5402</v>
      </c>
      <c r="T14" s="592" t="s">
        <v>5154</v>
      </c>
      <c r="U14" s="594">
        <v>425.95</v>
      </c>
    </row>
    <row r="15" spans="1:22" ht="21.6" thickTop="1" thickBot="1">
      <c r="A15" s="379" t="s">
        <v>5773</v>
      </c>
      <c r="B15" s="566">
        <f>+B12+B13+B14*50%</f>
        <v>10.75</v>
      </c>
      <c r="C15" s="7"/>
      <c r="D15" s="7"/>
      <c r="E15" s="422" t="s">
        <v>985</v>
      </c>
      <c r="F15" s="422">
        <v>1657</v>
      </c>
      <c r="G15" s="422" t="b">
        <v>0</v>
      </c>
      <c r="H15" s="422"/>
      <c r="I15" s="422" t="s">
        <v>594</v>
      </c>
      <c r="J15" s="422"/>
      <c r="K15" s="7"/>
      <c r="L15" s="332">
        <f t="shared" si="0"/>
        <v>13</v>
      </c>
      <c r="M15" s="1" t="str">
        <f>IF(L15=" "," ",HLOOKUP(L15,SACHAR!$AA$3:$DW$11,7,0))</f>
        <v>4005 / 5524</v>
      </c>
      <c r="N15" t="str">
        <f>IF(L15=" "," ",HLOOKUP(L15,SACHAR!$AA$3:$DW$11,8,0))</f>
        <v>שיקלית 2023</v>
      </c>
      <c r="O15" s="333" t="str">
        <f>IF(L15=" "," ",HLOOKUP(L15,SACHAR!$AA$3:$DW$11,4,0))</f>
        <v xml:space="preserve"> </v>
      </c>
      <c r="P15" s="239">
        <f>IF(L15=" "," ",HLOOKUP(L15,SACHAR!$AA$3:$DW$11,9,0))</f>
        <v>400</v>
      </c>
      <c r="Q15" s="192"/>
      <c r="S15" s="593">
        <v>5524</v>
      </c>
      <c r="T15" s="592" t="s">
        <v>5061</v>
      </c>
      <c r="U15" s="594">
        <v>400</v>
      </c>
    </row>
    <row r="16" spans="1:22" ht="21" thickTop="1">
      <c r="C16" s="7"/>
      <c r="D16" s="7"/>
      <c r="E16" s="422" t="s">
        <v>5323</v>
      </c>
      <c r="F16" s="422">
        <v>927</v>
      </c>
      <c r="G16" s="422" t="b">
        <v>0</v>
      </c>
      <c r="H16" s="422"/>
      <c r="I16" s="422"/>
      <c r="J16" s="422"/>
      <c r="K16" s="7"/>
      <c r="L16" s="332">
        <f t="shared" si="0"/>
        <v>14</v>
      </c>
      <c r="M16" s="1">
        <f>IF(L16=" "," ",HLOOKUP(L16,SACHAR!$AA$3:$DW$11,7,0))</f>
        <v>5533</v>
      </c>
      <c r="N16" t="str">
        <f>IF(L16=" "," ",HLOOKUP(L16,SACHAR!$AA$3:$DW$11,8,0))</f>
        <v>תוספת אחוזית 2024</v>
      </c>
      <c r="O16" s="333">
        <f>IF(L16=" "," ",HLOOKUP(L16,SACHAR!$AA$3:$DW$11,4,0))</f>
        <v>3.5000000000000003E-2</v>
      </c>
      <c r="P16" s="239">
        <f>IF(L16=" "," ",HLOOKUP(L16,SACHAR!$AA$3:$DW$11,9,0))</f>
        <v>239.00934343601548</v>
      </c>
      <c r="Q16" s="192"/>
      <c r="S16" s="593">
        <v>5533</v>
      </c>
      <c r="T16" s="592" t="s">
        <v>1369</v>
      </c>
      <c r="U16" s="594">
        <v>239.01</v>
      </c>
    </row>
    <row r="17" spans="1:21">
      <c r="A17" s="230" t="s">
        <v>13</v>
      </c>
      <c r="B17" s="231">
        <v>0</v>
      </c>
      <c r="C17" s="7"/>
      <c r="D17" s="7"/>
      <c r="E17" s="422" t="s">
        <v>36</v>
      </c>
      <c r="F17" s="422">
        <v>1961</v>
      </c>
      <c r="G17" s="422" t="b">
        <v>0</v>
      </c>
      <c r="H17" s="422"/>
      <c r="I17" s="422" t="s">
        <v>96</v>
      </c>
      <c r="J17" s="422"/>
      <c r="K17" s="7"/>
      <c r="L17" s="332">
        <f t="shared" si="0"/>
        <v>15</v>
      </c>
      <c r="M17" s="1">
        <f>IF(L17=" "," ",HLOOKUP(L17,SACHAR!$AA$3:$DW$11,7,0))</f>
        <v>99998</v>
      </c>
      <c r="N17" t="str">
        <f>IF(L17=" "," ",HLOOKUP(L17,SACHAR!$AA$3:$DW$11,8,0))</f>
        <v>עיגול לחישוב מינימום</v>
      </c>
      <c r="O17" s="333" t="str">
        <f>IF(L17=" "," ",HLOOKUP(L17,SACHAR!$AA$3:$DW$11,4,0))</f>
        <v xml:space="preserve"> </v>
      </c>
      <c r="P17" s="239">
        <f>IF(L17=" "," ",HLOOKUP(L17,SACHAR!$AA$3:$DW$11,9,0))</f>
        <v>1E-3</v>
      </c>
      <c r="Q17" s="192"/>
    </row>
    <row r="18" spans="1:21" ht="20.399999999999999">
      <c r="A18" s="2"/>
      <c r="B18" s="2"/>
      <c r="C18" s="7"/>
      <c r="D18" s="7"/>
      <c r="E18" s="422" t="s">
        <v>36</v>
      </c>
      <c r="F18" s="422">
        <v>1967</v>
      </c>
      <c r="G18" s="422" t="b">
        <v>0</v>
      </c>
      <c r="H18" s="422"/>
      <c r="I18" s="422" t="s">
        <v>96</v>
      </c>
      <c r="J18" s="422"/>
      <c r="K18" s="7"/>
      <c r="L18" s="332">
        <f t="shared" si="0"/>
        <v>16</v>
      </c>
      <c r="M18" s="1">
        <f>IF(L18=" "," ",HLOOKUP(L18,SACHAR!$AA$3:$DW$11,7,0))</f>
        <v>1699</v>
      </c>
      <c r="N18" t="str">
        <f>IF(L18=" "," ",HLOOKUP(L18,SACHAR!$AA$3:$DW$11,8,0))</f>
        <v>תוספת חוק מינימום</v>
      </c>
      <c r="O18" s="333" t="str">
        <f>IF(L18=" "," ",HLOOKUP(L18,SACHAR!$AA$3:$DW$11,4,0))</f>
        <v xml:space="preserve"> </v>
      </c>
      <c r="P18" s="239">
        <f>IF(L18=" "," ",HLOOKUP(L18,SACHAR!$AA$3:$DW$11,9,0))</f>
        <v>1942.012860555501</v>
      </c>
      <c r="Q18" s="192"/>
      <c r="S18" s="593">
        <v>1699</v>
      </c>
      <c r="T18" s="592" t="s">
        <v>1400</v>
      </c>
      <c r="U18" s="594">
        <v>1942.68</v>
      </c>
    </row>
    <row r="19" spans="1:21">
      <c r="A19" t="s">
        <v>2</v>
      </c>
      <c r="B19" s="6">
        <v>0.96699999999999997</v>
      </c>
      <c r="C19" s="7"/>
      <c r="D19" s="7"/>
      <c r="E19" s="422" t="s">
        <v>35</v>
      </c>
      <c r="F19" s="422">
        <v>4147</v>
      </c>
      <c r="G19" s="422" t="b">
        <v>0</v>
      </c>
      <c r="H19" s="422">
        <v>2</v>
      </c>
      <c r="I19" s="422" t="s">
        <v>96</v>
      </c>
      <c r="J19" s="577">
        <f>+'tos reforma 4147'!F2</f>
        <v>772.93</v>
      </c>
      <c r="K19" s="7"/>
      <c r="L19" s="332">
        <f t="shared" ref="L19:L26" si="1">IF(L18=" "," ",IF(M18=99999," ",+L18+1))</f>
        <v>17</v>
      </c>
      <c r="M19" s="1">
        <f>IF(L19=" "," ",HLOOKUP(L19,SACHAR!$AA$3:$DW$11,7,0))</f>
        <v>99999</v>
      </c>
      <c r="N19" t="str">
        <f>IF(L19=" "," ",HLOOKUP(L19,SACHAR!$AA$3:$DW$11,8,0))</f>
        <v>סה"כ מרכיבי שכר שוטף</v>
      </c>
      <c r="O19" s="333" t="str">
        <f>IF(L19=" "," ",HLOOKUP(L19,SACHAR!$AA$3:$DW$11,4,0))</f>
        <v xml:space="preserve"> </v>
      </c>
      <c r="P19" s="239">
        <f>IF(L19=" "," ",HLOOKUP(L19,SACHAR!$AA$3:$DW$11,9,0))</f>
        <v>10101.331587877672</v>
      </c>
      <c r="Q19" s="192"/>
    </row>
    <row r="20" spans="1:21">
      <c r="A20" t="s">
        <v>4</v>
      </c>
      <c r="B20" s="6">
        <v>0.53669999999999995</v>
      </c>
      <c r="C20" s="7"/>
      <c r="D20" s="7"/>
      <c r="E20" s="422" t="s">
        <v>5068</v>
      </c>
      <c r="F20" s="423" t="s">
        <v>5095</v>
      </c>
      <c r="G20" s="422" t="b">
        <v>0</v>
      </c>
      <c r="H20" s="422"/>
      <c r="I20" s="422" t="s">
        <v>594</v>
      </c>
      <c r="J20" s="422"/>
      <c r="K20" s="7"/>
      <c r="L20" s="332" t="str">
        <f t="shared" si="1"/>
        <v xml:space="preserve"> </v>
      </c>
      <c r="M20" s="1" t="str">
        <f>IF(L20=" "," ",HLOOKUP(L20,SACHAR!$AA$3:$DW$11,7,0))</f>
        <v xml:space="preserve"> </v>
      </c>
      <c r="N20" t="str">
        <f>IF(L20=" "," ",HLOOKUP(L20,SACHAR!$AA$3:$DW$11,8,0))</f>
        <v xml:space="preserve"> </v>
      </c>
      <c r="O20" s="333" t="str">
        <f>IF(L20=" "," ",HLOOKUP(L20,SACHAR!$AA$3:$DW$11,4,0))</f>
        <v xml:space="preserve"> </v>
      </c>
      <c r="P20" s="239" t="str">
        <f>IF(L20=" "," ",HLOOKUP(L20,SACHAR!$AA$3:$DW$11,9,0))</f>
        <v xml:space="preserve"> </v>
      </c>
      <c r="Q20" s="192"/>
    </row>
    <row r="21" spans="1:21">
      <c r="C21" s="7"/>
      <c r="E21" s="422" t="s">
        <v>5069</v>
      </c>
      <c r="F21" s="422">
        <v>4221</v>
      </c>
      <c r="G21" s="422" t="b">
        <v>0</v>
      </c>
      <c r="H21" s="422"/>
      <c r="I21" s="422" t="s">
        <v>594</v>
      </c>
      <c r="J21" s="422"/>
      <c r="K21" s="7"/>
      <c r="L21" s="332" t="str">
        <f t="shared" ref="L21:L25" si="2">IF(L20=" "," ",IF(M20=99999," ",+L20+1))</f>
        <v xml:space="preserve"> </v>
      </c>
      <c r="M21" s="1" t="str">
        <f>IF(L21=" "," ",HLOOKUP(L21,SACHAR!$AA$3:$DW$11,7,0))</f>
        <v xml:space="preserve"> </v>
      </c>
      <c r="N21" t="str">
        <f>IF(L21=" "," ",HLOOKUP(L21,SACHAR!$AA$3:$DW$11,8,0))</f>
        <v xml:space="preserve"> </v>
      </c>
      <c r="O21" s="333" t="str">
        <f>IF(L21=" "," ",HLOOKUP(L21,SACHAR!$AA$3:$DW$11,4,0))</f>
        <v xml:space="preserve"> </v>
      </c>
      <c r="P21" s="239" t="str">
        <f>IF(L21=" "," ",HLOOKUP(L21,SACHAR!$AA$3:$DW$11,9,0))</f>
        <v xml:space="preserve"> </v>
      </c>
      <c r="Q21" s="192"/>
    </row>
    <row r="22" spans="1:21">
      <c r="E22" s="422" t="s">
        <v>30</v>
      </c>
      <c r="F22" s="422">
        <v>2028</v>
      </c>
      <c r="G22" s="422" t="b">
        <v>0</v>
      </c>
      <c r="H22" s="422"/>
      <c r="I22" s="422"/>
      <c r="J22" s="422"/>
      <c r="K22" s="7"/>
      <c r="L22" s="332" t="str">
        <f t="shared" si="2"/>
        <v xml:space="preserve"> </v>
      </c>
      <c r="M22" s="1" t="str">
        <f>IF(L22=" "," ",HLOOKUP(L22,SACHAR!$AA$3:$DW$11,7,0))</f>
        <v xml:space="preserve"> </v>
      </c>
      <c r="N22" t="str">
        <f>IF(L22=" "," ",HLOOKUP(L22,SACHAR!$AA$3:$DW$11,8,0))</f>
        <v xml:space="preserve"> </v>
      </c>
      <c r="O22" s="333" t="str">
        <f>IF(L22=" "," ",HLOOKUP(L22,SACHAR!$AA$3:$DW$11,4,0))</f>
        <v xml:space="preserve"> </v>
      </c>
      <c r="P22" s="239" t="str">
        <f>IF(L22=" "," ",HLOOKUP(L22,SACHAR!$AA$3:$DW$11,9,0))</f>
        <v xml:space="preserve"> </v>
      </c>
      <c r="Q22" s="192"/>
    </row>
    <row r="23" spans="1:21">
      <c r="E23" s="422" t="s">
        <v>31</v>
      </c>
      <c r="F23" s="422">
        <v>2029</v>
      </c>
      <c r="G23" s="422" t="b">
        <v>0</v>
      </c>
      <c r="H23" s="422"/>
      <c r="I23" s="422"/>
      <c r="J23" s="422"/>
      <c r="K23" s="7"/>
      <c r="L23" s="332" t="str">
        <f t="shared" si="2"/>
        <v xml:space="preserve"> </v>
      </c>
      <c r="M23" s="1" t="str">
        <f>IF(L23=" "," ",HLOOKUP(L23,SACHAR!$AA$3:$DW$11,7,0))</f>
        <v xml:space="preserve"> </v>
      </c>
      <c r="N23" t="str">
        <f>IF(L23=" "," ",HLOOKUP(L23,SACHAR!$AA$3:$DW$11,8,0))</f>
        <v xml:space="preserve"> </v>
      </c>
      <c r="O23" s="333" t="str">
        <f>IF(L23=" "," ",HLOOKUP(L23,SACHAR!$AA$3:$DW$11,4,0))</f>
        <v xml:space="preserve"> </v>
      </c>
      <c r="P23" s="239" t="str">
        <f>IF(L23=" "," ",HLOOKUP(L23,SACHAR!$AA$3:$DW$11,9,0))</f>
        <v xml:space="preserve"> </v>
      </c>
      <c r="Q23" s="192"/>
    </row>
    <row r="24" spans="1:21">
      <c r="E24" s="422" t="s">
        <v>5216</v>
      </c>
      <c r="F24" s="422">
        <v>4932</v>
      </c>
      <c r="G24" s="422" t="b">
        <v>0</v>
      </c>
      <c r="H24" s="422"/>
      <c r="I24" s="422" t="s">
        <v>5197</v>
      </c>
      <c r="J24" s="422"/>
      <c r="K24" s="7"/>
      <c r="L24" s="332" t="str">
        <f t="shared" si="2"/>
        <v xml:space="preserve"> </v>
      </c>
      <c r="M24" s="1" t="str">
        <f>IF(L24=" "," ",HLOOKUP(L24,SACHAR!$AA$3:$DW$11,7,0))</f>
        <v xml:space="preserve"> </v>
      </c>
      <c r="N24" t="str">
        <f>IF(L24=" "," ",HLOOKUP(L24,SACHAR!$AA$3:$DW$11,8,0))</f>
        <v xml:space="preserve"> </v>
      </c>
      <c r="O24" s="333" t="str">
        <f>IF(L24=" "," ",HLOOKUP(L24,SACHAR!$AA$3:$DW$11,4,0))</f>
        <v xml:space="preserve"> </v>
      </c>
      <c r="P24" s="239" t="str">
        <f>IF(L24=" "," ",HLOOKUP(L24,SACHAR!$AA$3:$DW$11,9,0))</f>
        <v xml:space="preserve"> </v>
      </c>
      <c r="Q24" s="192"/>
    </row>
    <row r="25" spans="1:21">
      <c r="E25" s="422" t="s">
        <v>1718</v>
      </c>
      <c r="F25" s="422">
        <v>5251</v>
      </c>
      <c r="G25" s="422" t="b">
        <v>0</v>
      </c>
      <c r="H25" s="422"/>
      <c r="I25" s="422" t="s">
        <v>594</v>
      </c>
      <c r="J25" s="422"/>
      <c r="K25" s="7"/>
      <c r="L25" s="332" t="str">
        <f t="shared" si="2"/>
        <v xml:space="preserve"> </v>
      </c>
      <c r="M25" s="1" t="str">
        <f>IF(L25=" "," ",HLOOKUP(L25,SACHAR!$AA$3:$DW$11,7,0))</f>
        <v xml:space="preserve"> </v>
      </c>
      <c r="N25" t="str">
        <f>IF(L25=" "," ",HLOOKUP(L25,SACHAR!$AA$3:$DW$11,8,0))</f>
        <v xml:space="preserve"> </v>
      </c>
      <c r="O25" s="333" t="str">
        <f>IF(L25=" "," ",HLOOKUP(L25,SACHAR!$AA$3:$DW$11,4,0))</f>
        <v xml:space="preserve"> </v>
      </c>
      <c r="P25" s="239" t="str">
        <f>IF(L25=" "," ",HLOOKUP(L25,SACHAR!$AA$3:$DW$11,9,0))</f>
        <v xml:space="preserve"> </v>
      </c>
      <c r="Q25" s="192"/>
    </row>
    <row r="26" spans="1:21" ht="15" thickBot="1">
      <c r="E26" s="422" t="s">
        <v>28</v>
      </c>
      <c r="F26" s="424" t="s">
        <v>1433</v>
      </c>
      <c r="G26" s="422" t="b">
        <v>0</v>
      </c>
      <c r="H26" s="422"/>
      <c r="I26" s="422" t="s">
        <v>5197</v>
      </c>
      <c r="J26" s="422"/>
      <c r="K26" s="7"/>
      <c r="L26" s="334" t="str">
        <f t="shared" si="1"/>
        <v xml:space="preserve"> </v>
      </c>
      <c r="M26" s="339" t="str">
        <f>IF(L26=" "," ",HLOOKUP(L26,SACHAR!$AA$3:$DW$11,7,0))</f>
        <v xml:space="preserve"> </v>
      </c>
      <c r="N26" s="237" t="str">
        <f>IF(L26=" "," ",HLOOKUP(L26,SACHAR!$AA$3:$DW$11,8,0))</f>
        <v xml:space="preserve"> </v>
      </c>
      <c r="O26" s="335" t="str">
        <f>IF(L26=" "," ",HLOOKUP(L26,SACHAR!$AA$3:$DW$11,4,0))</f>
        <v xml:space="preserve"> </v>
      </c>
      <c r="P26" s="238" t="str">
        <f>IF(L26=" "," ",HLOOKUP(L26,SACHAR!$AA$3:$DW$11,9,0))</f>
        <v xml:space="preserve"> </v>
      </c>
      <c r="Q26" s="192"/>
    </row>
    <row r="27" spans="1:21" ht="15.6" thickTop="1" thickBot="1">
      <c r="E27" s="422" t="s">
        <v>78</v>
      </c>
      <c r="F27" s="422">
        <v>5254</v>
      </c>
      <c r="G27" s="422" t="b">
        <v>0</v>
      </c>
      <c r="H27" s="422"/>
      <c r="I27" s="422" t="s">
        <v>594</v>
      </c>
      <c r="J27" s="422"/>
      <c r="K27" s="7"/>
      <c r="Q27" s="192"/>
    </row>
    <row r="28" spans="1:21" ht="15.6" thickTop="1" thickBot="1">
      <c r="E28" s="425" t="s">
        <v>1190</v>
      </c>
      <c r="F28" s="570">
        <v>5270</v>
      </c>
      <c r="G28" s="422" t="b">
        <v>0</v>
      </c>
      <c r="H28" s="422"/>
      <c r="I28" s="422" t="s">
        <v>5317</v>
      </c>
      <c r="J28" s="422"/>
      <c r="K28" s="7"/>
      <c r="M28"/>
      <c r="Q28" s="192"/>
    </row>
    <row r="29" spans="1:21" ht="16.8" thickTop="1">
      <c r="E29" s="426" t="s">
        <v>1191</v>
      </c>
      <c r="F29" s="428">
        <v>5270</v>
      </c>
      <c r="G29" s="422" t="b">
        <v>0</v>
      </c>
      <c r="H29" s="422"/>
      <c r="I29" s="422" t="s">
        <v>5317</v>
      </c>
      <c r="J29" s="422"/>
      <c r="K29" s="7"/>
      <c r="M29"/>
      <c r="N29" s="233" t="s">
        <v>33</v>
      </c>
      <c r="O29" s="234"/>
      <c r="P29" s="235">
        <f>+SACHAR!DW11</f>
        <v>10101.331587877672</v>
      </c>
      <c r="Q29" s="232"/>
    </row>
    <row r="30" spans="1:21" ht="16.8" thickBot="1">
      <c r="E30" s="427" t="s">
        <v>1192</v>
      </c>
      <c r="F30" s="571">
        <v>5270</v>
      </c>
      <c r="G30" s="422" t="b">
        <v>0</v>
      </c>
      <c r="H30" s="422"/>
      <c r="I30" s="422" t="s">
        <v>5317</v>
      </c>
      <c r="J30" s="422"/>
      <c r="K30" s="7"/>
      <c r="M30"/>
      <c r="N30" s="9"/>
      <c r="P30" s="10"/>
      <c r="Q30" s="232"/>
    </row>
    <row r="31" spans="1:21" ht="15" thickTop="1">
      <c r="E31" s="435" t="s">
        <v>803</v>
      </c>
      <c r="F31" s="435">
        <v>600</v>
      </c>
      <c r="G31" s="435" t="b">
        <v>0</v>
      </c>
      <c r="H31" s="435"/>
      <c r="I31" s="435" t="s">
        <v>5349</v>
      </c>
      <c r="J31" s="435"/>
      <c r="K31" s="7"/>
      <c r="M31"/>
      <c r="N31" s="9"/>
      <c r="O31" s="6">
        <v>3.8199999999999998E-2</v>
      </c>
      <c r="P31" s="239">
        <f>+P29*O31</f>
        <v>385.87086665692703</v>
      </c>
      <c r="Q31" s="192"/>
    </row>
    <row r="32" spans="1:21" ht="15" thickBot="1">
      <c r="E32" s="435" t="s">
        <v>1204</v>
      </c>
      <c r="F32" s="435">
        <v>626</v>
      </c>
      <c r="G32" s="435" t="b">
        <v>1</v>
      </c>
      <c r="H32" s="435"/>
      <c r="I32" s="435" t="s">
        <v>5349</v>
      </c>
      <c r="J32" s="435"/>
      <c r="K32" s="7"/>
      <c r="M32"/>
      <c r="N32" s="9"/>
      <c r="O32" s="6"/>
      <c r="P32" s="239"/>
      <c r="Q32" s="192"/>
    </row>
    <row r="33" spans="5:17" ht="15" thickTop="1">
      <c r="E33" s="435" t="s">
        <v>1407</v>
      </c>
      <c r="F33" s="435">
        <v>636</v>
      </c>
      <c r="G33" s="435" t="b">
        <v>0</v>
      </c>
      <c r="H33" s="435"/>
      <c r="I33" s="435" t="s">
        <v>1421</v>
      </c>
      <c r="J33" s="435"/>
      <c r="K33" s="7"/>
      <c r="M33"/>
      <c r="N33" s="233" t="s">
        <v>37</v>
      </c>
      <c r="O33" s="234"/>
      <c r="P33" s="235">
        <f>+P29+P31</f>
        <v>10487.202454534599</v>
      </c>
      <c r="Q33" s="192"/>
    </row>
    <row r="34" spans="5:17">
      <c r="E34" s="435" t="s">
        <v>5350</v>
      </c>
      <c r="F34" s="435">
        <v>659</v>
      </c>
      <c r="G34" s="435" t="b">
        <v>0</v>
      </c>
      <c r="H34" s="435"/>
      <c r="I34" s="435" t="s">
        <v>5351</v>
      </c>
      <c r="J34" s="435"/>
      <c r="K34" s="7"/>
      <c r="M34"/>
      <c r="N34" s="9" t="s">
        <v>2</v>
      </c>
      <c r="O34" s="6">
        <f>+B19</f>
        <v>0.96699999999999997</v>
      </c>
      <c r="P34" s="10"/>
      <c r="Q34" s="192"/>
    </row>
    <row r="35" spans="5:17">
      <c r="E35" s="435" t="s">
        <v>1199</v>
      </c>
      <c r="F35" s="435">
        <v>669</v>
      </c>
      <c r="G35" s="435" t="b">
        <v>0</v>
      </c>
      <c r="H35" s="435"/>
      <c r="I35" s="435" t="s">
        <v>1421</v>
      </c>
      <c r="J35" s="435"/>
      <c r="K35" s="7"/>
      <c r="M35"/>
      <c r="N35" s="9"/>
      <c r="O35" s="6"/>
      <c r="P35" s="10"/>
      <c r="Q35" s="192"/>
    </row>
    <row r="36" spans="5:17">
      <c r="E36" s="435" t="s">
        <v>1420</v>
      </c>
      <c r="F36" s="435">
        <v>697</v>
      </c>
      <c r="G36" s="435" t="b">
        <v>0</v>
      </c>
      <c r="H36" s="435"/>
      <c r="I36" s="435" t="s">
        <v>5325</v>
      </c>
      <c r="J36" s="435"/>
      <c r="K36" s="7"/>
      <c r="M36"/>
      <c r="N36" s="9" t="s">
        <v>4</v>
      </c>
      <c r="O36" s="6">
        <f>+B20</f>
        <v>0.53669999999999995</v>
      </c>
      <c r="P36" s="10"/>
      <c r="Q36" s="192"/>
    </row>
    <row r="37" spans="5:17" ht="15" thickBot="1">
      <c r="E37" s="435" t="s">
        <v>1198</v>
      </c>
      <c r="F37" s="435">
        <v>728</v>
      </c>
      <c r="G37" s="435" t="b">
        <v>0</v>
      </c>
      <c r="H37" s="435"/>
      <c r="I37" s="435" t="s">
        <v>1421</v>
      </c>
      <c r="J37" s="435"/>
      <c r="K37" s="7"/>
      <c r="M37"/>
      <c r="N37" s="236" t="s">
        <v>39</v>
      </c>
      <c r="O37" s="237"/>
      <c r="P37" s="238">
        <f>+P33*O34*O36</f>
        <v>5442.7416659562114</v>
      </c>
    </row>
    <row r="38" spans="5:17" ht="15" thickTop="1">
      <c r="E38" s="435" t="s">
        <v>5361</v>
      </c>
      <c r="F38" s="435">
        <v>736</v>
      </c>
      <c r="G38" s="435" t="b">
        <v>0</v>
      </c>
      <c r="H38" s="435"/>
      <c r="I38" s="435" t="s">
        <v>5349</v>
      </c>
      <c r="J38" s="435"/>
      <c r="K38" s="7"/>
      <c r="M38"/>
      <c r="Q38" s="192"/>
    </row>
    <row r="39" spans="5:17">
      <c r="E39" s="435" t="s">
        <v>1407</v>
      </c>
      <c r="F39" s="435">
        <v>764</v>
      </c>
      <c r="G39" s="435" t="b">
        <v>0</v>
      </c>
      <c r="H39" s="435"/>
      <c r="I39" s="435" t="s">
        <v>5349</v>
      </c>
      <c r="J39" s="435"/>
      <c r="K39" s="7"/>
      <c r="M39"/>
      <c r="Q39" s="192"/>
    </row>
    <row r="40" spans="5:17">
      <c r="E40" s="435" t="s">
        <v>11</v>
      </c>
      <c r="F40" s="443" t="s">
        <v>5087</v>
      </c>
      <c r="G40" s="435" t="b">
        <v>1</v>
      </c>
      <c r="H40" s="435"/>
      <c r="I40" s="435" t="s">
        <v>1421</v>
      </c>
      <c r="J40" s="435"/>
      <c r="K40" s="7"/>
      <c r="M40"/>
    </row>
    <row r="41" spans="5:17">
      <c r="E41" s="435" t="s">
        <v>2013</v>
      </c>
      <c r="F41" s="435">
        <v>959</v>
      </c>
      <c r="G41" s="435" t="b">
        <v>0</v>
      </c>
      <c r="H41" s="435"/>
      <c r="I41" s="435" t="s">
        <v>5351</v>
      </c>
      <c r="J41" s="435"/>
      <c r="K41" s="7"/>
      <c r="M41"/>
    </row>
    <row r="42" spans="5:17">
      <c r="E42" s="435" t="s">
        <v>5357</v>
      </c>
      <c r="F42" s="435">
        <v>1063</v>
      </c>
      <c r="G42" s="435" t="b">
        <v>1</v>
      </c>
      <c r="H42" s="435"/>
      <c r="I42" s="435" t="s">
        <v>5351</v>
      </c>
      <c r="J42" s="435"/>
      <c r="K42" s="7"/>
      <c r="M42"/>
    </row>
    <row r="43" spans="5:17">
      <c r="E43" s="435" t="s">
        <v>5354</v>
      </c>
      <c r="F43" s="435">
        <v>1096</v>
      </c>
      <c r="G43" s="435" t="b">
        <v>0</v>
      </c>
      <c r="H43" s="435"/>
      <c r="I43" s="435" t="s">
        <v>5345</v>
      </c>
      <c r="J43" s="435"/>
      <c r="K43" s="7"/>
      <c r="M43"/>
    </row>
    <row r="44" spans="5:17">
      <c r="E44" s="435" t="s">
        <v>1016</v>
      </c>
      <c r="F44" s="435">
        <v>4120</v>
      </c>
      <c r="G44" s="435" t="b">
        <v>0</v>
      </c>
      <c r="H44" s="435" t="s">
        <v>5346</v>
      </c>
      <c r="I44" s="435" t="s">
        <v>1421</v>
      </c>
      <c r="J44" s="396">
        <v>100</v>
      </c>
      <c r="M44"/>
    </row>
    <row r="45" spans="5:17">
      <c r="E45" s="435" t="s">
        <v>40</v>
      </c>
      <c r="F45" s="443" t="s">
        <v>5089</v>
      </c>
      <c r="G45" s="435" t="b">
        <v>1</v>
      </c>
      <c r="H45" s="435"/>
      <c r="I45" s="435" t="s">
        <v>5351</v>
      </c>
      <c r="J45" s="435"/>
      <c r="K45" s="7"/>
      <c r="M45"/>
      <c r="Q45" s="192"/>
    </row>
    <row r="46" spans="5:17">
      <c r="E46" s="435" t="s">
        <v>14</v>
      </c>
      <c r="F46" s="538" t="s">
        <v>5090</v>
      </c>
      <c r="G46" s="435" t="b">
        <v>1</v>
      </c>
      <c r="H46" s="435"/>
      <c r="I46" s="435" t="s">
        <v>5351</v>
      </c>
      <c r="J46" s="435"/>
      <c r="K46" s="7"/>
      <c r="M46"/>
      <c r="Q46" s="192"/>
    </row>
    <row r="47" spans="5:17">
      <c r="E47" s="435" t="s">
        <v>3232</v>
      </c>
      <c r="F47" s="538">
        <v>5539</v>
      </c>
      <c r="G47" s="435" t="b">
        <v>0</v>
      </c>
      <c r="H47" s="435">
        <v>3</v>
      </c>
      <c r="I47" s="435" t="s">
        <v>5351</v>
      </c>
      <c r="J47" s="453">
        <f>+'5539 MEMUNE'!P4</f>
        <v>1500</v>
      </c>
      <c r="K47" s="7"/>
      <c r="M47"/>
      <c r="Q47" s="192"/>
    </row>
    <row r="48" spans="5:17">
      <c r="E48" s="477" t="s">
        <v>807</v>
      </c>
      <c r="F48" s="477">
        <v>628</v>
      </c>
      <c r="G48" s="477" t="b">
        <v>0</v>
      </c>
      <c r="H48" s="477"/>
      <c r="I48" s="477" t="s">
        <v>5327</v>
      </c>
      <c r="J48" s="477"/>
      <c r="M48"/>
    </row>
    <row r="49" spans="5:17">
      <c r="E49" s="477" t="s">
        <v>1408</v>
      </c>
      <c r="F49" s="477">
        <v>630</v>
      </c>
      <c r="G49" s="477" t="b">
        <v>0</v>
      </c>
      <c r="H49" s="477"/>
      <c r="I49" s="477" t="s">
        <v>5075</v>
      </c>
      <c r="J49" s="477"/>
      <c r="M49"/>
    </row>
    <row r="50" spans="5:17">
      <c r="E50" s="477" t="s">
        <v>5164</v>
      </c>
      <c r="F50" s="477">
        <v>657</v>
      </c>
      <c r="G50" s="477" t="b">
        <v>0</v>
      </c>
      <c r="H50" s="477"/>
      <c r="I50" s="477" t="s">
        <v>1415</v>
      </c>
      <c r="J50" s="477"/>
      <c r="M50"/>
      <c r="P50" s="192"/>
      <c r="Q50" s="192"/>
    </row>
    <row r="51" spans="5:17">
      <c r="E51" s="477" t="s">
        <v>5167</v>
      </c>
      <c r="F51" s="477">
        <v>681</v>
      </c>
      <c r="G51" s="477" t="b">
        <v>0</v>
      </c>
      <c r="H51" s="477"/>
      <c r="I51" s="477" t="s">
        <v>5166</v>
      </c>
      <c r="J51" s="477"/>
      <c r="M51"/>
    </row>
    <row r="52" spans="5:17">
      <c r="E52" s="477" t="s">
        <v>1332</v>
      </c>
      <c r="F52" s="477">
        <v>739</v>
      </c>
      <c r="G52" s="477" t="b">
        <v>0</v>
      </c>
      <c r="H52" s="477"/>
      <c r="I52" s="477" t="s">
        <v>5168</v>
      </c>
      <c r="J52" s="477"/>
      <c r="M52"/>
    </row>
    <row r="53" spans="5:17">
      <c r="E53" s="477" t="s">
        <v>855</v>
      </c>
      <c r="F53" s="477">
        <v>756</v>
      </c>
      <c r="G53" s="477" t="b">
        <v>0</v>
      </c>
      <c r="H53" s="477"/>
      <c r="I53" s="477" t="s">
        <v>5329</v>
      </c>
      <c r="J53" s="477"/>
      <c r="M53"/>
    </row>
    <row r="54" spans="5:17">
      <c r="E54" s="477" t="s">
        <v>3398</v>
      </c>
      <c r="F54" s="477">
        <v>768</v>
      </c>
      <c r="G54" s="477" t="b">
        <v>0</v>
      </c>
      <c r="H54" s="477"/>
      <c r="I54" s="477" t="s">
        <v>5332</v>
      </c>
      <c r="J54" s="477"/>
      <c r="M54"/>
    </row>
    <row r="55" spans="5:17">
      <c r="E55" s="477" t="s">
        <v>868</v>
      </c>
      <c r="F55" s="477">
        <v>805</v>
      </c>
      <c r="G55" s="477" t="b">
        <v>0</v>
      </c>
      <c r="H55" s="477"/>
      <c r="I55" s="477" t="s">
        <v>5341</v>
      </c>
      <c r="J55" s="477"/>
      <c r="M55"/>
    </row>
    <row r="56" spans="5:17">
      <c r="E56" s="477" t="s">
        <v>5170</v>
      </c>
      <c r="F56" s="477">
        <v>809</v>
      </c>
      <c r="G56" s="477" t="b">
        <v>0</v>
      </c>
      <c r="H56" s="477"/>
      <c r="I56" s="477" t="s">
        <v>5171</v>
      </c>
      <c r="J56" s="477"/>
      <c r="M56"/>
    </row>
    <row r="57" spans="5:17" ht="15" thickBot="1">
      <c r="E57" s="477" t="s">
        <v>5176</v>
      </c>
      <c r="F57" s="477">
        <v>853</v>
      </c>
      <c r="G57" s="477" t="b">
        <v>0</v>
      </c>
      <c r="H57" s="477"/>
      <c r="I57" s="477" t="s">
        <v>5075</v>
      </c>
      <c r="J57" s="477"/>
      <c r="M57"/>
    </row>
    <row r="58" spans="5:17" ht="15" thickTop="1">
      <c r="E58" s="514" t="s">
        <v>5342</v>
      </c>
      <c r="F58" s="567">
        <v>858</v>
      </c>
      <c r="G58" s="477" t="b">
        <v>0</v>
      </c>
      <c r="H58" s="477"/>
      <c r="I58" s="477" t="s">
        <v>5343</v>
      </c>
      <c r="J58" s="477"/>
      <c r="M58"/>
    </row>
    <row r="59" spans="5:17" ht="15" thickBot="1">
      <c r="E59" s="516" t="s">
        <v>5344</v>
      </c>
      <c r="F59" s="568">
        <v>858</v>
      </c>
      <c r="G59" s="477" t="b">
        <v>0</v>
      </c>
      <c r="H59" s="477"/>
      <c r="I59" s="477"/>
      <c r="J59" s="477"/>
      <c r="M59"/>
    </row>
    <row r="60" spans="5:17" ht="15" thickTop="1">
      <c r="E60" s="514" t="s">
        <v>5236</v>
      </c>
      <c r="F60" s="567">
        <v>875</v>
      </c>
      <c r="G60" s="477" t="b">
        <v>0</v>
      </c>
      <c r="H60" s="477"/>
      <c r="I60" s="477" t="s">
        <v>5326</v>
      </c>
      <c r="J60" s="477"/>
      <c r="M60"/>
    </row>
    <row r="61" spans="5:17">
      <c r="E61" s="515" t="s">
        <v>5237</v>
      </c>
      <c r="F61" s="569">
        <v>875</v>
      </c>
      <c r="G61" s="477" t="b">
        <v>0</v>
      </c>
      <c r="H61" s="477"/>
      <c r="I61" s="477"/>
      <c r="J61" s="477"/>
      <c r="M61"/>
    </row>
    <row r="62" spans="5:17">
      <c r="E62" s="515" t="s">
        <v>5238</v>
      </c>
      <c r="F62" s="569">
        <v>875</v>
      </c>
      <c r="G62" s="477" t="b">
        <v>0</v>
      </c>
      <c r="H62" s="477"/>
      <c r="I62" s="477"/>
      <c r="J62" s="477"/>
      <c r="M62"/>
    </row>
    <row r="63" spans="5:17" ht="15" thickBot="1">
      <c r="E63" s="516" t="s">
        <v>5239</v>
      </c>
      <c r="F63" s="568">
        <v>875</v>
      </c>
      <c r="G63" s="477" t="b">
        <v>0</v>
      </c>
      <c r="H63" s="477"/>
      <c r="I63" s="477"/>
      <c r="J63" s="477"/>
      <c r="M63"/>
    </row>
    <row r="64" spans="5:17" ht="15" thickTop="1">
      <c r="E64" s="477" t="s">
        <v>5173</v>
      </c>
      <c r="F64" s="477">
        <v>883</v>
      </c>
      <c r="G64" s="477" t="b">
        <v>0</v>
      </c>
      <c r="H64" s="477"/>
      <c r="I64" s="477" t="s">
        <v>5172</v>
      </c>
      <c r="J64" s="477"/>
      <c r="M64"/>
    </row>
    <row r="65" spans="5:13">
      <c r="E65" s="477" t="s">
        <v>5179</v>
      </c>
      <c r="F65" s="477">
        <v>907</v>
      </c>
      <c r="G65" s="477" t="b">
        <v>0</v>
      </c>
      <c r="H65" s="477"/>
      <c r="I65" s="477" t="s">
        <v>5075</v>
      </c>
      <c r="J65" s="477"/>
      <c r="M65"/>
    </row>
    <row r="66" spans="5:13">
      <c r="E66" s="477" t="s">
        <v>1332</v>
      </c>
      <c r="F66" s="477">
        <v>918</v>
      </c>
      <c r="G66" s="477" t="b">
        <v>0</v>
      </c>
      <c r="H66" s="477"/>
      <c r="I66" s="477" t="s">
        <v>5198</v>
      </c>
      <c r="J66" s="477"/>
      <c r="M66"/>
    </row>
    <row r="67" spans="5:13">
      <c r="E67" s="477" t="s">
        <v>896</v>
      </c>
      <c r="F67" s="477">
        <v>920</v>
      </c>
      <c r="G67" s="477" t="b">
        <v>0</v>
      </c>
      <c r="H67" s="477"/>
      <c r="I67" s="477" t="s">
        <v>5334</v>
      </c>
      <c r="J67" s="477"/>
      <c r="M67"/>
    </row>
    <row r="68" spans="5:13">
      <c r="E68" t="s">
        <v>4385</v>
      </c>
      <c r="F68">
        <v>1297</v>
      </c>
      <c r="G68" s="477" t="b">
        <v>0</v>
      </c>
      <c r="H68" s="477"/>
      <c r="I68" s="477" t="s">
        <v>5220</v>
      </c>
      <c r="J68" s="477"/>
      <c r="M68"/>
    </row>
    <row r="69" spans="5:13">
      <c r="E69" s="477" t="s">
        <v>5142</v>
      </c>
      <c r="F69" s="477">
        <v>1358</v>
      </c>
      <c r="G69" s="477" t="b">
        <v>0</v>
      </c>
      <c r="H69" s="477"/>
      <c r="I69" s="477" t="s">
        <v>5228</v>
      </c>
      <c r="J69" s="477"/>
      <c r="M69"/>
    </row>
    <row r="70" spans="5:13">
      <c r="E70" s="477" t="s">
        <v>5209</v>
      </c>
      <c r="F70" s="477">
        <v>4169</v>
      </c>
      <c r="G70" s="477" t="b">
        <v>0</v>
      </c>
      <c r="H70" s="477"/>
      <c r="I70" s="477" t="s">
        <v>5075</v>
      </c>
      <c r="J70" s="477"/>
      <c r="M70"/>
    </row>
    <row r="71" spans="5:13">
      <c r="E71" s="477" t="s">
        <v>1294</v>
      </c>
      <c r="F71" s="477">
        <v>4173</v>
      </c>
      <c r="G71" s="477" t="b">
        <v>0</v>
      </c>
      <c r="H71" s="477" t="s">
        <v>5346</v>
      </c>
      <c r="I71" s="477" t="s">
        <v>5336</v>
      </c>
      <c r="J71" s="396">
        <v>1637.82</v>
      </c>
      <c r="M71"/>
    </row>
    <row r="72" spans="5:13">
      <c r="E72" t="s">
        <v>961</v>
      </c>
      <c r="F72">
        <v>4180</v>
      </c>
      <c r="G72" s="477" t="b">
        <v>0</v>
      </c>
      <c r="H72" s="398">
        <v>3.5</v>
      </c>
      <c r="I72" s="477" t="s">
        <v>5315</v>
      </c>
      <c r="J72" s="477"/>
      <c r="M72"/>
    </row>
    <row r="73" spans="5:13">
      <c r="E73" s="526" t="s">
        <v>1669</v>
      </c>
      <c r="F73" s="477">
        <v>4406</v>
      </c>
      <c r="G73" s="477" t="b">
        <v>0</v>
      </c>
      <c r="H73" s="477">
        <v>2</v>
      </c>
      <c r="I73" s="477" t="s">
        <v>5347</v>
      </c>
      <c r="J73" s="477"/>
      <c r="M73"/>
    </row>
    <row r="74" spans="5:13">
      <c r="E74" s="477" t="s">
        <v>989</v>
      </c>
      <c r="F74" s="477">
        <v>4453</v>
      </c>
      <c r="G74" s="477" t="b">
        <v>0</v>
      </c>
      <c r="H74" s="477"/>
      <c r="I74" s="477" t="s">
        <v>5075</v>
      </c>
      <c r="J74" s="477"/>
      <c r="M74"/>
    </row>
    <row r="75" spans="5:13">
      <c r="E75" s="477" t="s">
        <v>1016</v>
      </c>
      <c r="F75" s="477">
        <v>4643</v>
      </c>
      <c r="G75" s="477" t="b">
        <v>1</v>
      </c>
      <c r="H75" s="477" t="s">
        <v>5346</v>
      </c>
      <c r="I75" s="477" t="s">
        <v>5336</v>
      </c>
      <c r="J75" s="396">
        <v>265.52</v>
      </c>
      <c r="M75"/>
    </row>
    <row r="76" spans="5:13">
      <c r="E76" s="477" t="s">
        <v>5339</v>
      </c>
      <c r="F76" s="477">
        <v>4651</v>
      </c>
      <c r="G76" s="477" t="b">
        <v>0</v>
      </c>
      <c r="H76" s="477"/>
      <c r="I76" s="477" t="s">
        <v>5338</v>
      </c>
      <c r="J76" s="477"/>
      <c r="M76"/>
    </row>
    <row r="77" spans="5:13">
      <c r="E77" s="477" t="s">
        <v>5215</v>
      </c>
      <c r="F77" s="477">
        <v>4687</v>
      </c>
      <c r="G77" s="477" t="b">
        <v>0</v>
      </c>
      <c r="H77" s="477"/>
      <c r="I77" s="477" t="s">
        <v>5340</v>
      </c>
      <c r="J77" s="477"/>
      <c r="M77"/>
    </row>
    <row r="78" spans="5:13" ht="15" thickBot="1">
      <c r="E78" s="477" t="s">
        <v>1030</v>
      </c>
      <c r="F78" s="477">
        <v>4935</v>
      </c>
      <c r="G78" s="477" t="b">
        <v>0</v>
      </c>
      <c r="H78" s="477" t="s">
        <v>5346</v>
      </c>
      <c r="I78" s="477" t="s">
        <v>5336</v>
      </c>
      <c r="J78" s="396">
        <v>796.27</v>
      </c>
      <c r="M78"/>
    </row>
    <row r="79" spans="5:13" ht="15" thickTop="1">
      <c r="E79" s="514" t="s">
        <v>5091</v>
      </c>
      <c r="F79" s="581" t="s">
        <v>5094</v>
      </c>
      <c r="G79" s="477" t="b">
        <v>0</v>
      </c>
      <c r="H79" s="477"/>
      <c r="I79" s="477" t="s">
        <v>5075</v>
      </c>
      <c r="J79" s="477"/>
      <c r="M79"/>
    </row>
    <row r="80" spans="5:13">
      <c r="E80" s="515" t="s">
        <v>5092</v>
      </c>
      <c r="F80" s="582" t="s">
        <v>5094</v>
      </c>
      <c r="G80" s="477" t="b">
        <v>0</v>
      </c>
      <c r="H80" s="477"/>
      <c r="I80" s="477"/>
      <c r="J80" s="477"/>
    </row>
    <row r="81" spans="5:13" ht="15" thickBot="1">
      <c r="E81" s="516" t="s">
        <v>5093</v>
      </c>
      <c r="F81" s="583" t="s">
        <v>5094</v>
      </c>
      <c r="G81" s="477" t="b">
        <v>0</v>
      </c>
      <c r="H81" s="477"/>
      <c r="I81" s="477"/>
      <c r="J81" s="477"/>
    </row>
    <row r="82" spans="5:13" ht="15" thickTop="1">
      <c r="E82" s="477" t="s">
        <v>5219</v>
      </c>
      <c r="F82" s="477">
        <v>5268</v>
      </c>
      <c r="G82" s="477" t="b">
        <v>0</v>
      </c>
      <c r="H82" s="477">
        <v>3</v>
      </c>
      <c r="I82" s="477" t="s">
        <v>5220</v>
      </c>
      <c r="J82" s="477">
        <f>+'5268 LIVUI ORHIM'!P4</f>
        <v>727.46</v>
      </c>
    </row>
    <row r="83" spans="5:13">
      <c r="E83" t="s">
        <v>5156</v>
      </c>
      <c r="F83">
        <v>5536</v>
      </c>
      <c r="G83" t="b">
        <v>0</v>
      </c>
      <c r="I83" t="s">
        <v>5224</v>
      </c>
    </row>
    <row r="84" spans="5:13" ht="15" thickBot="1">
      <c r="E84" t="s">
        <v>5158</v>
      </c>
      <c r="F84">
        <v>5548</v>
      </c>
      <c r="G84" t="b">
        <v>0</v>
      </c>
      <c r="I84" t="s">
        <v>5228</v>
      </c>
      <c r="M84"/>
    </row>
    <row r="85" spans="5:13" ht="15" thickTop="1">
      <c r="E85" s="519" t="s">
        <v>5273</v>
      </c>
      <c r="F85" s="520">
        <v>4318</v>
      </c>
      <c r="G85" s="521" t="b">
        <v>0</v>
      </c>
      <c r="M85"/>
    </row>
    <row r="86" spans="5:13">
      <c r="E86" s="522" t="s">
        <v>5266</v>
      </c>
      <c r="F86" s="521">
        <v>4319</v>
      </c>
      <c r="G86" s="521" t="b">
        <v>0</v>
      </c>
      <c r="M86"/>
    </row>
    <row r="87" spans="5:13">
      <c r="E87" s="522" t="s">
        <v>5276</v>
      </c>
      <c r="F87" s="521">
        <v>4427</v>
      </c>
      <c r="G87" s="521" t="b">
        <v>0</v>
      </c>
      <c r="M87"/>
    </row>
    <row r="88" spans="5:13" ht="15" thickBot="1">
      <c r="E88" s="523" t="s">
        <v>5275</v>
      </c>
      <c r="F88" s="524">
        <v>4428</v>
      </c>
      <c r="G88" s="521" t="b">
        <v>0</v>
      </c>
      <c r="M88"/>
    </row>
    <row r="89" spans="5:13" ht="15" thickTop="1">
      <c r="E89" s="521" t="s">
        <v>2601</v>
      </c>
      <c r="F89" s="521">
        <v>4374</v>
      </c>
      <c r="G89" s="521" t="b">
        <v>0</v>
      </c>
      <c r="M89"/>
    </row>
    <row r="90" spans="5:13">
      <c r="E90" s="525" t="s">
        <v>5280</v>
      </c>
      <c r="F90" s="525">
        <v>955</v>
      </c>
      <c r="G90" s="525" t="b">
        <v>0</v>
      </c>
      <c r="M90"/>
    </row>
    <row r="91" spans="5:13">
      <c r="E91" s="525" t="s">
        <v>2380</v>
      </c>
      <c r="F91" s="525">
        <v>1615</v>
      </c>
      <c r="G91" s="525" t="b">
        <v>0</v>
      </c>
      <c r="M91"/>
    </row>
    <row r="92" spans="5:13">
      <c r="E92" s="525" t="s">
        <v>931</v>
      </c>
      <c r="F92" s="525">
        <v>1619</v>
      </c>
      <c r="G92" s="525" t="b">
        <v>0</v>
      </c>
    </row>
    <row r="93" spans="5:13">
      <c r="E93" s="525" t="s">
        <v>1629</v>
      </c>
      <c r="F93" s="525">
        <v>1951</v>
      </c>
      <c r="G93" s="525" t="b">
        <v>0</v>
      </c>
      <c r="M93" s="533"/>
    </row>
    <row r="94" spans="5:13">
      <c r="E94" s="525" t="s">
        <v>5279</v>
      </c>
      <c r="F94" s="525">
        <v>4244</v>
      </c>
      <c r="G94" s="525" t="b">
        <v>0</v>
      </c>
    </row>
    <row r="95" spans="5:13">
      <c r="E95" s="525" t="s">
        <v>1661</v>
      </c>
      <c r="F95" s="525">
        <v>4658</v>
      </c>
      <c r="G95" s="525" t="b">
        <v>0</v>
      </c>
    </row>
    <row r="96" spans="5:13">
      <c r="E96" s="525" t="s">
        <v>1717</v>
      </c>
      <c r="F96" s="525">
        <v>5244</v>
      </c>
      <c r="G96" s="525" t="b">
        <v>0</v>
      </c>
    </row>
    <row r="97" spans="5:13">
      <c r="E97" s="525" t="s">
        <v>1724</v>
      </c>
      <c r="F97" s="525">
        <v>5287</v>
      </c>
      <c r="G97" s="525" t="b">
        <v>0</v>
      </c>
    </row>
    <row r="98" spans="5:13">
      <c r="E98" t="s">
        <v>38</v>
      </c>
      <c r="F98">
        <v>1053</v>
      </c>
      <c r="G98" t="b">
        <v>0</v>
      </c>
    </row>
    <row r="99" spans="5:13">
      <c r="E99" t="s">
        <v>23</v>
      </c>
      <c r="F99">
        <v>2086</v>
      </c>
      <c r="G99" t="b">
        <v>0</v>
      </c>
      <c r="M99"/>
    </row>
    <row r="100" spans="5:13">
      <c r="G100" t="b">
        <v>0</v>
      </c>
      <c r="M100"/>
    </row>
    <row r="101" spans="5:13">
      <c r="G101" t="b">
        <v>0</v>
      </c>
      <c r="M101"/>
    </row>
    <row r="102" spans="5:13">
      <c r="G102" t="b">
        <v>0</v>
      </c>
    </row>
    <row r="103" spans="5:13">
      <c r="G103" t="b">
        <v>0</v>
      </c>
    </row>
    <row r="104" spans="5:13">
      <c r="G104" t="b">
        <v>0</v>
      </c>
    </row>
    <row r="105" spans="5:13">
      <c r="G105" t="b">
        <v>0</v>
      </c>
    </row>
    <row r="118" spans="2:13">
      <c r="B118" s="564"/>
    </row>
    <row r="119" spans="2:13">
      <c r="B119" s="564"/>
      <c r="M119"/>
    </row>
    <row r="121" spans="2:13">
      <c r="C121" s="7"/>
      <c r="D121" s="7"/>
      <c r="E121" s="7"/>
      <c r="F121" s="7"/>
      <c r="G121" s="7"/>
      <c r="J121" s="7"/>
      <c r="K121" s="7"/>
    </row>
    <row r="122" spans="2:13">
      <c r="C122" s="7"/>
      <c r="D122" s="7"/>
      <c r="E122" s="7"/>
      <c r="F122" s="7"/>
      <c r="G122" s="7"/>
      <c r="J122" s="7"/>
      <c r="K122" s="7"/>
    </row>
    <row r="123" spans="2:13">
      <c r="C123" s="7"/>
      <c r="D123" s="7"/>
      <c r="E123" s="7"/>
      <c r="F123" s="7"/>
      <c r="G123" s="7"/>
      <c r="J123" s="7"/>
      <c r="K123" s="7"/>
    </row>
    <row r="124" spans="2:13">
      <c r="C124" s="7"/>
      <c r="D124" s="7"/>
      <c r="E124" s="7"/>
      <c r="F124" s="7"/>
      <c r="G124" s="7"/>
      <c r="J124" s="7"/>
      <c r="K124" s="7"/>
    </row>
    <row r="125" spans="2:13">
      <c r="C125" s="7"/>
      <c r="D125" s="7"/>
      <c r="E125" s="7"/>
      <c r="F125" s="7"/>
      <c r="G125" s="7"/>
      <c r="J125" s="7"/>
      <c r="K125" s="7"/>
    </row>
    <row r="126" spans="2:13">
      <c r="C126" s="7"/>
      <c r="D126" s="7"/>
      <c r="E126" s="7"/>
      <c r="F126" s="7"/>
      <c r="G126" s="7"/>
      <c r="J126" s="7"/>
      <c r="K126" s="7"/>
    </row>
    <row r="127" spans="2:13">
      <c r="C127" s="7"/>
      <c r="D127" s="7"/>
      <c r="E127" s="7"/>
      <c r="F127" s="7"/>
      <c r="G127" s="7"/>
      <c r="J127" s="7"/>
      <c r="K127" s="7"/>
    </row>
    <row r="128" spans="2:13">
      <c r="C128" s="7"/>
      <c r="D128" s="7"/>
      <c r="E128" s="7"/>
      <c r="F128" s="7"/>
      <c r="G128" s="7"/>
      <c r="J128" s="7"/>
      <c r="K128" s="7"/>
    </row>
    <row r="129" spans="3:11">
      <c r="C129" s="7"/>
      <c r="D129" s="7"/>
      <c r="E129" s="7"/>
      <c r="F129" s="7"/>
      <c r="G129" s="7"/>
      <c r="J129" s="7"/>
      <c r="K129" s="7"/>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sheetData>
  <phoneticPr fontId="36" type="noConversion"/>
  <conditionalFormatting sqref="P3:Q18 P19:P26 Q19:Q28">
    <cfRule type="notContainsBlanks" dxfId="3" priority="1">
      <formula>LEN(TRIM(P3))&gt;0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9</xdr:row>
                    <xdr:rowOff>182880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6</xdr:row>
                    <xdr:rowOff>182880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792480</xdr:colOff>
                    <xdr:row>18</xdr:row>
                    <xdr:rowOff>106680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71</xdr:row>
                    <xdr:rowOff>175260</xdr:rowOff>
                  </from>
                  <to>
                    <xdr:col>7</xdr:col>
                    <xdr:colOff>716280</xdr:colOff>
                    <xdr:row>73</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80</xdr:row>
                    <xdr:rowOff>182880</xdr:rowOff>
                  </from>
                  <to>
                    <xdr:col>7</xdr:col>
                    <xdr:colOff>716280</xdr:colOff>
                    <xdr:row>82</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53340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45</xdr:row>
                    <xdr:rowOff>144780</xdr:rowOff>
                  </from>
                  <to>
                    <xdr:col>7</xdr:col>
                    <xdr:colOff>716280</xdr:colOff>
                    <xdr:row>46</xdr:row>
                    <xdr:rowOff>167640</xdr:rowOff>
                  </to>
                </anchor>
              </controlPr>
            </control>
          </mc:Choice>
        </mc:AlternateContent>
        <mc:AlternateContent xmlns:mc="http://schemas.openxmlformats.org/markup-compatibility/2006">
          <mc:Choice Requires="x14">
            <control shapeId="146311" r:id="rId15" name="chk_5">
              <controlPr defaultSize="0" autoFill="0" autoLine="0" autoPict="0">
                <anchor moveWithCells="1">
                  <from>
                    <xdr:col>6</xdr:col>
                    <xdr:colOff>38100</xdr:colOff>
                    <xdr:row>3</xdr:row>
                    <xdr:rowOff>198120</xdr:rowOff>
                  </from>
                  <to>
                    <xdr:col>6</xdr:col>
                    <xdr:colOff>358140</xdr:colOff>
                    <xdr:row>5</xdr:row>
                    <xdr:rowOff>15240</xdr:rowOff>
                  </to>
                </anchor>
              </controlPr>
            </control>
          </mc:Choice>
        </mc:AlternateContent>
        <mc:AlternateContent xmlns:mc="http://schemas.openxmlformats.org/markup-compatibility/2006">
          <mc:Choice Requires="x14">
            <control shapeId="146312" r:id="rId16" name="chk_6">
              <controlPr defaultSize="0" autoFill="0" autoLine="0" autoPict="0">
                <anchor moveWithCells="1">
                  <from>
                    <xdr:col>6</xdr:col>
                    <xdr:colOff>38100</xdr:colOff>
                    <xdr:row>4</xdr:row>
                    <xdr:rowOff>182880</xdr:rowOff>
                  </from>
                  <to>
                    <xdr:col>6</xdr:col>
                    <xdr:colOff>358140</xdr:colOff>
                    <xdr:row>6</xdr:row>
                    <xdr:rowOff>7620</xdr:rowOff>
                  </to>
                </anchor>
              </controlPr>
            </control>
          </mc:Choice>
        </mc:AlternateContent>
        <mc:AlternateContent xmlns:mc="http://schemas.openxmlformats.org/markup-compatibility/2006">
          <mc:Choice Requires="x14">
            <control shapeId="146313" r:id="rId17" name="chk_7">
              <controlPr defaultSize="0" autoFill="0" autoLine="0" autoPict="0">
                <anchor moveWithCells="1">
                  <from>
                    <xdr:col>6</xdr:col>
                    <xdr:colOff>38100</xdr:colOff>
                    <xdr:row>6</xdr:row>
                    <xdr:rowOff>15240</xdr:rowOff>
                  </from>
                  <to>
                    <xdr:col>6</xdr:col>
                    <xdr:colOff>358140</xdr:colOff>
                    <xdr:row>6</xdr:row>
                    <xdr:rowOff>243840</xdr:rowOff>
                  </to>
                </anchor>
              </controlPr>
            </control>
          </mc:Choice>
        </mc:AlternateContent>
        <mc:AlternateContent xmlns:mc="http://schemas.openxmlformats.org/markup-compatibility/2006">
          <mc:Choice Requires="x14">
            <control shapeId="146314" r:id="rId18" name="chk_8">
              <controlPr defaultSize="0" autoFill="0" autoLine="0" autoPict="0">
                <anchor moveWithCells="1">
                  <from>
                    <xdr:col>6</xdr:col>
                    <xdr:colOff>38100</xdr:colOff>
                    <xdr:row>6</xdr:row>
                    <xdr:rowOff>243840</xdr:rowOff>
                  </from>
                  <to>
                    <xdr:col>6</xdr:col>
                    <xdr:colOff>358140</xdr:colOff>
                    <xdr:row>8</xdr:row>
                    <xdr:rowOff>7620</xdr:rowOff>
                  </to>
                </anchor>
              </controlPr>
            </control>
          </mc:Choice>
        </mc:AlternateContent>
        <mc:AlternateContent xmlns:mc="http://schemas.openxmlformats.org/markup-compatibility/2006">
          <mc:Choice Requires="x14">
            <control shapeId="146315" r:id="rId19" name="chk_9">
              <controlPr defaultSize="0" autoFill="0" autoLine="0" autoPict="0">
                <anchor moveWithCells="1">
                  <from>
                    <xdr:col>6</xdr:col>
                    <xdr:colOff>38100</xdr:colOff>
                    <xdr:row>7</xdr:row>
                    <xdr:rowOff>190500</xdr:rowOff>
                  </from>
                  <to>
                    <xdr:col>6</xdr:col>
                    <xdr:colOff>358140</xdr:colOff>
                    <xdr:row>9</xdr:row>
                    <xdr:rowOff>15240</xdr:rowOff>
                  </to>
                </anchor>
              </controlPr>
            </control>
          </mc:Choice>
        </mc:AlternateContent>
        <mc:AlternateContent xmlns:mc="http://schemas.openxmlformats.org/markup-compatibility/2006">
          <mc:Choice Requires="x14">
            <control shapeId="146316" r:id="rId20" name="chk_10">
              <controlPr defaultSize="0" autoFill="0" autoLine="0" autoPict="0">
                <anchor moveWithCells="1">
                  <from>
                    <xdr:col>6</xdr:col>
                    <xdr:colOff>38100</xdr:colOff>
                    <xdr:row>8</xdr:row>
                    <xdr:rowOff>175260</xdr:rowOff>
                  </from>
                  <to>
                    <xdr:col>6</xdr:col>
                    <xdr:colOff>358140</xdr:colOff>
                    <xdr:row>9</xdr:row>
                    <xdr:rowOff>205740</xdr:rowOff>
                  </to>
                </anchor>
              </controlPr>
            </control>
          </mc:Choice>
        </mc:AlternateContent>
        <mc:AlternateContent xmlns:mc="http://schemas.openxmlformats.org/markup-compatibility/2006">
          <mc:Choice Requires="x14">
            <control shapeId="146317" r:id="rId21" name="chk_11">
              <controlPr defaultSize="0" autoFill="0" autoLine="0" autoPict="0">
                <anchor moveWithCells="1">
                  <from>
                    <xdr:col>6</xdr:col>
                    <xdr:colOff>38100</xdr:colOff>
                    <xdr:row>10</xdr:row>
                    <xdr:rowOff>15240</xdr:rowOff>
                  </from>
                  <to>
                    <xdr:col>6</xdr:col>
                    <xdr:colOff>358140</xdr:colOff>
                    <xdr:row>11</xdr:row>
                    <xdr:rowOff>60960</xdr:rowOff>
                  </to>
                </anchor>
              </controlPr>
            </control>
          </mc:Choice>
        </mc:AlternateContent>
        <mc:AlternateContent xmlns:mc="http://schemas.openxmlformats.org/markup-compatibility/2006">
          <mc:Choice Requires="x14">
            <control shapeId="146318" r:id="rId22" name="chk_12">
              <controlPr defaultSize="0" autoFill="0" autoLine="0" autoPict="0">
                <anchor moveWithCells="1">
                  <from>
                    <xdr:col>6</xdr:col>
                    <xdr:colOff>38100</xdr:colOff>
                    <xdr:row>10</xdr:row>
                    <xdr:rowOff>243840</xdr:rowOff>
                  </from>
                  <to>
                    <xdr:col>6</xdr:col>
                    <xdr:colOff>358140</xdr:colOff>
                    <xdr:row>12</xdr:row>
                    <xdr:rowOff>30480</xdr:rowOff>
                  </to>
                </anchor>
              </controlPr>
            </control>
          </mc:Choice>
        </mc:AlternateContent>
        <mc:AlternateContent xmlns:mc="http://schemas.openxmlformats.org/markup-compatibility/2006">
          <mc:Choice Requires="x14">
            <control shapeId="146319" r:id="rId23" name="chk_13">
              <controlPr defaultSize="0" autoFill="0" autoLine="0" autoPict="0">
                <anchor moveWithCells="1">
                  <from>
                    <xdr:col>6</xdr:col>
                    <xdr:colOff>38100</xdr:colOff>
                    <xdr:row>12</xdr:row>
                    <xdr:rowOff>15240</xdr:rowOff>
                  </from>
                  <to>
                    <xdr:col>6</xdr:col>
                    <xdr:colOff>358140</xdr:colOff>
                    <xdr:row>12</xdr:row>
                    <xdr:rowOff>243840</xdr:rowOff>
                  </to>
                </anchor>
              </controlPr>
            </control>
          </mc:Choice>
        </mc:AlternateContent>
        <mc:AlternateContent xmlns:mc="http://schemas.openxmlformats.org/markup-compatibility/2006">
          <mc:Choice Requires="x14">
            <control shapeId="146320" r:id="rId24" name="chk_14">
              <controlPr defaultSize="0" autoFill="0" autoLine="0" autoPict="0">
                <anchor moveWithCells="1">
                  <from>
                    <xdr:col>6</xdr:col>
                    <xdr:colOff>38100</xdr:colOff>
                    <xdr:row>13</xdr:row>
                    <xdr:rowOff>15240</xdr:rowOff>
                  </from>
                  <to>
                    <xdr:col>6</xdr:col>
                    <xdr:colOff>358140</xdr:colOff>
                    <xdr:row>13</xdr:row>
                    <xdr:rowOff>243840</xdr:rowOff>
                  </to>
                </anchor>
              </controlPr>
            </control>
          </mc:Choice>
        </mc:AlternateContent>
        <mc:AlternateContent xmlns:mc="http://schemas.openxmlformats.org/markup-compatibility/2006">
          <mc:Choice Requires="x14">
            <control shapeId="146321" r:id="rId25" name="chk_15">
              <controlPr defaultSize="0" autoFill="0" autoLine="0" autoPict="0">
                <anchor moveWithCells="1">
                  <from>
                    <xdr:col>6</xdr:col>
                    <xdr:colOff>38100</xdr:colOff>
                    <xdr:row>13</xdr:row>
                    <xdr:rowOff>251460</xdr:rowOff>
                  </from>
                  <to>
                    <xdr:col>6</xdr:col>
                    <xdr:colOff>358140</xdr:colOff>
                    <xdr:row>14</xdr:row>
                    <xdr:rowOff>213360</xdr:rowOff>
                  </to>
                </anchor>
              </controlPr>
            </control>
          </mc:Choice>
        </mc:AlternateContent>
        <mc:AlternateContent xmlns:mc="http://schemas.openxmlformats.org/markup-compatibility/2006">
          <mc:Choice Requires="x14">
            <control shapeId="146322" r:id="rId26" name="chk_16">
              <controlPr defaultSize="0" autoFill="0" autoLine="0" autoPict="0">
                <anchor moveWithCells="1">
                  <from>
                    <xdr:col>6</xdr:col>
                    <xdr:colOff>38100</xdr:colOff>
                    <xdr:row>14</xdr:row>
                    <xdr:rowOff>175260</xdr:rowOff>
                  </from>
                  <to>
                    <xdr:col>6</xdr:col>
                    <xdr:colOff>358140</xdr:colOff>
                    <xdr:row>15</xdr:row>
                    <xdr:rowOff>129540</xdr:rowOff>
                  </to>
                </anchor>
              </controlPr>
            </control>
          </mc:Choice>
        </mc:AlternateContent>
        <mc:AlternateContent xmlns:mc="http://schemas.openxmlformats.org/markup-compatibility/2006">
          <mc:Choice Requires="x14">
            <control shapeId="146323" r:id="rId27" name="chk_17">
              <controlPr defaultSize="0" autoFill="0" autoLine="0" autoPict="0">
                <anchor moveWithCells="1">
                  <from>
                    <xdr:col>6</xdr:col>
                    <xdr:colOff>38100</xdr:colOff>
                    <xdr:row>15</xdr:row>
                    <xdr:rowOff>167640</xdr:rowOff>
                  </from>
                  <to>
                    <xdr:col>6</xdr:col>
                    <xdr:colOff>358140</xdr:colOff>
                    <xdr:row>16</xdr:row>
                    <xdr:rowOff>129540</xdr:rowOff>
                  </to>
                </anchor>
              </controlPr>
            </control>
          </mc:Choice>
        </mc:AlternateContent>
        <mc:AlternateContent xmlns:mc="http://schemas.openxmlformats.org/markup-compatibility/2006">
          <mc:Choice Requires="x14">
            <control shapeId="146324" r:id="rId28" name="chk_18">
              <controlPr defaultSize="0" autoFill="0" autoLine="0" autoPict="0">
                <anchor moveWithCells="1">
                  <from>
                    <xdr:col>6</xdr:col>
                    <xdr:colOff>38100</xdr:colOff>
                    <xdr:row>16</xdr:row>
                    <xdr:rowOff>160020</xdr:rowOff>
                  </from>
                  <to>
                    <xdr:col>6</xdr:col>
                    <xdr:colOff>358140</xdr:colOff>
                    <xdr:row>17</xdr:row>
                    <xdr:rowOff>205740</xdr:rowOff>
                  </to>
                </anchor>
              </controlPr>
            </control>
          </mc:Choice>
        </mc:AlternateContent>
        <mc:AlternateContent xmlns:mc="http://schemas.openxmlformats.org/markup-compatibility/2006">
          <mc:Choice Requires="x14">
            <control shapeId="146325" r:id="rId29" name="chk_19">
              <controlPr defaultSize="0" autoFill="0" autoLine="0" autoPict="0">
                <anchor moveWithCells="1">
                  <from>
                    <xdr:col>6</xdr:col>
                    <xdr:colOff>38100</xdr:colOff>
                    <xdr:row>17</xdr:row>
                    <xdr:rowOff>160020</xdr:rowOff>
                  </from>
                  <to>
                    <xdr:col>6</xdr:col>
                    <xdr:colOff>358140</xdr:colOff>
                    <xdr:row>18</xdr:row>
                    <xdr:rowOff>129540</xdr:rowOff>
                  </to>
                </anchor>
              </controlPr>
            </control>
          </mc:Choice>
        </mc:AlternateContent>
        <mc:AlternateContent xmlns:mc="http://schemas.openxmlformats.org/markup-compatibility/2006">
          <mc:Choice Requires="x14">
            <control shapeId="146326" r:id="rId30" name="chk_20">
              <controlPr defaultSize="0" autoFill="0" autoLine="0" autoPict="0">
                <anchor moveWithCells="1">
                  <from>
                    <xdr:col>6</xdr:col>
                    <xdr:colOff>38100</xdr:colOff>
                    <xdr:row>18</xdr:row>
                    <xdr:rowOff>160020</xdr:rowOff>
                  </from>
                  <to>
                    <xdr:col>6</xdr:col>
                    <xdr:colOff>358140</xdr:colOff>
                    <xdr:row>20</xdr:row>
                    <xdr:rowOff>22860</xdr:rowOff>
                  </to>
                </anchor>
              </controlPr>
            </control>
          </mc:Choice>
        </mc:AlternateContent>
        <mc:AlternateContent xmlns:mc="http://schemas.openxmlformats.org/markup-compatibility/2006">
          <mc:Choice Requires="x14">
            <control shapeId="146327" r:id="rId31" name="chk_21">
              <controlPr defaultSize="0" autoFill="0" autoLine="0" autoPict="0">
                <anchor moveWithCells="1">
                  <from>
                    <xdr:col>6</xdr:col>
                    <xdr:colOff>38100</xdr:colOff>
                    <xdr:row>19</xdr:row>
                    <xdr:rowOff>160020</xdr:rowOff>
                  </from>
                  <to>
                    <xdr:col>6</xdr:col>
                    <xdr:colOff>358140</xdr:colOff>
                    <xdr:row>21</xdr:row>
                    <xdr:rowOff>22860</xdr:rowOff>
                  </to>
                </anchor>
              </controlPr>
            </control>
          </mc:Choice>
        </mc:AlternateContent>
        <mc:AlternateContent xmlns:mc="http://schemas.openxmlformats.org/markup-compatibility/2006">
          <mc:Choice Requires="x14">
            <control shapeId="146328" r:id="rId32" name="chk_22">
              <controlPr defaultSize="0" autoFill="0" autoLine="0" autoPict="0">
                <anchor moveWithCells="1">
                  <from>
                    <xdr:col>6</xdr:col>
                    <xdr:colOff>38100</xdr:colOff>
                    <xdr:row>20</xdr:row>
                    <xdr:rowOff>160020</xdr:rowOff>
                  </from>
                  <to>
                    <xdr:col>6</xdr:col>
                    <xdr:colOff>358140</xdr:colOff>
                    <xdr:row>22</xdr:row>
                    <xdr:rowOff>22860</xdr:rowOff>
                  </to>
                </anchor>
              </controlPr>
            </control>
          </mc:Choice>
        </mc:AlternateContent>
        <mc:AlternateContent xmlns:mc="http://schemas.openxmlformats.org/markup-compatibility/2006">
          <mc:Choice Requires="x14">
            <control shapeId="146329" r:id="rId33" name="chk_23">
              <controlPr defaultSize="0" autoFill="0" autoLine="0" autoPict="0">
                <anchor moveWithCells="1">
                  <from>
                    <xdr:col>6</xdr:col>
                    <xdr:colOff>38100</xdr:colOff>
                    <xdr:row>21</xdr:row>
                    <xdr:rowOff>160020</xdr:rowOff>
                  </from>
                  <to>
                    <xdr:col>6</xdr:col>
                    <xdr:colOff>358140</xdr:colOff>
                    <xdr:row>23</xdr:row>
                    <xdr:rowOff>22860</xdr:rowOff>
                  </to>
                </anchor>
              </controlPr>
            </control>
          </mc:Choice>
        </mc:AlternateContent>
        <mc:AlternateContent xmlns:mc="http://schemas.openxmlformats.org/markup-compatibility/2006">
          <mc:Choice Requires="x14">
            <control shapeId="146330" r:id="rId34" name="chk_24">
              <controlPr defaultSize="0" autoFill="0" autoLine="0" autoPict="0">
                <anchor moveWithCells="1">
                  <from>
                    <xdr:col>6</xdr:col>
                    <xdr:colOff>38100</xdr:colOff>
                    <xdr:row>22</xdr:row>
                    <xdr:rowOff>160020</xdr:rowOff>
                  </from>
                  <to>
                    <xdr:col>6</xdr:col>
                    <xdr:colOff>358140</xdr:colOff>
                    <xdr:row>24</xdr:row>
                    <xdr:rowOff>22860</xdr:rowOff>
                  </to>
                </anchor>
              </controlPr>
            </control>
          </mc:Choice>
        </mc:AlternateContent>
        <mc:AlternateContent xmlns:mc="http://schemas.openxmlformats.org/markup-compatibility/2006">
          <mc:Choice Requires="x14">
            <control shapeId="146331" r:id="rId35" name="chk_25">
              <controlPr defaultSize="0" autoFill="0" autoLine="0" autoPict="0">
                <anchor moveWithCells="1">
                  <from>
                    <xdr:col>6</xdr:col>
                    <xdr:colOff>38100</xdr:colOff>
                    <xdr:row>23</xdr:row>
                    <xdr:rowOff>160020</xdr:rowOff>
                  </from>
                  <to>
                    <xdr:col>6</xdr:col>
                    <xdr:colOff>358140</xdr:colOff>
                    <xdr:row>25</xdr:row>
                    <xdr:rowOff>22860</xdr:rowOff>
                  </to>
                </anchor>
              </controlPr>
            </control>
          </mc:Choice>
        </mc:AlternateContent>
        <mc:AlternateContent xmlns:mc="http://schemas.openxmlformats.org/markup-compatibility/2006">
          <mc:Choice Requires="x14">
            <control shapeId="146332" r:id="rId36" name="chk_26">
              <controlPr defaultSize="0" autoFill="0" autoLine="0" autoPict="0">
                <anchor moveWithCells="1">
                  <from>
                    <xdr:col>6</xdr:col>
                    <xdr:colOff>38100</xdr:colOff>
                    <xdr:row>24</xdr:row>
                    <xdr:rowOff>160020</xdr:rowOff>
                  </from>
                  <to>
                    <xdr:col>6</xdr:col>
                    <xdr:colOff>358140</xdr:colOff>
                    <xdr:row>26</xdr:row>
                    <xdr:rowOff>15240</xdr:rowOff>
                  </to>
                </anchor>
              </controlPr>
            </control>
          </mc:Choice>
        </mc:AlternateContent>
        <mc:AlternateContent xmlns:mc="http://schemas.openxmlformats.org/markup-compatibility/2006">
          <mc:Choice Requires="x14">
            <control shapeId="146333" r:id="rId37" name="chk_27">
              <controlPr defaultSize="0" autoFill="0" autoLine="0" autoPict="0">
                <anchor moveWithCells="1">
                  <from>
                    <xdr:col>6</xdr:col>
                    <xdr:colOff>38100</xdr:colOff>
                    <xdr:row>25</xdr:row>
                    <xdr:rowOff>175260</xdr:rowOff>
                  </from>
                  <to>
                    <xdr:col>6</xdr:col>
                    <xdr:colOff>358140</xdr:colOff>
                    <xdr:row>27</xdr:row>
                    <xdr:rowOff>15240</xdr:rowOff>
                  </to>
                </anchor>
              </controlPr>
            </control>
          </mc:Choice>
        </mc:AlternateContent>
        <mc:AlternateContent xmlns:mc="http://schemas.openxmlformats.org/markup-compatibility/2006">
          <mc:Choice Requires="x14">
            <control shapeId="146334" r:id="rId38" name="chk_28">
              <controlPr defaultSize="0" autoFill="0" autoLine="0" autoPict="0">
                <anchor moveWithCells="1">
                  <from>
                    <xdr:col>6</xdr:col>
                    <xdr:colOff>38100</xdr:colOff>
                    <xdr:row>26</xdr:row>
                    <xdr:rowOff>182880</xdr:rowOff>
                  </from>
                  <to>
                    <xdr:col>6</xdr:col>
                    <xdr:colOff>358140</xdr:colOff>
                    <xdr:row>28</xdr:row>
                    <xdr:rowOff>15240</xdr:rowOff>
                  </to>
                </anchor>
              </controlPr>
            </control>
          </mc:Choice>
        </mc:AlternateContent>
        <mc:AlternateContent xmlns:mc="http://schemas.openxmlformats.org/markup-compatibility/2006">
          <mc:Choice Requires="x14">
            <control shapeId="146335" r:id="rId39" name="chk_29">
              <controlPr defaultSize="0" autoFill="0" autoLine="0" autoPict="0">
                <anchor moveWithCells="1">
                  <from>
                    <xdr:col>6</xdr:col>
                    <xdr:colOff>38100</xdr:colOff>
                    <xdr:row>27</xdr:row>
                    <xdr:rowOff>190500</xdr:rowOff>
                  </from>
                  <to>
                    <xdr:col>6</xdr:col>
                    <xdr:colOff>358140</xdr:colOff>
                    <xdr:row>29</xdr:row>
                    <xdr:rowOff>7620</xdr:rowOff>
                  </to>
                </anchor>
              </controlPr>
            </control>
          </mc:Choice>
        </mc:AlternateContent>
        <mc:AlternateContent xmlns:mc="http://schemas.openxmlformats.org/markup-compatibility/2006">
          <mc:Choice Requires="x14">
            <control shapeId="146336" r:id="rId40" name="chk_30">
              <controlPr defaultSize="0" autoFill="0" autoLine="0" autoPict="0">
                <anchor moveWithCells="1">
                  <from>
                    <xdr:col>6</xdr:col>
                    <xdr:colOff>38100</xdr:colOff>
                    <xdr:row>28</xdr:row>
                    <xdr:rowOff>205740</xdr:rowOff>
                  </from>
                  <to>
                    <xdr:col>6</xdr:col>
                    <xdr:colOff>358140</xdr:colOff>
                    <xdr:row>30</xdr:row>
                    <xdr:rowOff>7620</xdr:rowOff>
                  </to>
                </anchor>
              </controlPr>
            </control>
          </mc:Choice>
        </mc:AlternateContent>
        <mc:AlternateContent xmlns:mc="http://schemas.openxmlformats.org/markup-compatibility/2006">
          <mc:Choice Requires="x14">
            <control shapeId="146337" r:id="rId41" name="chk_31">
              <controlPr defaultSize="0" autoFill="0" autoLine="0" autoPict="0">
                <anchor moveWithCells="1">
                  <from>
                    <xdr:col>6</xdr:col>
                    <xdr:colOff>38100</xdr:colOff>
                    <xdr:row>29</xdr:row>
                    <xdr:rowOff>190500</xdr:rowOff>
                  </from>
                  <to>
                    <xdr:col>6</xdr:col>
                    <xdr:colOff>358140</xdr:colOff>
                    <xdr:row>31</xdr:row>
                    <xdr:rowOff>15240</xdr:rowOff>
                  </to>
                </anchor>
              </controlPr>
            </control>
          </mc:Choice>
        </mc:AlternateContent>
        <mc:AlternateContent xmlns:mc="http://schemas.openxmlformats.org/markup-compatibility/2006">
          <mc:Choice Requires="x14">
            <control shapeId="146338" r:id="rId42" name="chk_32">
              <controlPr defaultSize="0" autoFill="0" autoLine="0" autoPict="0">
                <anchor moveWithCells="1">
                  <from>
                    <xdr:col>6</xdr:col>
                    <xdr:colOff>38100</xdr:colOff>
                    <xdr:row>30</xdr:row>
                    <xdr:rowOff>167640</xdr:rowOff>
                  </from>
                  <to>
                    <xdr:col>6</xdr:col>
                    <xdr:colOff>358140</xdr:colOff>
                    <xdr:row>32</xdr:row>
                    <xdr:rowOff>15240</xdr:rowOff>
                  </to>
                </anchor>
              </controlPr>
            </control>
          </mc:Choice>
        </mc:AlternateContent>
        <mc:AlternateContent xmlns:mc="http://schemas.openxmlformats.org/markup-compatibility/2006">
          <mc:Choice Requires="x14">
            <control shapeId="146339" r:id="rId43" name="chk_33">
              <controlPr defaultSize="0" autoFill="0" autoLine="0" autoPict="0">
                <anchor moveWithCells="1">
                  <from>
                    <xdr:col>6</xdr:col>
                    <xdr:colOff>38100</xdr:colOff>
                    <xdr:row>31</xdr:row>
                    <xdr:rowOff>167640</xdr:rowOff>
                  </from>
                  <to>
                    <xdr:col>6</xdr:col>
                    <xdr:colOff>358140</xdr:colOff>
                    <xdr:row>33</xdr:row>
                    <xdr:rowOff>15240</xdr:rowOff>
                  </to>
                </anchor>
              </controlPr>
            </control>
          </mc:Choice>
        </mc:AlternateContent>
        <mc:AlternateContent xmlns:mc="http://schemas.openxmlformats.org/markup-compatibility/2006">
          <mc:Choice Requires="x14">
            <control shapeId="146340" r:id="rId44" name="chk_34">
              <controlPr defaultSize="0" autoFill="0" autoLine="0" autoPict="0">
                <anchor moveWithCells="1">
                  <from>
                    <xdr:col>6</xdr:col>
                    <xdr:colOff>38100</xdr:colOff>
                    <xdr:row>32</xdr:row>
                    <xdr:rowOff>167640</xdr:rowOff>
                  </from>
                  <to>
                    <xdr:col>6</xdr:col>
                    <xdr:colOff>358140</xdr:colOff>
                    <xdr:row>34</xdr:row>
                    <xdr:rowOff>22860</xdr:rowOff>
                  </to>
                </anchor>
              </controlPr>
            </control>
          </mc:Choice>
        </mc:AlternateContent>
        <mc:AlternateContent xmlns:mc="http://schemas.openxmlformats.org/markup-compatibility/2006">
          <mc:Choice Requires="x14">
            <control shapeId="146341" r:id="rId45" name="chk_35">
              <controlPr defaultSize="0" autoFill="0" autoLine="0" autoPict="0">
                <anchor moveWithCells="1">
                  <from>
                    <xdr:col>6</xdr:col>
                    <xdr:colOff>38100</xdr:colOff>
                    <xdr:row>33</xdr:row>
                    <xdr:rowOff>160020</xdr:rowOff>
                  </from>
                  <to>
                    <xdr:col>6</xdr:col>
                    <xdr:colOff>358140</xdr:colOff>
                    <xdr:row>35</xdr:row>
                    <xdr:rowOff>22860</xdr:rowOff>
                  </to>
                </anchor>
              </controlPr>
            </control>
          </mc:Choice>
        </mc:AlternateContent>
        <mc:AlternateContent xmlns:mc="http://schemas.openxmlformats.org/markup-compatibility/2006">
          <mc:Choice Requires="x14">
            <control shapeId="146342" r:id="rId46" name="chk_36">
              <controlPr defaultSize="0" autoFill="0" autoLine="0" autoPict="0">
                <anchor moveWithCells="1">
                  <from>
                    <xdr:col>6</xdr:col>
                    <xdr:colOff>38100</xdr:colOff>
                    <xdr:row>34</xdr:row>
                    <xdr:rowOff>160020</xdr:rowOff>
                  </from>
                  <to>
                    <xdr:col>6</xdr:col>
                    <xdr:colOff>358140</xdr:colOff>
                    <xdr:row>36</xdr:row>
                    <xdr:rowOff>22860</xdr:rowOff>
                  </to>
                </anchor>
              </controlPr>
            </control>
          </mc:Choice>
        </mc:AlternateContent>
        <mc:AlternateContent xmlns:mc="http://schemas.openxmlformats.org/markup-compatibility/2006">
          <mc:Choice Requires="x14">
            <control shapeId="146343" r:id="rId47" name="chk_37">
              <controlPr defaultSize="0" autoFill="0" autoLine="0" autoPict="0">
                <anchor moveWithCells="1">
                  <from>
                    <xdr:col>6</xdr:col>
                    <xdr:colOff>38100</xdr:colOff>
                    <xdr:row>35</xdr:row>
                    <xdr:rowOff>160020</xdr:rowOff>
                  </from>
                  <to>
                    <xdr:col>6</xdr:col>
                    <xdr:colOff>358140</xdr:colOff>
                    <xdr:row>37</xdr:row>
                    <xdr:rowOff>15240</xdr:rowOff>
                  </to>
                </anchor>
              </controlPr>
            </control>
          </mc:Choice>
        </mc:AlternateContent>
        <mc:AlternateContent xmlns:mc="http://schemas.openxmlformats.org/markup-compatibility/2006">
          <mc:Choice Requires="x14">
            <control shapeId="146344" r:id="rId48" name="chk_38">
              <controlPr defaultSize="0" autoFill="0" autoLine="0" autoPict="0">
                <anchor moveWithCells="1">
                  <from>
                    <xdr:col>6</xdr:col>
                    <xdr:colOff>38100</xdr:colOff>
                    <xdr:row>36</xdr:row>
                    <xdr:rowOff>167640</xdr:rowOff>
                  </from>
                  <to>
                    <xdr:col>6</xdr:col>
                    <xdr:colOff>358140</xdr:colOff>
                    <xdr:row>38</xdr:row>
                    <xdr:rowOff>15240</xdr:rowOff>
                  </to>
                </anchor>
              </controlPr>
            </control>
          </mc:Choice>
        </mc:AlternateContent>
        <mc:AlternateContent xmlns:mc="http://schemas.openxmlformats.org/markup-compatibility/2006">
          <mc:Choice Requires="x14">
            <control shapeId="146345" r:id="rId49" name="chk_39">
              <controlPr defaultSize="0" autoFill="0" autoLine="0" autoPict="0">
                <anchor moveWithCells="1">
                  <from>
                    <xdr:col>6</xdr:col>
                    <xdr:colOff>38100</xdr:colOff>
                    <xdr:row>37</xdr:row>
                    <xdr:rowOff>167640</xdr:rowOff>
                  </from>
                  <to>
                    <xdr:col>6</xdr:col>
                    <xdr:colOff>358140</xdr:colOff>
                    <xdr:row>39</xdr:row>
                    <xdr:rowOff>22860</xdr:rowOff>
                  </to>
                </anchor>
              </controlPr>
            </control>
          </mc:Choice>
        </mc:AlternateContent>
        <mc:AlternateContent xmlns:mc="http://schemas.openxmlformats.org/markup-compatibility/2006">
          <mc:Choice Requires="x14">
            <control shapeId="146346" r:id="rId50" name="chk_40">
              <controlPr defaultSize="0" autoFill="0" autoLine="0" autoPict="0">
                <anchor moveWithCells="1">
                  <from>
                    <xdr:col>6</xdr:col>
                    <xdr:colOff>38100</xdr:colOff>
                    <xdr:row>38</xdr:row>
                    <xdr:rowOff>160020</xdr:rowOff>
                  </from>
                  <to>
                    <xdr:col>6</xdr:col>
                    <xdr:colOff>358140</xdr:colOff>
                    <xdr:row>40</xdr:row>
                    <xdr:rowOff>22860</xdr:rowOff>
                  </to>
                </anchor>
              </controlPr>
            </control>
          </mc:Choice>
        </mc:AlternateContent>
        <mc:AlternateContent xmlns:mc="http://schemas.openxmlformats.org/markup-compatibility/2006">
          <mc:Choice Requires="x14">
            <control shapeId="146347" r:id="rId51" name="chk_41">
              <controlPr defaultSize="0" autoFill="0" autoLine="0" autoPict="0">
                <anchor moveWithCells="1">
                  <from>
                    <xdr:col>6</xdr:col>
                    <xdr:colOff>38100</xdr:colOff>
                    <xdr:row>39</xdr:row>
                    <xdr:rowOff>160020</xdr:rowOff>
                  </from>
                  <to>
                    <xdr:col>6</xdr:col>
                    <xdr:colOff>358140</xdr:colOff>
                    <xdr:row>41</xdr:row>
                    <xdr:rowOff>22860</xdr:rowOff>
                  </to>
                </anchor>
              </controlPr>
            </control>
          </mc:Choice>
        </mc:AlternateContent>
        <mc:AlternateContent xmlns:mc="http://schemas.openxmlformats.org/markup-compatibility/2006">
          <mc:Choice Requires="x14">
            <control shapeId="146348" r:id="rId52" name="chk_42">
              <controlPr defaultSize="0" autoFill="0" autoLine="0" autoPict="0">
                <anchor moveWithCells="1">
                  <from>
                    <xdr:col>6</xdr:col>
                    <xdr:colOff>38100</xdr:colOff>
                    <xdr:row>40</xdr:row>
                    <xdr:rowOff>160020</xdr:rowOff>
                  </from>
                  <to>
                    <xdr:col>6</xdr:col>
                    <xdr:colOff>358140</xdr:colOff>
                    <xdr:row>42</xdr:row>
                    <xdr:rowOff>22860</xdr:rowOff>
                  </to>
                </anchor>
              </controlPr>
            </control>
          </mc:Choice>
        </mc:AlternateContent>
        <mc:AlternateContent xmlns:mc="http://schemas.openxmlformats.org/markup-compatibility/2006">
          <mc:Choice Requires="x14">
            <control shapeId="146349" r:id="rId53" name="chk_43">
              <controlPr defaultSize="0" autoFill="0" autoLine="0" autoPict="0">
                <anchor moveWithCells="1">
                  <from>
                    <xdr:col>6</xdr:col>
                    <xdr:colOff>38100</xdr:colOff>
                    <xdr:row>41</xdr:row>
                    <xdr:rowOff>160020</xdr:rowOff>
                  </from>
                  <to>
                    <xdr:col>6</xdr:col>
                    <xdr:colOff>358140</xdr:colOff>
                    <xdr:row>43</xdr:row>
                    <xdr:rowOff>22860</xdr:rowOff>
                  </to>
                </anchor>
              </controlPr>
            </control>
          </mc:Choice>
        </mc:AlternateContent>
        <mc:AlternateContent xmlns:mc="http://schemas.openxmlformats.org/markup-compatibility/2006">
          <mc:Choice Requires="x14">
            <control shapeId="146350" r:id="rId54" name="chk_44">
              <controlPr defaultSize="0" autoFill="0" autoLine="0" autoPict="0">
                <anchor moveWithCells="1">
                  <from>
                    <xdr:col>6</xdr:col>
                    <xdr:colOff>38100</xdr:colOff>
                    <xdr:row>42</xdr:row>
                    <xdr:rowOff>160020</xdr:rowOff>
                  </from>
                  <to>
                    <xdr:col>6</xdr:col>
                    <xdr:colOff>358140</xdr:colOff>
                    <xdr:row>44</xdr:row>
                    <xdr:rowOff>22860</xdr:rowOff>
                  </to>
                </anchor>
              </controlPr>
            </control>
          </mc:Choice>
        </mc:AlternateContent>
        <mc:AlternateContent xmlns:mc="http://schemas.openxmlformats.org/markup-compatibility/2006">
          <mc:Choice Requires="x14">
            <control shapeId="146351" r:id="rId55" name="chk_45">
              <controlPr defaultSize="0" autoFill="0" autoLine="0" autoPict="0">
                <anchor moveWithCells="1">
                  <from>
                    <xdr:col>6</xdr:col>
                    <xdr:colOff>38100</xdr:colOff>
                    <xdr:row>43</xdr:row>
                    <xdr:rowOff>160020</xdr:rowOff>
                  </from>
                  <to>
                    <xdr:col>6</xdr:col>
                    <xdr:colOff>358140</xdr:colOff>
                    <xdr:row>45</xdr:row>
                    <xdr:rowOff>22860</xdr:rowOff>
                  </to>
                </anchor>
              </controlPr>
            </control>
          </mc:Choice>
        </mc:AlternateContent>
        <mc:AlternateContent xmlns:mc="http://schemas.openxmlformats.org/markup-compatibility/2006">
          <mc:Choice Requires="x14">
            <control shapeId="146352" r:id="rId56" name="chk_46">
              <controlPr defaultSize="0" autoFill="0" autoLine="0" autoPict="0">
                <anchor moveWithCells="1">
                  <from>
                    <xdr:col>6</xdr:col>
                    <xdr:colOff>38100</xdr:colOff>
                    <xdr:row>44</xdr:row>
                    <xdr:rowOff>160020</xdr:rowOff>
                  </from>
                  <to>
                    <xdr:col>6</xdr:col>
                    <xdr:colOff>358140</xdr:colOff>
                    <xdr:row>46</xdr:row>
                    <xdr:rowOff>22860</xdr:rowOff>
                  </to>
                </anchor>
              </controlPr>
            </control>
          </mc:Choice>
        </mc:AlternateContent>
        <mc:AlternateContent xmlns:mc="http://schemas.openxmlformats.org/markup-compatibility/2006">
          <mc:Choice Requires="x14">
            <control shapeId="146353" r:id="rId57" name="chk_47">
              <controlPr defaultSize="0" autoFill="0" autoLine="0" autoPict="0">
                <anchor moveWithCells="1">
                  <from>
                    <xdr:col>6</xdr:col>
                    <xdr:colOff>38100</xdr:colOff>
                    <xdr:row>45</xdr:row>
                    <xdr:rowOff>160020</xdr:rowOff>
                  </from>
                  <to>
                    <xdr:col>6</xdr:col>
                    <xdr:colOff>358140</xdr:colOff>
                    <xdr:row>47</xdr:row>
                    <xdr:rowOff>22860</xdr:rowOff>
                  </to>
                </anchor>
              </controlPr>
            </control>
          </mc:Choice>
        </mc:AlternateContent>
        <mc:AlternateContent xmlns:mc="http://schemas.openxmlformats.org/markup-compatibility/2006">
          <mc:Choice Requires="x14">
            <control shapeId="146354" r:id="rId58" name="chk_48">
              <controlPr defaultSize="0" autoFill="0" autoLine="0" autoPict="0">
                <anchor moveWithCells="1">
                  <from>
                    <xdr:col>6</xdr:col>
                    <xdr:colOff>38100</xdr:colOff>
                    <xdr:row>46</xdr:row>
                    <xdr:rowOff>160020</xdr:rowOff>
                  </from>
                  <to>
                    <xdr:col>6</xdr:col>
                    <xdr:colOff>358140</xdr:colOff>
                    <xdr:row>48</xdr:row>
                    <xdr:rowOff>22860</xdr:rowOff>
                  </to>
                </anchor>
              </controlPr>
            </control>
          </mc:Choice>
        </mc:AlternateContent>
        <mc:AlternateContent xmlns:mc="http://schemas.openxmlformats.org/markup-compatibility/2006">
          <mc:Choice Requires="x14">
            <control shapeId="146355" r:id="rId59" name="chk_49">
              <controlPr defaultSize="0" autoFill="0" autoLine="0" autoPict="0">
                <anchor moveWithCells="1">
                  <from>
                    <xdr:col>6</xdr:col>
                    <xdr:colOff>38100</xdr:colOff>
                    <xdr:row>47</xdr:row>
                    <xdr:rowOff>160020</xdr:rowOff>
                  </from>
                  <to>
                    <xdr:col>6</xdr:col>
                    <xdr:colOff>358140</xdr:colOff>
                    <xdr:row>49</xdr:row>
                    <xdr:rowOff>22860</xdr:rowOff>
                  </to>
                </anchor>
              </controlPr>
            </control>
          </mc:Choice>
        </mc:AlternateContent>
        <mc:AlternateContent xmlns:mc="http://schemas.openxmlformats.org/markup-compatibility/2006">
          <mc:Choice Requires="x14">
            <control shapeId="146356" r:id="rId60" name="chk_50">
              <controlPr defaultSize="0" autoFill="0" autoLine="0" autoPict="0">
                <anchor moveWithCells="1">
                  <from>
                    <xdr:col>6</xdr:col>
                    <xdr:colOff>38100</xdr:colOff>
                    <xdr:row>48</xdr:row>
                    <xdr:rowOff>160020</xdr:rowOff>
                  </from>
                  <to>
                    <xdr:col>6</xdr:col>
                    <xdr:colOff>358140</xdr:colOff>
                    <xdr:row>50</xdr:row>
                    <xdr:rowOff>22860</xdr:rowOff>
                  </to>
                </anchor>
              </controlPr>
            </control>
          </mc:Choice>
        </mc:AlternateContent>
        <mc:AlternateContent xmlns:mc="http://schemas.openxmlformats.org/markup-compatibility/2006">
          <mc:Choice Requires="x14">
            <control shapeId="146357" r:id="rId61" name="chk_51">
              <controlPr defaultSize="0" autoFill="0" autoLine="0" autoPict="0">
                <anchor moveWithCells="1">
                  <from>
                    <xdr:col>6</xdr:col>
                    <xdr:colOff>38100</xdr:colOff>
                    <xdr:row>49</xdr:row>
                    <xdr:rowOff>160020</xdr:rowOff>
                  </from>
                  <to>
                    <xdr:col>6</xdr:col>
                    <xdr:colOff>358140</xdr:colOff>
                    <xdr:row>51</xdr:row>
                    <xdr:rowOff>22860</xdr:rowOff>
                  </to>
                </anchor>
              </controlPr>
            </control>
          </mc:Choice>
        </mc:AlternateContent>
        <mc:AlternateContent xmlns:mc="http://schemas.openxmlformats.org/markup-compatibility/2006">
          <mc:Choice Requires="x14">
            <control shapeId="146358" r:id="rId62" name="chk_52">
              <controlPr defaultSize="0" autoFill="0" autoLine="0" autoPict="0">
                <anchor moveWithCells="1">
                  <from>
                    <xdr:col>6</xdr:col>
                    <xdr:colOff>38100</xdr:colOff>
                    <xdr:row>50</xdr:row>
                    <xdr:rowOff>160020</xdr:rowOff>
                  </from>
                  <to>
                    <xdr:col>6</xdr:col>
                    <xdr:colOff>358140</xdr:colOff>
                    <xdr:row>52</xdr:row>
                    <xdr:rowOff>22860</xdr:rowOff>
                  </to>
                </anchor>
              </controlPr>
            </control>
          </mc:Choice>
        </mc:AlternateContent>
        <mc:AlternateContent xmlns:mc="http://schemas.openxmlformats.org/markup-compatibility/2006">
          <mc:Choice Requires="x14">
            <control shapeId="146359" r:id="rId63" name="chk_53">
              <controlPr defaultSize="0" autoFill="0" autoLine="0" autoPict="0">
                <anchor moveWithCells="1">
                  <from>
                    <xdr:col>6</xdr:col>
                    <xdr:colOff>38100</xdr:colOff>
                    <xdr:row>51</xdr:row>
                    <xdr:rowOff>160020</xdr:rowOff>
                  </from>
                  <to>
                    <xdr:col>6</xdr:col>
                    <xdr:colOff>358140</xdr:colOff>
                    <xdr:row>53</xdr:row>
                    <xdr:rowOff>22860</xdr:rowOff>
                  </to>
                </anchor>
              </controlPr>
            </control>
          </mc:Choice>
        </mc:AlternateContent>
        <mc:AlternateContent xmlns:mc="http://schemas.openxmlformats.org/markup-compatibility/2006">
          <mc:Choice Requires="x14">
            <control shapeId="146360" r:id="rId64" name="chk_54">
              <controlPr defaultSize="0" autoFill="0" autoLine="0" autoPict="0">
                <anchor moveWithCells="1">
                  <from>
                    <xdr:col>6</xdr:col>
                    <xdr:colOff>38100</xdr:colOff>
                    <xdr:row>52</xdr:row>
                    <xdr:rowOff>160020</xdr:rowOff>
                  </from>
                  <to>
                    <xdr:col>6</xdr:col>
                    <xdr:colOff>358140</xdr:colOff>
                    <xdr:row>54</xdr:row>
                    <xdr:rowOff>22860</xdr:rowOff>
                  </to>
                </anchor>
              </controlPr>
            </control>
          </mc:Choice>
        </mc:AlternateContent>
        <mc:AlternateContent xmlns:mc="http://schemas.openxmlformats.org/markup-compatibility/2006">
          <mc:Choice Requires="x14">
            <control shapeId="146361" r:id="rId65" name="chk_55">
              <controlPr defaultSize="0" autoFill="0" autoLine="0" autoPict="0">
                <anchor moveWithCells="1">
                  <from>
                    <xdr:col>6</xdr:col>
                    <xdr:colOff>38100</xdr:colOff>
                    <xdr:row>53</xdr:row>
                    <xdr:rowOff>160020</xdr:rowOff>
                  </from>
                  <to>
                    <xdr:col>6</xdr:col>
                    <xdr:colOff>358140</xdr:colOff>
                    <xdr:row>55</xdr:row>
                    <xdr:rowOff>22860</xdr:rowOff>
                  </to>
                </anchor>
              </controlPr>
            </control>
          </mc:Choice>
        </mc:AlternateContent>
        <mc:AlternateContent xmlns:mc="http://schemas.openxmlformats.org/markup-compatibility/2006">
          <mc:Choice Requires="x14">
            <control shapeId="146362" r:id="rId66" name="chk_56">
              <controlPr defaultSize="0" autoFill="0" autoLine="0" autoPict="0">
                <anchor moveWithCells="1">
                  <from>
                    <xdr:col>6</xdr:col>
                    <xdr:colOff>38100</xdr:colOff>
                    <xdr:row>54</xdr:row>
                    <xdr:rowOff>160020</xdr:rowOff>
                  </from>
                  <to>
                    <xdr:col>6</xdr:col>
                    <xdr:colOff>358140</xdr:colOff>
                    <xdr:row>56</xdr:row>
                    <xdr:rowOff>22860</xdr:rowOff>
                  </to>
                </anchor>
              </controlPr>
            </control>
          </mc:Choice>
        </mc:AlternateContent>
        <mc:AlternateContent xmlns:mc="http://schemas.openxmlformats.org/markup-compatibility/2006">
          <mc:Choice Requires="x14">
            <control shapeId="146363" r:id="rId67" name="chk_57">
              <controlPr defaultSize="0" autoFill="0" autoLine="0" autoPict="0">
                <anchor moveWithCells="1">
                  <from>
                    <xdr:col>6</xdr:col>
                    <xdr:colOff>38100</xdr:colOff>
                    <xdr:row>55</xdr:row>
                    <xdr:rowOff>160020</xdr:rowOff>
                  </from>
                  <to>
                    <xdr:col>6</xdr:col>
                    <xdr:colOff>358140</xdr:colOff>
                    <xdr:row>57</xdr:row>
                    <xdr:rowOff>15240</xdr:rowOff>
                  </to>
                </anchor>
              </controlPr>
            </control>
          </mc:Choice>
        </mc:AlternateContent>
        <mc:AlternateContent xmlns:mc="http://schemas.openxmlformats.org/markup-compatibility/2006">
          <mc:Choice Requires="x14">
            <control shapeId="146364" r:id="rId68" name="chk_58">
              <controlPr defaultSize="0" autoFill="0" autoLine="0" autoPict="0">
                <anchor moveWithCells="1">
                  <from>
                    <xdr:col>6</xdr:col>
                    <xdr:colOff>38100</xdr:colOff>
                    <xdr:row>56</xdr:row>
                    <xdr:rowOff>167640</xdr:rowOff>
                  </from>
                  <to>
                    <xdr:col>6</xdr:col>
                    <xdr:colOff>358140</xdr:colOff>
                    <xdr:row>58</xdr:row>
                    <xdr:rowOff>15240</xdr:rowOff>
                  </to>
                </anchor>
              </controlPr>
            </control>
          </mc:Choice>
        </mc:AlternateContent>
        <mc:AlternateContent xmlns:mc="http://schemas.openxmlformats.org/markup-compatibility/2006">
          <mc:Choice Requires="x14">
            <control shapeId="146365" r:id="rId69" name="chk_59">
              <controlPr defaultSize="0" autoFill="0" autoLine="0" autoPict="0">
                <anchor moveWithCells="1">
                  <from>
                    <xdr:col>6</xdr:col>
                    <xdr:colOff>38100</xdr:colOff>
                    <xdr:row>57</xdr:row>
                    <xdr:rowOff>167640</xdr:rowOff>
                  </from>
                  <to>
                    <xdr:col>6</xdr:col>
                    <xdr:colOff>358140</xdr:colOff>
                    <xdr:row>59</xdr:row>
                    <xdr:rowOff>15240</xdr:rowOff>
                  </to>
                </anchor>
              </controlPr>
            </control>
          </mc:Choice>
        </mc:AlternateContent>
        <mc:AlternateContent xmlns:mc="http://schemas.openxmlformats.org/markup-compatibility/2006">
          <mc:Choice Requires="x14">
            <control shapeId="146366" r:id="rId70" name="chk_60">
              <controlPr defaultSize="0" autoFill="0" autoLine="0" autoPict="0">
                <anchor moveWithCells="1">
                  <from>
                    <xdr:col>6</xdr:col>
                    <xdr:colOff>38100</xdr:colOff>
                    <xdr:row>58</xdr:row>
                    <xdr:rowOff>167640</xdr:rowOff>
                  </from>
                  <to>
                    <xdr:col>6</xdr:col>
                    <xdr:colOff>358140</xdr:colOff>
                    <xdr:row>60</xdr:row>
                    <xdr:rowOff>15240</xdr:rowOff>
                  </to>
                </anchor>
              </controlPr>
            </control>
          </mc:Choice>
        </mc:AlternateContent>
        <mc:AlternateContent xmlns:mc="http://schemas.openxmlformats.org/markup-compatibility/2006">
          <mc:Choice Requires="x14">
            <control shapeId="146367" r:id="rId71" name="chk_61">
              <controlPr defaultSize="0" autoFill="0" autoLine="0" autoPict="0">
                <anchor moveWithCells="1">
                  <from>
                    <xdr:col>6</xdr:col>
                    <xdr:colOff>38100</xdr:colOff>
                    <xdr:row>59</xdr:row>
                    <xdr:rowOff>167640</xdr:rowOff>
                  </from>
                  <to>
                    <xdr:col>6</xdr:col>
                    <xdr:colOff>358140</xdr:colOff>
                    <xdr:row>61</xdr:row>
                    <xdr:rowOff>22860</xdr:rowOff>
                  </to>
                </anchor>
              </controlPr>
            </control>
          </mc:Choice>
        </mc:AlternateContent>
        <mc:AlternateContent xmlns:mc="http://schemas.openxmlformats.org/markup-compatibility/2006">
          <mc:Choice Requires="x14">
            <control shapeId="146368" r:id="rId72" name="chk_62">
              <controlPr defaultSize="0" autoFill="0" autoLine="0" autoPict="0">
                <anchor moveWithCells="1">
                  <from>
                    <xdr:col>6</xdr:col>
                    <xdr:colOff>38100</xdr:colOff>
                    <xdr:row>60</xdr:row>
                    <xdr:rowOff>160020</xdr:rowOff>
                  </from>
                  <to>
                    <xdr:col>6</xdr:col>
                    <xdr:colOff>358140</xdr:colOff>
                    <xdr:row>62</xdr:row>
                    <xdr:rowOff>22860</xdr:rowOff>
                  </to>
                </anchor>
              </controlPr>
            </control>
          </mc:Choice>
        </mc:AlternateContent>
        <mc:AlternateContent xmlns:mc="http://schemas.openxmlformats.org/markup-compatibility/2006">
          <mc:Choice Requires="x14">
            <control shapeId="146369" r:id="rId73" name="chk_63">
              <controlPr defaultSize="0" autoFill="0" autoLine="0" autoPict="0">
                <anchor moveWithCells="1">
                  <from>
                    <xdr:col>6</xdr:col>
                    <xdr:colOff>38100</xdr:colOff>
                    <xdr:row>61</xdr:row>
                    <xdr:rowOff>160020</xdr:rowOff>
                  </from>
                  <to>
                    <xdr:col>6</xdr:col>
                    <xdr:colOff>358140</xdr:colOff>
                    <xdr:row>63</xdr:row>
                    <xdr:rowOff>15240</xdr:rowOff>
                  </to>
                </anchor>
              </controlPr>
            </control>
          </mc:Choice>
        </mc:AlternateContent>
        <mc:AlternateContent xmlns:mc="http://schemas.openxmlformats.org/markup-compatibility/2006">
          <mc:Choice Requires="x14">
            <control shapeId="146370" r:id="rId74" name="chk_64">
              <controlPr defaultSize="0" autoFill="0" autoLine="0" autoPict="0">
                <anchor moveWithCells="1">
                  <from>
                    <xdr:col>6</xdr:col>
                    <xdr:colOff>38100</xdr:colOff>
                    <xdr:row>62</xdr:row>
                    <xdr:rowOff>167640</xdr:rowOff>
                  </from>
                  <to>
                    <xdr:col>6</xdr:col>
                    <xdr:colOff>358140</xdr:colOff>
                    <xdr:row>64</xdr:row>
                    <xdr:rowOff>15240</xdr:rowOff>
                  </to>
                </anchor>
              </controlPr>
            </control>
          </mc:Choice>
        </mc:AlternateContent>
        <mc:AlternateContent xmlns:mc="http://schemas.openxmlformats.org/markup-compatibility/2006">
          <mc:Choice Requires="x14">
            <control shapeId="146371" r:id="rId75" name="chk_65">
              <controlPr defaultSize="0" autoFill="0" autoLine="0" autoPict="0">
                <anchor moveWithCells="1">
                  <from>
                    <xdr:col>6</xdr:col>
                    <xdr:colOff>38100</xdr:colOff>
                    <xdr:row>63</xdr:row>
                    <xdr:rowOff>167640</xdr:rowOff>
                  </from>
                  <to>
                    <xdr:col>6</xdr:col>
                    <xdr:colOff>358140</xdr:colOff>
                    <xdr:row>65</xdr:row>
                    <xdr:rowOff>22860</xdr:rowOff>
                  </to>
                </anchor>
              </controlPr>
            </control>
          </mc:Choice>
        </mc:AlternateContent>
        <mc:AlternateContent xmlns:mc="http://schemas.openxmlformats.org/markup-compatibility/2006">
          <mc:Choice Requires="x14">
            <control shapeId="146372" r:id="rId76" name="chk_66">
              <controlPr defaultSize="0" autoFill="0" autoLine="0" autoPict="0">
                <anchor moveWithCells="1">
                  <from>
                    <xdr:col>6</xdr:col>
                    <xdr:colOff>38100</xdr:colOff>
                    <xdr:row>64</xdr:row>
                    <xdr:rowOff>160020</xdr:rowOff>
                  </from>
                  <to>
                    <xdr:col>6</xdr:col>
                    <xdr:colOff>358140</xdr:colOff>
                    <xdr:row>66</xdr:row>
                    <xdr:rowOff>22860</xdr:rowOff>
                  </to>
                </anchor>
              </controlPr>
            </control>
          </mc:Choice>
        </mc:AlternateContent>
        <mc:AlternateContent xmlns:mc="http://schemas.openxmlformats.org/markup-compatibility/2006">
          <mc:Choice Requires="x14">
            <control shapeId="146373" r:id="rId77" name="chk_67">
              <controlPr defaultSize="0" autoFill="0" autoLine="0" autoPict="0">
                <anchor moveWithCells="1">
                  <from>
                    <xdr:col>6</xdr:col>
                    <xdr:colOff>38100</xdr:colOff>
                    <xdr:row>65</xdr:row>
                    <xdr:rowOff>160020</xdr:rowOff>
                  </from>
                  <to>
                    <xdr:col>6</xdr:col>
                    <xdr:colOff>358140</xdr:colOff>
                    <xdr:row>67</xdr:row>
                    <xdr:rowOff>22860</xdr:rowOff>
                  </to>
                </anchor>
              </controlPr>
            </control>
          </mc:Choice>
        </mc:AlternateContent>
        <mc:AlternateContent xmlns:mc="http://schemas.openxmlformats.org/markup-compatibility/2006">
          <mc:Choice Requires="x14">
            <control shapeId="146374" r:id="rId78" name="chk_68">
              <controlPr defaultSize="0" autoFill="0" autoLine="0" autoPict="0">
                <anchor moveWithCells="1">
                  <from>
                    <xdr:col>6</xdr:col>
                    <xdr:colOff>38100</xdr:colOff>
                    <xdr:row>66</xdr:row>
                    <xdr:rowOff>160020</xdr:rowOff>
                  </from>
                  <to>
                    <xdr:col>6</xdr:col>
                    <xdr:colOff>358140</xdr:colOff>
                    <xdr:row>68</xdr:row>
                    <xdr:rowOff>22860</xdr:rowOff>
                  </to>
                </anchor>
              </controlPr>
            </control>
          </mc:Choice>
        </mc:AlternateContent>
        <mc:AlternateContent xmlns:mc="http://schemas.openxmlformats.org/markup-compatibility/2006">
          <mc:Choice Requires="x14">
            <control shapeId="146375" r:id="rId79" name="chk_69">
              <controlPr defaultSize="0" autoFill="0" autoLine="0" autoPict="0">
                <anchor moveWithCells="1">
                  <from>
                    <xdr:col>6</xdr:col>
                    <xdr:colOff>38100</xdr:colOff>
                    <xdr:row>67</xdr:row>
                    <xdr:rowOff>160020</xdr:rowOff>
                  </from>
                  <to>
                    <xdr:col>6</xdr:col>
                    <xdr:colOff>358140</xdr:colOff>
                    <xdr:row>69</xdr:row>
                    <xdr:rowOff>22860</xdr:rowOff>
                  </to>
                </anchor>
              </controlPr>
            </control>
          </mc:Choice>
        </mc:AlternateContent>
        <mc:AlternateContent xmlns:mc="http://schemas.openxmlformats.org/markup-compatibility/2006">
          <mc:Choice Requires="x14">
            <control shapeId="146376" r:id="rId80" name="chk_70">
              <controlPr defaultSize="0" autoFill="0" autoLine="0" autoPict="0">
                <anchor moveWithCells="1">
                  <from>
                    <xdr:col>6</xdr:col>
                    <xdr:colOff>38100</xdr:colOff>
                    <xdr:row>68</xdr:row>
                    <xdr:rowOff>160020</xdr:rowOff>
                  </from>
                  <to>
                    <xdr:col>6</xdr:col>
                    <xdr:colOff>358140</xdr:colOff>
                    <xdr:row>70</xdr:row>
                    <xdr:rowOff>22860</xdr:rowOff>
                  </to>
                </anchor>
              </controlPr>
            </control>
          </mc:Choice>
        </mc:AlternateContent>
        <mc:AlternateContent xmlns:mc="http://schemas.openxmlformats.org/markup-compatibility/2006">
          <mc:Choice Requires="x14">
            <control shapeId="146377" r:id="rId81" name="chk_71">
              <controlPr defaultSize="0" autoFill="0" autoLine="0" autoPict="0">
                <anchor moveWithCells="1">
                  <from>
                    <xdr:col>6</xdr:col>
                    <xdr:colOff>38100</xdr:colOff>
                    <xdr:row>69</xdr:row>
                    <xdr:rowOff>160020</xdr:rowOff>
                  </from>
                  <to>
                    <xdr:col>6</xdr:col>
                    <xdr:colOff>358140</xdr:colOff>
                    <xdr:row>71</xdr:row>
                    <xdr:rowOff>22860</xdr:rowOff>
                  </to>
                </anchor>
              </controlPr>
            </control>
          </mc:Choice>
        </mc:AlternateContent>
        <mc:AlternateContent xmlns:mc="http://schemas.openxmlformats.org/markup-compatibility/2006">
          <mc:Choice Requires="x14">
            <control shapeId="146378" r:id="rId82" name="chk_72">
              <controlPr defaultSize="0" autoFill="0" autoLine="0" autoPict="0">
                <anchor moveWithCells="1">
                  <from>
                    <xdr:col>6</xdr:col>
                    <xdr:colOff>38100</xdr:colOff>
                    <xdr:row>70</xdr:row>
                    <xdr:rowOff>160020</xdr:rowOff>
                  </from>
                  <to>
                    <xdr:col>6</xdr:col>
                    <xdr:colOff>358140</xdr:colOff>
                    <xdr:row>72</xdr:row>
                    <xdr:rowOff>22860</xdr:rowOff>
                  </to>
                </anchor>
              </controlPr>
            </control>
          </mc:Choice>
        </mc:AlternateContent>
        <mc:AlternateContent xmlns:mc="http://schemas.openxmlformats.org/markup-compatibility/2006">
          <mc:Choice Requires="x14">
            <control shapeId="146379" r:id="rId83" name="chk_73">
              <controlPr defaultSize="0" autoFill="0" autoLine="0" autoPict="0">
                <anchor moveWithCells="1">
                  <from>
                    <xdr:col>6</xdr:col>
                    <xdr:colOff>38100</xdr:colOff>
                    <xdr:row>71</xdr:row>
                    <xdr:rowOff>160020</xdr:rowOff>
                  </from>
                  <to>
                    <xdr:col>6</xdr:col>
                    <xdr:colOff>358140</xdr:colOff>
                    <xdr:row>73</xdr:row>
                    <xdr:rowOff>22860</xdr:rowOff>
                  </to>
                </anchor>
              </controlPr>
            </control>
          </mc:Choice>
        </mc:AlternateContent>
        <mc:AlternateContent xmlns:mc="http://schemas.openxmlformats.org/markup-compatibility/2006">
          <mc:Choice Requires="x14">
            <control shapeId="146380" r:id="rId84" name="chk_74">
              <controlPr defaultSize="0" autoFill="0" autoLine="0" autoPict="0">
                <anchor moveWithCells="1">
                  <from>
                    <xdr:col>6</xdr:col>
                    <xdr:colOff>38100</xdr:colOff>
                    <xdr:row>72</xdr:row>
                    <xdr:rowOff>160020</xdr:rowOff>
                  </from>
                  <to>
                    <xdr:col>6</xdr:col>
                    <xdr:colOff>358140</xdr:colOff>
                    <xdr:row>74</xdr:row>
                    <xdr:rowOff>22860</xdr:rowOff>
                  </to>
                </anchor>
              </controlPr>
            </control>
          </mc:Choice>
        </mc:AlternateContent>
        <mc:AlternateContent xmlns:mc="http://schemas.openxmlformats.org/markup-compatibility/2006">
          <mc:Choice Requires="x14">
            <control shapeId="146381" r:id="rId85" name="chk_75">
              <controlPr defaultSize="0" autoFill="0" autoLine="0" autoPict="0">
                <anchor moveWithCells="1">
                  <from>
                    <xdr:col>6</xdr:col>
                    <xdr:colOff>38100</xdr:colOff>
                    <xdr:row>73</xdr:row>
                    <xdr:rowOff>160020</xdr:rowOff>
                  </from>
                  <to>
                    <xdr:col>6</xdr:col>
                    <xdr:colOff>358140</xdr:colOff>
                    <xdr:row>75</xdr:row>
                    <xdr:rowOff>22860</xdr:rowOff>
                  </to>
                </anchor>
              </controlPr>
            </control>
          </mc:Choice>
        </mc:AlternateContent>
        <mc:AlternateContent xmlns:mc="http://schemas.openxmlformats.org/markup-compatibility/2006">
          <mc:Choice Requires="x14">
            <control shapeId="146382" r:id="rId86" name="chk_76">
              <controlPr defaultSize="0" autoFill="0" autoLine="0" autoPict="0">
                <anchor moveWithCells="1">
                  <from>
                    <xdr:col>6</xdr:col>
                    <xdr:colOff>38100</xdr:colOff>
                    <xdr:row>74</xdr:row>
                    <xdr:rowOff>160020</xdr:rowOff>
                  </from>
                  <to>
                    <xdr:col>6</xdr:col>
                    <xdr:colOff>358140</xdr:colOff>
                    <xdr:row>76</xdr:row>
                    <xdr:rowOff>22860</xdr:rowOff>
                  </to>
                </anchor>
              </controlPr>
            </control>
          </mc:Choice>
        </mc:AlternateContent>
        <mc:AlternateContent xmlns:mc="http://schemas.openxmlformats.org/markup-compatibility/2006">
          <mc:Choice Requires="x14">
            <control shapeId="146383" r:id="rId87" name="chk_77">
              <controlPr defaultSize="0" autoFill="0" autoLine="0" autoPict="0">
                <anchor moveWithCells="1">
                  <from>
                    <xdr:col>6</xdr:col>
                    <xdr:colOff>38100</xdr:colOff>
                    <xdr:row>75</xdr:row>
                    <xdr:rowOff>160020</xdr:rowOff>
                  </from>
                  <to>
                    <xdr:col>6</xdr:col>
                    <xdr:colOff>358140</xdr:colOff>
                    <xdr:row>77</xdr:row>
                    <xdr:rowOff>22860</xdr:rowOff>
                  </to>
                </anchor>
              </controlPr>
            </control>
          </mc:Choice>
        </mc:AlternateContent>
        <mc:AlternateContent xmlns:mc="http://schemas.openxmlformats.org/markup-compatibility/2006">
          <mc:Choice Requires="x14">
            <control shapeId="146384" r:id="rId88" name="chk_78">
              <controlPr defaultSize="0" autoFill="0" autoLine="0" autoPict="0">
                <anchor moveWithCells="1">
                  <from>
                    <xdr:col>6</xdr:col>
                    <xdr:colOff>38100</xdr:colOff>
                    <xdr:row>76</xdr:row>
                    <xdr:rowOff>160020</xdr:rowOff>
                  </from>
                  <to>
                    <xdr:col>6</xdr:col>
                    <xdr:colOff>358140</xdr:colOff>
                    <xdr:row>78</xdr:row>
                    <xdr:rowOff>15240</xdr:rowOff>
                  </to>
                </anchor>
              </controlPr>
            </control>
          </mc:Choice>
        </mc:AlternateContent>
        <mc:AlternateContent xmlns:mc="http://schemas.openxmlformats.org/markup-compatibility/2006">
          <mc:Choice Requires="x14">
            <control shapeId="146385" r:id="rId89" name="chk_79">
              <controlPr defaultSize="0" autoFill="0" autoLine="0" autoPict="0">
                <anchor moveWithCells="1">
                  <from>
                    <xdr:col>6</xdr:col>
                    <xdr:colOff>38100</xdr:colOff>
                    <xdr:row>77</xdr:row>
                    <xdr:rowOff>167640</xdr:rowOff>
                  </from>
                  <to>
                    <xdr:col>6</xdr:col>
                    <xdr:colOff>358140</xdr:colOff>
                    <xdr:row>79</xdr:row>
                    <xdr:rowOff>15240</xdr:rowOff>
                  </to>
                </anchor>
              </controlPr>
            </control>
          </mc:Choice>
        </mc:AlternateContent>
        <mc:AlternateContent xmlns:mc="http://schemas.openxmlformats.org/markup-compatibility/2006">
          <mc:Choice Requires="x14">
            <control shapeId="146386" r:id="rId90" name="chk_80">
              <controlPr defaultSize="0" autoFill="0" autoLine="0" autoPict="0">
                <anchor moveWithCells="1">
                  <from>
                    <xdr:col>6</xdr:col>
                    <xdr:colOff>38100</xdr:colOff>
                    <xdr:row>78</xdr:row>
                    <xdr:rowOff>167640</xdr:rowOff>
                  </from>
                  <to>
                    <xdr:col>6</xdr:col>
                    <xdr:colOff>358140</xdr:colOff>
                    <xdr:row>80</xdr:row>
                    <xdr:rowOff>22860</xdr:rowOff>
                  </to>
                </anchor>
              </controlPr>
            </control>
          </mc:Choice>
        </mc:AlternateContent>
        <mc:AlternateContent xmlns:mc="http://schemas.openxmlformats.org/markup-compatibility/2006">
          <mc:Choice Requires="x14">
            <control shapeId="146387" r:id="rId91" name="chk_81">
              <controlPr defaultSize="0" autoFill="0" autoLine="0" autoPict="0">
                <anchor moveWithCells="1">
                  <from>
                    <xdr:col>6</xdr:col>
                    <xdr:colOff>38100</xdr:colOff>
                    <xdr:row>79</xdr:row>
                    <xdr:rowOff>160020</xdr:rowOff>
                  </from>
                  <to>
                    <xdr:col>6</xdr:col>
                    <xdr:colOff>358140</xdr:colOff>
                    <xdr:row>81</xdr:row>
                    <xdr:rowOff>15240</xdr:rowOff>
                  </to>
                </anchor>
              </controlPr>
            </control>
          </mc:Choice>
        </mc:AlternateContent>
        <mc:AlternateContent xmlns:mc="http://schemas.openxmlformats.org/markup-compatibility/2006">
          <mc:Choice Requires="x14">
            <control shapeId="146388" r:id="rId92" name="chk_82">
              <controlPr defaultSize="0" autoFill="0" autoLine="0" autoPict="0">
                <anchor moveWithCells="1">
                  <from>
                    <xdr:col>6</xdr:col>
                    <xdr:colOff>38100</xdr:colOff>
                    <xdr:row>80</xdr:row>
                    <xdr:rowOff>167640</xdr:rowOff>
                  </from>
                  <to>
                    <xdr:col>6</xdr:col>
                    <xdr:colOff>358140</xdr:colOff>
                    <xdr:row>82</xdr:row>
                    <xdr:rowOff>15240</xdr:rowOff>
                  </to>
                </anchor>
              </controlPr>
            </control>
          </mc:Choice>
        </mc:AlternateContent>
        <mc:AlternateContent xmlns:mc="http://schemas.openxmlformats.org/markup-compatibility/2006">
          <mc:Choice Requires="x14">
            <control shapeId="146389" r:id="rId93" name="chk_83">
              <controlPr defaultSize="0" autoFill="0" autoLine="0" autoPict="0">
                <anchor moveWithCells="1">
                  <from>
                    <xdr:col>6</xdr:col>
                    <xdr:colOff>38100</xdr:colOff>
                    <xdr:row>81</xdr:row>
                    <xdr:rowOff>167640</xdr:rowOff>
                  </from>
                  <to>
                    <xdr:col>6</xdr:col>
                    <xdr:colOff>358140</xdr:colOff>
                    <xdr:row>83</xdr:row>
                    <xdr:rowOff>22860</xdr:rowOff>
                  </to>
                </anchor>
              </controlPr>
            </control>
          </mc:Choice>
        </mc:AlternateContent>
        <mc:AlternateContent xmlns:mc="http://schemas.openxmlformats.org/markup-compatibility/2006">
          <mc:Choice Requires="x14">
            <control shapeId="146390" r:id="rId94" name="chk_84">
              <controlPr defaultSize="0" autoFill="0" autoLine="0" autoPict="0">
                <anchor moveWithCells="1">
                  <from>
                    <xdr:col>6</xdr:col>
                    <xdr:colOff>38100</xdr:colOff>
                    <xdr:row>82</xdr:row>
                    <xdr:rowOff>160020</xdr:rowOff>
                  </from>
                  <to>
                    <xdr:col>6</xdr:col>
                    <xdr:colOff>358140</xdr:colOff>
                    <xdr:row>84</xdr:row>
                    <xdr:rowOff>15240</xdr:rowOff>
                  </to>
                </anchor>
              </controlPr>
            </control>
          </mc:Choice>
        </mc:AlternateContent>
        <mc:AlternateContent xmlns:mc="http://schemas.openxmlformats.org/markup-compatibility/2006">
          <mc:Choice Requires="x14">
            <control shapeId="146391" r:id="rId95" name="chk_85">
              <controlPr defaultSize="0" autoFill="0" autoLine="0" autoPict="0">
                <anchor moveWithCells="1">
                  <from>
                    <xdr:col>6</xdr:col>
                    <xdr:colOff>38100</xdr:colOff>
                    <xdr:row>83</xdr:row>
                    <xdr:rowOff>167640</xdr:rowOff>
                  </from>
                  <to>
                    <xdr:col>6</xdr:col>
                    <xdr:colOff>358140</xdr:colOff>
                    <xdr:row>85</xdr:row>
                    <xdr:rowOff>15240</xdr:rowOff>
                  </to>
                </anchor>
              </controlPr>
            </control>
          </mc:Choice>
        </mc:AlternateContent>
        <mc:AlternateContent xmlns:mc="http://schemas.openxmlformats.org/markup-compatibility/2006">
          <mc:Choice Requires="x14">
            <control shapeId="146392" r:id="rId96" name="chk_86">
              <controlPr defaultSize="0" autoFill="0" autoLine="0" autoPict="0">
                <anchor moveWithCells="1">
                  <from>
                    <xdr:col>6</xdr:col>
                    <xdr:colOff>38100</xdr:colOff>
                    <xdr:row>84</xdr:row>
                    <xdr:rowOff>167640</xdr:rowOff>
                  </from>
                  <to>
                    <xdr:col>6</xdr:col>
                    <xdr:colOff>358140</xdr:colOff>
                    <xdr:row>86</xdr:row>
                    <xdr:rowOff>22860</xdr:rowOff>
                  </to>
                </anchor>
              </controlPr>
            </control>
          </mc:Choice>
        </mc:AlternateContent>
        <mc:AlternateContent xmlns:mc="http://schemas.openxmlformats.org/markup-compatibility/2006">
          <mc:Choice Requires="x14">
            <control shapeId="146393" r:id="rId97" name="chk_87">
              <controlPr defaultSize="0" autoFill="0" autoLine="0" autoPict="0">
                <anchor moveWithCells="1">
                  <from>
                    <xdr:col>6</xdr:col>
                    <xdr:colOff>38100</xdr:colOff>
                    <xdr:row>85</xdr:row>
                    <xdr:rowOff>160020</xdr:rowOff>
                  </from>
                  <to>
                    <xdr:col>6</xdr:col>
                    <xdr:colOff>358140</xdr:colOff>
                    <xdr:row>87</xdr:row>
                    <xdr:rowOff>22860</xdr:rowOff>
                  </to>
                </anchor>
              </controlPr>
            </control>
          </mc:Choice>
        </mc:AlternateContent>
        <mc:AlternateContent xmlns:mc="http://schemas.openxmlformats.org/markup-compatibility/2006">
          <mc:Choice Requires="x14">
            <control shapeId="146394" r:id="rId98" name="chk_88">
              <controlPr defaultSize="0" autoFill="0" autoLine="0" autoPict="0">
                <anchor moveWithCells="1">
                  <from>
                    <xdr:col>6</xdr:col>
                    <xdr:colOff>38100</xdr:colOff>
                    <xdr:row>86</xdr:row>
                    <xdr:rowOff>160020</xdr:rowOff>
                  </from>
                  <to>
                    <xdr:col>6</xdr:col>
                    <xdr:colOff>358140</xdr:colOff>
                    <xdr:row>88</xdr:row>
                    <xdr:rowOff>15240</xdr:rowOff>
                  </to>
                </anchor>
              </controlPr>
            </control>
          </mc:Choice>
        </mc:AlternateContent>
        <mc:AlternateContent xmlns:mc="http://schemas.openxmlformats.org/markup-compatibility/2006">
          <mc:Choice Requires="x14">
            <control shapeId="146395" r:id="rId99" name="chk_89">
              <controlPr defaultSize="0" autoFill="0" autoLine="0" autoPict="0">
                <anchor moveWithCells="1">
                  <from>
                    <xdr:col>6</xdr:col>
                    <xdr:colOff>38100</xdr:colOff>
                    <xdr:row>87</xdr:row>
                    <xdr:rowOff>167640</xdr:rowOff>
                  </from>
                  <to>
                    <xdr:col>6</xdr:col>
                    <xdr:colOff>358140</xdr:colOff>
                    <xdr:row>89</xdr:row>
                    <xdr:rowOff>15240</xdr:rowOff>
                  </to>
                </anchor>
              </controlPr>
            </control>
          </mc:Choice>
        </mc:AlternateContent>
        <mc:AlternateContent xmlns:mc="http://schemas.openxmlformats.org/markup-compatibility/2006">
          <mc:Choice Requires="x14">
            <control shapeId="146396" r:id="rId100" name="chk_90">
              <controlPr defaultSize="0" autoFill="0" autoLine="0" autoPict="0">
                <anchor moveWithCells="1">
                  <from>
                    <xdr:col>6</xdr:col>
                    <xdr:colOff>38100</xdr:colOff>
                    <xdr:row>88</xdr:row>
                    <xdr:rowOff>167640</xdr:rowOff>
                  </from>
                  <to>
                    <xdr:col>6</xdr:col>
                    <xdr:colOff>358140</xdr:colOff>
                    <xdr:row>90</xdr:row>
                    <xdr:rowOff>22860</xdr:rowOff>
                  </to>
                </anchor>
              </controlPr>
            </control>
          </mc:Choice>
        </mc:AlternateContent>
        <mc:AlternateContent xmlns:mc="http://schemas.openxmlformats.org/markup-compatibility/2006">
          <mc:Choice Requires="x14">
            <control shapeId="146397" r:id="rId101" name="chk_91">
              <controlPr defaultSize="0" autoFill="0" autoLine="0" autoPict="0">
                <anchor moveWithCells="1">
                  <from>
                    <xdr:col>6</xdr:col>
                    <xdr:colOff>38100</xdr:colOff>
                    <xdr:row>89</xdr:row>
                    <xdr:rowOff>160020</xdr:rowOff>
                  </from>
                  <to>
                    <xdr:col>6</xdr:col>
                    <xdr:colOff>358140</xdr:colOff>
                    <xdr:row>91</xdr:row>
                    <xdr:rowOff>22860</xdr:rowOff>
                  </to>
                </anchor>
              </controlPr>
            </control>
          </mc:Choice>
        </mc:AlternateContent>
        <mc:AlternateContent xmlns:mc="http://schemas.openxmlformats.org/markup-compatibility/2006">
          <mc:Choice Requires="x14">
            <control shapeId="146398" r:id="rId102" name="chk_92">
              <controlPr defaultSize="0" autoFill="0" autoLine="0" autoPict="0">
                <anchor moveWithCells="1">
                  <from>
                    <xdr:col>6</xdr:col>
                    <xdr:colOff>38100</xdr:colOff>
                    <xdr:row>90</xdr:row>
                    <xdr:rowOff>160020</xdr:rowOff>
                  </from>
                  <to>
                    <xdr:col>6</xdr:col>
                    <xdr:colOff>358140</xdr:colOff>
                    <xdr:row>92</xdr:row>
                    <xdr:rowOff>22860</xdr:rowOff>
                  </to>
                </anchor>
              </controlPr>
            </control>
          </mc:Choice>
        </mc:AlternateContent>
        <mc:AlternateContent xmlns:mc="http://schemas.openxmlformats.org/markup-compatibility/2006">
          <mc:Choice Requires="x14">
            <control shapeId="146399" r:id="rId103" name="chk_93">
              <controlPr defaultSize="0" autoFill="0" autoLine="0" autoPict="0">
                <anchor moveWithCells="1">
                  <from>
                    <xdr:col>6</xdr:col>
                    <xdr:colOff>38100</xdr:colOff>
                    <xdr:row>91</xdr:row>
                    <xdr:rowOff>160020</xdr:rowOff>
                  </from>
                  <to>
                    <xdr:col>6</xdr:col>
                    <xdr:colOff>358140</xdr:colOff>
                    <xdr:row>93</xdr:row>
                    <xdr:rowOff>22860</xdr:rowOff>
                  </to>
                </anchor>
              </controlPr>
            </control>
          </mc:Choice>
        </mc:AlternateContent>
        <mc:AlternateContent xmlns:mc="http://schemas.openxmlformats.org/markup-compatibility/2006">
          <mc:Choice Requires="x14">
            <control shapeId="146400" r:id="rId104" name="chk_94">
              <controlPr defaultSize="0" autoFill="0" autoLine="0" autoPict="0">
                <anchor moveWithCells="1">
                  <from>
                    <xdr:col>6</xdr:col>
                    <xdr:colOff>38100</xdr:colOff>
                    <xdr:row>92</xdr:row>
                    <xdr:rowOff>160020</xdr:rowOff>
                  </from>
                  <to>
                    <xdr:col>6</xdr:col>
                    <xdr:colOff>358140</xdr:colOff>
                    <xdr:row>94</xdr:row>
                    <xdr:rowOff>22860</xdr:rowOff>
                  </to>
                </anchor>
              </controlPr>
            </control>
          </mc:Choice>
        </mc:AlternateContent>
        <mc:AlternateContent xmlns:mc="http://schemas.openxmlformats.org/markup-compatibility/2006">
          <mc:Choice Requires="x14">
            <control shapeId="146401" r:id="rId105" name="chk_95">
              <controlPr defaultSize="0" autoFill="0" autoLine="0" autoPict="0">
                <anchor moveWithCells="1">
                  <from>
                    <xdr:col>6</xdr:col>
                    <xdr:colOff>38100</xdr:colOff>
                    <xdr:row>93</xdr:row>
                    <xdr:rowOff>160020</xdr:rowOff>
                  </from>
                  <to>
                    <xdr:col>6</xdr:col>
                    <xdr:colOff>358140</xdr:colOff>
                    <xdr:row>95</xdr:row>
                    <xdr:rowOff>22860</xdr:rowOff>
                  </to>
                </anchor>
              </controlPr>
            </control>
          </mc:Choice>
        </mc:AlternateContent>
        <mc:AlternateContent xmlns:mc="http://schemas.openxmlformats.org/markup-compatibility/2006">
          <mc:Choice Requires="x14">
            <control shapeId="146402" r:id="rId106" name="chk_96">
              <controlPr defaultSize="0" autoFill="0" autoLine="0" autoPict="0">
                <anchor moveWithCells="1">
                  <from>
                    <xdr:col>6</xdr:col>
                    <xdr:colOff>38100</xdr:colOff>
                    <xdr:row>94</xdr:row>
                    <xdr:rowOff>160020</xdr:rowOff>
                  </from>
                  <to>
                    <xdr:col>6</xdr:col>
                    <xdr:colOff>358140</xdr:colOff>
                    <xdr:row>96</xdr:row>
                    <xdr:rowOff>22860</xdr:rowOff>
                  </to>
                </anchor>
              </controlPr>
            </control>
          </mc:Choice>
        </mc:AlternateContent>
        <mc:AlternateContent xmlns:mc="http://schemas.openxmlformats.org/markup-compatibility/2006">
          <mc:Choice Requires="x14">
            <control shapeId="146403" r:id="rId107" name="chk_97">
              <controlPr defaultSize="0" autoFill="0" autoLine="0" autoPict="0">
                <anchor moveWithCells="1">
                  <from>
                    <xdr:col>6</xdr:col>
                    <xdr:colOff>38100</xdr:colOff>
                    <xdr:row>95</xdr:row>
                    <xdr:rowOff>160020</xdr:rowOff>
                  </from>
                  <to>
                    <xdr:col>6</xdr:col>
                    <xdr:colOff>358140</xdr:colOff>
                    <xdr:row>97</xdr:row>
                    <xdr:rowOff>22860</xdr:rowOff>
                  </to>
                </anchor>
              </controlPr>
            </control>
          </mc:Choice>
        </mc:AlternateContent>
        <mc:AlternateContent xmlns:mc="http://schemas.openxmlformats.org/markup-compatibility/2006">
          <mc:Choice Requires="x14">
            <control shapeId="146404" r:id="rId108" name="chk_98">
              <controlPr defaultSize="0" autoFill="0" autoLine="0" autoPict="0">
                <anchor moveWithCells="1">
                  <from>
                    <xdr:col>6</xdr:col>
                    <xdr:colOff>38100</xdr:colOff>
                    <xdr:row>96</xdr:row>
                    <xdr:rowOff>160020</xdr:rowOff>
                  </from>
                  <to>
                    <xdr:col>6</xdr:col>
                    <xdr:colOff>358140</xdr:colOff>
                    <xdr:row>98</xdr:row>
                    <xdr:rowOff>22860</xdr:rowOff>
                  </to>
                </anchor>
              </controlPr>
            </control>
          </mc:Choice>
        </mc:AlternateContent>
        <mc:AlternateContent xmlns:mc="http://schemas.openxmlformats.org/markup-compatibility/2006">
          <mc:Choice Requires="x14">
            <control shapeId="146405" r:id="rId109" name="chk_99">
              <controlPr defaultSize="0" autoFill="0" autoLine="0" autoPict="0">
                <anchor moveWithCells="1">
                  <from>
                    <xdr:col>6</xdr:col>
                    <xdr:colOff>38100</xdr:colOff>
                    <xdr:row>97</xdr:row>
                    <xdr:rowOff>160020</xdr:rowOff>
                  </from>
                  <to>
                    <xdr:col>6</xdr:col>
                    <xdr:colOff>358140</xdr:colOff>
                    <xdr:row>99</xdr:row>
                    <xdr:rowOff>22860</xdr:rowOff>
                  </to>
                </anchor>
              </controlPr>
            </control>
          </mc:Choice>
        </mc:AlternateContent>
        <mc:AlternateContent xmlns:mc="http://schemas.openxmlformats.org/markup-compatibility/2006">
          <mc:Choice Requires="x14">
            <control shapeId="146406" r:id="rId110" name="chk_100">
              <controlPr defaultSize="0" autoFill="0" autoLine="0" autoPict="0">
                <anchor moveWithCells="1">
                  <from>
                    <xdr:col>6</xdr:col>
                    <xdr:colOff>38100</xdr:colOff>
                    <xdr:row>98</xdr:row>
                    <xdr:rowOff>160020</xdr:rowOff>
                  </from>
                  <to>
                    <xdr:col>6</xdr:col>
                    <xdr:colOff>358140</xdr:colOff>
                    <xdr:row>100</xdr:row>
                    <xdr:rowOff>22860</xdr:rowOff>
                  </to>
                </anchor>
              </controlPr>
            </control>
          </mc:Choice>
        </mc:AlternateContent>
        <mc:AlternateContent xmlns:mc="http://schemas.openxmlformats.org/markup-compatibility/2006">
          <mc:Choice Requires="x14">
            <control shapeId="146407" r:id="rId111" name="chk_101">
              <controlPr defaultSize="0" autoFill="0" autoLine="0" autoPict="0">
                <anchor moveWithCells="1">
                  <from>
                    <xdr:col>6</xdr:col>
                    <xdr:colOff>38100</xdr:colOff>
                    <xdr:row>99</xdr:row>
                    <xdr:rowOff>160020</xdr:rowOff>
                  </from>
                  <to>
                    <xdr:col>6</xdr:col>
                    <xdr:colOff>358140</xdr:colOff>
                    <xdr:row>101</xdr:row>
                    <xdr:rowOff>22860</xdr:rowOff>
                  </to>
                </anchor>
              </controlPr>
            </control>
          </mc:Choice>
        </mc:AlternateContent>
        <mc:AlternateContent xmlns:mc="http://schemas.openxmlformats.org/markup-compatibility/2006">
          <mc:Choice Requires="x14">
            <control shapeId="146408" r:id="rId112" name="chk_102">
              <controlPr defaultSize="0" autoFill="0" autoLine="0" autoPict="0">
                <anchor moveWithCells="1">
                  <from>
                    <xdr:col>6</xdr:col>
                    <xdr:colOff>38100</xdr:colOff>
                    <xdr:row>100</xdr:row>
                    <xdr:rowOff>160020</xdr:rowOff>
                  </from>
                  <to>
                    <xdr:col>6</xdr:col>
                    <xdr:colOff>358140</xdr:colOff>
                    <xdr:row>102</xdr:row>
                    <xdr:rowOff>22860</xdr:rowOff>
                  </to>
                </anchor>
              </controlPr>
            </control>
          </mc:Choice>
        </mc:AlternateContent>
        <mc:AlternateContent xmlns:mc="http://schemas.openxmlformats.org/markup-compatibility/2006">
          <mc:Choice Requires="x14">
            <control shapeId="146409" r:id="rId113" name="chk_103">
              <controlPr defaultSize="0" autoFill="0" autoLine="0" autoPict="0">
                <anchor moveWithCells="1">
                  <from>
                    <xdr:col>6</xdr:col>
                    <xdr:colOff>38100</xdr:colOff>
                    <xdr:row>101</xdr:row>
                    <xdr:rowOff>160020</xdr:rowOff>
                  </from>
                  <to>
                    <xdr:col>6</xdr:col>
                    <xdr:colOff>358140</xdr:colOff>
                    <xdr:row>103</xdr:row>
                    <xdr:rowOff>22860</xdr:rowOff>
                  </to>
                </anchor>
              </controlPr>
            </control>
          </mc:Choice>
        </mc:AlternateContent>
        <mc:AlternateContent xmlns:mc="http://schemas.openxmlformats.org/markup-compatibility/2006">
          <mc:Choice Requires="x14">
            <control shapeId="146410" r:id="rId114" name="chk_104">
              <controlPr defaultSize="0" autoFill="0" autoLine="0" autoPict="0">
                <anchor moveWithCells="1">
                  <from>
                    <xdr:col>6</xdr:col>
                    <xdr:colOff>38100</xdr:colOff>
                    <xdr:row>102</xdr:row>
                    <xdr:rowOff>160020</xdr:rowOff>
                  </from>
                  <to>
                    <xdr:col>6</xdr:col>
                    <xdr:colOff>358140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H10" sqref="H10"/>
    </sheetView>
  </sheetViews>
  <sheetFormatPr defaultRowHeight="14.4"/>
  <cols>
    <col min="1" max="1" width="13.44140625" bestFit="1" customWidth="1"/>
    <col min="2" max="2" width="12" style="1" customWidth="1"/>
    <col min="3" max="3" width="21.33203125" customWidth="1"/>
    <col min="4" max="4" width="12" bestFit="1" customWidth="1"/>
    <col min="5" max="5" width="14.88671875" customWidth="1"/>
    <col min="6" max="6" width="3.77734375" customWidth="1"/>
    <col min="7" max="7" width="4.6640625" bestFit="1" customWidth="1"/>
    <col min="8" max="8" width="10.6640625" bestFit="1" customWidth="1"/>
    <col min="9" max="9" width="19.88671875" bestFit="1" customWidth="1"/>
    <col min="11" max="11" width="11.77734375" bestFit="1" customWidth="1"/>
    <col min="13" max="13" width="10.77734375" bestFit="1" customWidth="1"/>
  </cols>
  <sheetData>
    <row r="1" spans="1:13" ht="15" thickTop="1">
      <c r="A1" s="278" t="s">
        <v>0</v>
      </c>
      <c r="B1" s="279" t="str">
        <f>+'Netunei Gimlai'!B1</f>
        <v>ישראל ישראלי</v>
      </c>
      <c r="C1" s="278" t="s">
        <v>2</v>
      </c>
      <c r="D1" s="549">
        <f>+'Netunei Gimlai'!B19</f>
        <v>0.96699999999999997</v>
      </c>
      <c r="G1" s="545" t="s">
        <v>5</v>
      </c>
      <c r="H1" s="546" t="s">
        <v>6</v>
      </c>
      <c r="I1" s="547" t="s">
        <v>5137</v>
      </c>
      <c r="J1" s="234"/>
      <c r="K1" s="547" t="s">
        <v>1378</v>
      </c>
      <c r="L1" s="234"/>
      <c r="M1" s="548" t="s">
        <v>1081</v>
      </c>
    </row>
    <row r="2" spans="1:13" ht="15" thickBot="1">
      <c r="A2" s="281" t="s">
        <v>3</v>
      </c>
      <c r="B2" s="19">
        <f>+'Netunei Gimlai'!B2</f>
        <v>11111111</v>
      </c>
      <c r="C2" s="281" t="s">
        <v>4</v>
      </c>
      <c r="D2" s="550">
        <f>+'Netunei Gimlai'!B20</f>
        <v>0.53669999999999995</v>
      </c>
      <c r="G2" s="332">
        <v>1</v>
      </c>
      <c r="H2" s="1">
        <f>IF(G2=" "," ",HLOOKUP(G2,SACHAR!$AA$3:$DW$11,7,0))</f>
        <v>10002</v>
      </c>
      <c r="I2" t="str">
        <f>IF(G2=" "," ",HLOOKUP(G2,SACHAR!$AA$3:$DW$11,8,0))</f>
        <v>שכר משולב</v>
      </c>
      <c r="J2" s="333" t="str">
        <f>IF(G2=" "," ",HLOOKUP(G2,SACHAR!$AA$3:$DW$11,4,0))</f>
        <v xml:space="preserve"> </v>
      </c>
      <c r="K2" s="192">
        <f>IF(G2=" "," ",HLOOKUP(G2,SACHAR!$AA$3:$DW$11,9,0))</f>
        <v>3182.4571314816612</v>
      </c>
      <c r="M2" s="239">
        <f>IF(K2=" "," ",+K2*$D$1*$D$2)</f>
        <v>1651.6599259648226</v>
      </c>
    </row>
    <row r="3" spans="1:13" ht="15" thickTop="1">
      <c r="A3" s="556" t="s">
        <v>9</v>
      </c>
      <c r="B3" s="560" t="str">
        <f>VLOOKUP('Netunei Gimlai'!B5,'חודש פרישה'!A1:B693,2,0)</f>
        <v>1.1.1997</v>
      </c>
      <c r="C3" s="556" t="s">
        <v>5738</v>
      </c>
      <c r="D3" s="557">
        <f>+SACHAR!C9</f>
        <v>12.202500000000001</v>
      </c>
      <c r="G3" s="332">
        <f t="shared" ref="G3:G25" si="0">IF(G2=" "," ",IF(H2=99999," ",+G2+1))</f>
        <v>2</v>
      </c>
      <c r="H3" s="1">
        <f>IF(G3=" "," ",HLOOKUP(G3,SACHAR!$AA$3:$DW$11,7,0))</f>
        <v>626</v>
      </c>
      <c r="I3" t="str">
        <f>IF(G3=" "," ",HLOOKUP(G3,SACHAR!$AA$3:$DW$11,8,0))</f>
        <v>ס. פסיכיאטריה</v>
      </c>
      <c r="J3" s="333" t="str">
        <f>IF(G3=" "," ",HLOOKUP(G3,SACHAR!$AA$3:$DW$11,4,0))</f>
        <v xml:space="preserve"> </v>
      </c>
      <c r="K3" s="192">
        <f>IF(G3=" "," ",HLOOKUP(G3,SACHAR!$AA$3:$DW$11,9,0))</f>
        <v>10.56</v>
      </c>
      <c r="M3" s="239">
        <f t="shared" ref="M3:M25" si="1">IF(K3=" "," ",+K3*$D$1*$D$2)</f>
        <v>5.4805227839999997</v>
      </c>
    </row>
    <row r="4" spans="1:13" ht="15" thickBot="1">
      <c r="A4" s="558" t="s">
        <v>5368</v>
      </c>
      <c r="B4" s="559">
        <f>+SACHAR!E9</f>
        <v>12.2026</v>
      </c>
      <c r="C4" s="558" t="s">
        <v>15</v>
      </c>
      <c r="D4" s="459">
        <f>+'Netunei Gimlai'!B8</f>
        <v>12</v>
      </c>
      <c r="G4" s="332">
        <f t="shared" si="0"/>
        <v>3</v>
      </c>
      <c r="H4" s="1" t="str">
        <f>IF(G4=" "," ",HLOOKUP(G4,SACHAR!$AA$3:$DW$11,7,0))</f>
        <v>105 / 798</v>
      </c>
      <c r="I4" t="str">
        <f>IF(G4=" "," ",HLOOKUP(G4,SACHAR!$AA$3:$DW$11,8,0))</f>
        <v>דריכות בית חולים</v>
      </c>
      <c r="J4" s="333">
        <f>IF(G4=" "," ",HLOOKUP(G4,SACHAR!$AA$3:$DW$11,4,0))</f>
        <v>0.3</v>
      </c>
      <c r="K4" s="578">
        <f>IF(G4=" "," ",HLOOKUP(G4,SACHAR!$AA$3:$DW$11,9,0))</f>
        <v>954.73713944449833</v>
      </c>
      <c r="M4" s="239">
        <f t="shared" si="1"/>
        <v>495.49797778944674</v>
      </c>
    </row>
    <row r="5" spans="1:13" ht="15" thickTop="1">
      <c r="A5" s="551" t="s">
        <v>7</v>
      </c>
      <c r="B5" s="510" t="str">
        <f>VLOOKUP('Netunei Gimlai'!B4,MISRAD!A5:B81,2,0)</f>
        <v>הבריאות</v>
      </c>
      <c r="C5" s="551" t="s">
        <v>16</v>
      </c>
      <c r="D5" s="552" t="str">
        <f>VLOOKUP('Netunei Gimlai'!B9,DERUG!A3:B64,2,0)</f>
        <v>מח"ר</v>
      </c>
      <c r="G5" s="332">
        <f t="shared" si="0"/>
        <v>4</v>
      </c>
      <c r="H5" s="1">
        <f>IF(G5=" "," ",HLOOKUP(G5,SACHAR!$AA$3:$DW$11,7,0))</f>
        <v>1063</v>
      </c>
      <c r="I5" t="str">
        <f>IF(G5=" "," ",HLOOKUP(G5,SACHAR!$AA$3:$DW$11,8,0))</f>
        <v>תוספת מנמ"ש 2022</v>
      </c>
      <c r="J5" s="333">
        <f>IF(G5=" "," ",HLOOKUP(G5,SACHAR!$AA$3:$DW$11,4,0))</f>
        <v>0</v>
      </c>
      <c r="K5" s="192">
        <f>IF(G5=" "," ",HLOOKUP(G5,SACHAR!$AA$3:$DW$11,9,0))</f>
        <v>720</v>
      </c>
      <c r="M5" s="239">
        <f t="shared" si="1"/>
        <v>373.67200799999995</v>
      </c>
    </row>
    <row r="6" spans="1:13" ht="15" thickBot="1">
      <c r="A6" s="553" t="s">
        <v>17</v>
      </c>
      <c r="B6" s="554">
        <f>VLOOKUP('Netunei Gimlai'!B10,DARGA!A2:B111,2,0)</f>
        <v>39</v>
      </c>
      <c r="C6" s="553" t="s">
        <v>5737</v>
      </c>
      <c r="D6" s="555">
        <f>+'Netunei Gimlai'!B15</f>
        <v>10.75</v>
      </c>
      <c r="G6" s="332">
        <f t="shared" si="0"/>
        <v>5</v>
      </c>
      <c r="H6" s="1" t="str">
        <f>IF(G6=" "," ",HLOOKUP(G6,SACHAR!$AA$3:$DW$11,7,0))</f>
        <v>1037 / 4544</v>
      </c>
      <c r="I6" t="str">
        <f>IF(G6=" "," ",HLOOKUP(G6,SACHAR!$AA$3:$DW$11,8,0))</f>
        <v>הסכם 2001 / תוספת 3.6</v>
      </c>
      <c r="J6" s="333">
        <f>IF(G6=" "," ",HLOOKUP(G6,SACHAR!$AA$3:$DW$11,4,0))</f>
        <v>3.5999999999999997E-2</v>
      </c>
      <c r="K6" s="192">
        <f>IF(G6=" "," ",HLOOKUP(G6,SACHAR!$AA$3:$DW$11,9,0))</f>
        <v>166.60275375334174</v>
      </c>
      <c r="M6" s="239">
        <f t="shared" si="1"/>
        <v>86.464979907417685</v>
      </c>
    </row>
    <row r="7" spans="1:13" ht="15" thickTop="1">
      <c r="A7" s="6"/>
      <c r="G7" s="332">
        <f t="shared" si="0"/>
        <v>6</v>
      </c>
      <c r="H7" s="1" t="str">
        <f>IF(G7=" "," ",HLOOKUP(G7,SACHAR!$AA$3:$DW$11,7,0))</f>
        <v>1054 / 4934</v>
      </c>
      <c r="I7" t="str">
        <f>IF(G7=" "," ",HLOOKUP(G7,SACHAR!$AA$3:$DW$11,8,0))</f>
        <v>הסכם 2009</v>
      </c>
      <c r="J7" s="333">
        <f>IF(G7=" "," ",HLOOKUP(G7,SACHAR!$AA$3:$DW$11,4,0))</f>
        <v>0.05</v>
      </c>
      <c r="K7" s="192">
        <f>IF(G7=" "," ",HLOOKUP(G7,SACHAR!$AA$3:$DW$11,9,0))</f>
        <v>239.72285123397512</v>
      </c>
      <c r="M7" s="239">
        <f t="shared" si="1"/>
        <v>124.41349886678438</v>
      </c>
    </row>
    <row r="8" spans="1:13">
      <c r="G8" s="332">
        <f t="shared" si="0"/>
        <v>7</v>
      </c>
      <c r="H8" s="1" t="str">
        <f>IF(G8=" "," ",HLOOKUP(G8,SACHAR!$AA$3:$DW$11,7,0))</f>
        <v>1057 / 4994</v>
      </c>
      <c r="I8" t="str">
        <f>IF(G8=" "," ",HLOOKUP(G8,SACHAR!$AA$3:$DW$11,8,0))</f>
        <v>הסכם 2011</v>
      </c>
      <c r="J8" s="333">
        <f>IF(G8=" "," ",HLOOKUP(G8,SACHAR!$AA$3:$DW$11,4,0))</f>
        <v>7.2499999999999995E-2</v>
      </c>
      <c r="K8" s="192">
        <f>IF(G8=" "," ",HLOOKUP(G8,SACHAR!$AA$3:$DW$11,9,0))</f>
        <v>417.17804100372706</v>
      </c>
      <c r="M8" s="239">
        <f t="shared" si="1"/>
        <v>216.51077260467918</v>
      </c>
    </row>
    <row r="9" spans="1:13">
      <c r="F9" s="192"/>
      <c r="G9" s="332">
        <f t="shared" si="0"/>
        <v>8</v>
      </c>
      <c r="H9" s="1" t="str">
        <f>IF(G9=" "," ",HLOOKUP(G9,SACHAR!$AA$3:$DW$11,7,0))</f>
        <v>1059 / 5216</v>
      </c>
      <c r="I9" t="str">
        <f>IF(G9=" "," ",HLOOKUP(G9,SACHAR!$AA$3:$DW$11,8,0))</f>
        <v>מנמ"ש 2010</v>
      </c>
      <c r="J9" s="333">
        <f>IF(G9=" "," ",HLOOKUP(G9,SACHAR!$AA$3:$DW$11,4,0))</f>
        <v>0.08</v>
      </c>
      <c r="K9" s="192">
        <f>IF(G9=" "," ",HLOOKUP(G9,SACHAR!$AA$3:$DW$11,9,0))</f>
        <v>402.7343900730782</v>
      </c>
      <c r="M9" s="239">
        <f t="shared" si="1"/>
        <v>209.01467809619774</v>
      </c>
    </row>
    <row r="10" spans="1:13" ht="16.8" customHeight="1">
      <c r="F10" s="192"/>
      <c r="G10" s="332">
        <f t="shared" si="0"/>
        <v>9</v>
      </c>
      <c r="H10" s="1" t="str">
        <f>IF(G10=" "," ",HLOOKUP(G10,SACHAR!$AA$3:$DW$11,7,0))</f>
        <v>1072 / 5340</v>
      </c>
      <c r="I10" t="str">
        <f>IF(G10=" "," ",HLOOKUP(G10,SACHAR!$AA$3:$DW$11,8,0))</f>
        <v>בית חולים מאוחדת</v>
      </c>
      <c r="J10" s="333" t="str">
        <f>IF(G10=" "," ",HLOOKUP(G10,SACHAR!$AA$3:$DW$11,4,0))</f>
        <v xml:space="preserve"> </v>
      </c>
      <c r="K10" s="192">
        <f>IF(G10=" "," ",HLOOKUP(G10,SACHAR!$AA$3:$DW$11,9,0))</f>
        <v>480.1</v>
      </c>
      <c r="M10" s="239">
        <f t="shared" si="1"/>
        <v>249.16657089</v>
      </c>
    </row>
    <row r="11" spans="1:13" ht="15.6" customHeight="1">
      <c r="F11" s="192"/>
      <c r="G11" s="332">
        <f t="shared" si="0"/>
        <v>10</v>
      </c>
      <c r="H11" s="1">
        <f>IF(G11=" "," ",HLOOKUP(G11,SACHAR!$AA$3:$DW$11,7,0))</f>
        <v>4643</v>
      </c>
      <c r="I11" t="str">
        <f>IF(G11=" "," ",HLOOKUP(G11,SACHAR!$AA$3:$DW$11,8,0))</f>
        <v>השלמת שכר</v>
      </c>
      <c r="J11" s="333" t="str">
        <f>IF(G11=" "," ",HLOOKUP(G11,SACHAR!$AA$3:$DW$11,4,0))</f>
        <v xml:space="preserve"> </v>
      </c>
      <c r="K11" s="192">
        <f>IF(G11=" "," ",HLOOKUP(G11,SACHAR!$AA$3:$DW$11,9,0))</f>
        <v>265.52</v>
      </c>
      <c r="M11" s="239">
        <f t="shared" si="1"/>
        <v>137.80193272799997</v>
      </c>
    </row>
    <row r="12" spans="1:13" ht="16.2" customHeight="1">
      <c r="F12" s="192"/>
      <c r="G12" s="332">
        <f t="shared" si="0"/>
        <v>11</v>
      </c>
      <c r="H12" s="1" t="str">
        <f>IF(G12=" "," ",HLOOKUP(G12,SACHAR!$AA$3:$DW$11,7,0))</f>
        <v>1077 / 5401</v>
      </c>
      <c r="I12" t="str">
        <f>IF(G12=" "," ",HLOOKUP(G12,SACHAR!$AA$3:$DW$11,8,0))</f>
        <v>הסכם 2016 %</v>
      </c>
      <c r="J12" s="333">
        <f>IF(G12=" "," ",HLOOKUP(G12,SACHAR!$AA$3:$DW$11,4,0))</f>
        <v>3.875E-2</v>
      </c>
      <c r="K12" s="192">
        <f>IF(G12=" "," ",HLOOKUP(G12,SACHAR!$AA$3:$DW$11,9,0))</f>
        <v>254.74607689587347</v>
      </c>
      <c r="M12" s="239">
        <f t="shared" si="1"/>
        <v>132.21038622750476</v>
      </c>
    </row>
    <row r="13" spans="1:13">
      <c r="F13" s="192"/>
      <c r="G13" s="332">
        <f t="shared" si="0"/>
        <v>12</v>
      </c>
      <c r="H13" s="1" t="str">
        <f>IF(G13=" "," ",HLOOKUP(G13,SACHAR!$AA$3:$DW$11,7,0))</f>
        <v>1073 / 5402</v>
      </c>
      <c r="I13" t="str">
        <f>IF(G13=" "," ",HLOOKUP(G13,SACHAR!$AA$3:$DW$11,8,0))</f>
        <v>הסכם 2016 סכום</v>
      </c>
      <c r="J13" s="333" t="str">
        <f>IF(G13=" "," ",HLOOKUP(G13,SACHAR!$AA$3:$DW$11,4,0))</f>
        <v xml:space="preserve"> </v>
      </c>
      <c r="K13" s="192">
        <f>IF(G13=" "," ",HLOOKUP(G13,SACHAR!$AA$3:$DW$11,9,0))</f>
        <v>425.95</v>
      </c>
      <c r="M13" s="239">
        <f t="shared" si="1"/>
        <v>221.06332195499996</v>
      </c>
    </row>
    <row r="14" spans="1:13" ht="16.2" customHeight="1">
      <c r="F14" s="192"/>
      <c r="G14" s="332">
        <f t="shared" si="0"/>
        <v>13</v>
      </c>
      <c r="H14" s="1" t="str">
        <f>IF(G14=" "," ",HLOOKUP(G14,SACHAR!$AA$3:$DW$11,7,0))</f>
        <v>4005 / 5524</v>
      </c>
      <c r="I14" t="str">
        <f>IF(G14=" "," ",HLOOKUP(G14,SACHAR!$AA$3:$DW$11,8,0))</f>
        <v>שיקלית 2023</v>
      </c>
      <c r="J14" s="333" t="str">
        <f>IF(G14=" "," ",HLOOKUP(G14,SACHAR!$AA$3:$DW$11,4,0))</f>
        <v xml:space="preserve"> </v>
      </c>
      <c r="K14" s="192">
        <f>IF(G14=" "," ",HLOOKUP(G14,SACHAR!$AA$3:$DW$11,9,0))</f>
        <v>400</v>
      </c>
      <c r="M14" s="239">
        <f t="shared" si="1"/>
        <v>207.59555999999998</v>
      </c>
    </row>
    <row r="15" spans="1:13" ht="15.6" customHeight="1">
      <c r="F15" s="192"/>
      <c r="G15" s="332">
        <f t="shared" si="0"/>
        <v>14</v>
      </c>
      <c r="H15" s="1">
        <f>IF(G15=" "," ",HLOOKUP(G15,SACHAR!$AA$3:$DW$11,7,0))</f>
        <v>5533</v>
      </c>
      <c r="I15" t="str">
        <f>IF(G15=" "," ",HLOOKUP(G15,SACHAR!$AA$3:$DW$11,8,0))</f>
        <v>תוספת אחוזית 2024</v>
      </c>
      <c r="J15" s="333">
        <f>IF(G15=" "," ",HLOOKUP(G15,SACHAR!$AA$3:$DW$11,4,0))</f>
        <v>3.5000000000000003E-2</v>
      </c>
      <c r="K15" s="192">
        <f>IF(G15=" "," ",HLOOKUP(G15,SACHAR!$AA$3:$DW$11,9,0))</f>
        <v>239.00934343601548</v>
      </c>
      <c r="M15" s="239">
        <f t="shared" si="1"/>
        <v>124.04319623957988</v>
      </c>
    </row>
    <row r="16" spans="1:13">
      <c r="F16" s="192"/>
      <c r="G16" s="332">
        <f t="shared" si="0"/>
        <v>15</v>
      </c>
      <c r="H16" s="1">
        <f>IF(G16=" "," ",HLOOKUP(G16,SACHAR!$AA$3:$DW$11,7,0))</f>
        <v>99998</v>
      </c>
      <c r="I16" t="str">
        <f>IF(G16=" "," ",HLOOKUP(G16,SACHAR!$AA$3:$DW$11,8,0))</f>
        <v>עיגול לחישוב מינימום</v>
      </c>
      <c r="J16" s="333" t="str">
        <f>IF(G16=" "," ",HLOOKUP(G16,SACHAR!$AA$3:$DW$11,4,0))</f>
        <v xml:space="preserve"> </v>
      </c>
      <c r="K16" s="192">
        <f>IF(G16=" "," ",HLOOKUP(G16,SACHAR!$AA$3:$DW$11,9,0))</f>
        <v>1E-3</v>
      </c>
      <c r="M16" s="239">
        <f t="shared" si="1"/>
        <v>5.1898889999999994E-4</v>
      </c>
    </row>
    <row r="17" spans="6:13">
      <c r="F17" s="192"/>
      <c r="G17" s="332">
        <f t="shared" si="0"/>
        <v>16</v>
      </c>
      <c r="H17" s="1">
        <f>IF(G17=" "," ",HLOOKUP(G17,SACHAR!$AA$3:$DW$11,7,0))</f>
        <v>1699</v>
      </c>
      <c r="I17" t="str">
        <f>IF(G17=" "," ",HLOOKUP(G17,SACHAR!$AA$3:$DW$11,8,0))</f>
        <v>תוספת חוק מינימום</v>
      </c>
      <c r="J17" s="333" t="str">
        <f>IF(G17=" "," ",HLOOKUP(G17,SACHAR!$AA$3:$DW$11,4,0))</f>
        <v xml:space="preserve"> </v>
      </c>
      <c r="K17" s="192">
        <f>IF(G17=" "," ",HLOOKUP(G17,SACHAR!$AA$3:$DW$11,9,0))</f>
        <v>1942.012860555501</v>
      </c>
      <c r="M17" s="239">
        <f t="shared" si="1"/>
        <v>1007.8831182855527</v>
      </c>
    </row>
    <row r="18" spans="6:13" ht="15.6" customHeight="1">
      <c r="F18" s="192"/>
      <c r="G18" s="332">
        <f t="shared" si="0"/>
        <v>17</v>
      </c>
      <c r="H18" s="1">
        <f>IF(G18=" "," ",HLOOKUP(G18,SACHAR!$AA$3:$DW$11,7,0))</f>
        <v>99999</v>
      </c>
      <c r="I18" t="str">
        <f>IF(G18=" "," ",HLOOKUP(G18,SACHAR!$AA$3:$DW$11,8,0))</f>
        <v>סה"כ מרכיבי שכר שוטף</v>
      </c>
      <c r="J18" s="333" t="str">
        <f>IF(G18=" "," ",HLOOKUP(G18,SACHAR!$AA$3:$DW$11,4,0))</f>
        <v xml:space="preserve"> </v>
      </c>
      <c r="K18" s="192">
        <f>IF(G18=" "," ",HLOOKUP(G18,SACHAR!$AA$3:$DW$11,9,0))</f>
        <v>10101.331587877672</v>
      </c>
      <c r="M18" s="239">
        <f t="shared" si="1"/>
        <v>5242.4789693278854</v>
      </c>
    </row>
    <row r="19" spans="6:13">
      <c r="F19" s="192"/>
      <c r="G19" s="332" t="str">
        <f t="shared" si="0"/>
        <v xml:space="preserve"> </v>
      </c>
      <c r="H19" s="1" t="str">
        <f>IF(G19=" "," ",HLOOKUP(G19,SACHAR!$AA$3:$DW$11,7,0))</f>
        <v xml:space="preserve"> </v>
      </c>
      <c r="I19" t="str">
        <f>IF(G19=" "," ",HLOOKUP(G19,SACHAR!$AA$3:$DW$11,8,0))</f>
        <v xml:space="preserve"> </v>
      </c>
      <c r="J19" s="333" t="str">
        <f>IF(G19=" "," ",HLOOKUP(G19,SACHAR!$AA$3:$DW$11,4,0))</f>
        <v xml:space="preserve"> </v>
      </c>
      <c r="K19" s="192" t="str">
        <f>IF(G19=" "," ",HLOOKUP(G19,SACHAR!$AA$3:$DW$11,9,0))</f>
        <v xml:space="preserve"> </v>
      </c>
      <c r="M19" s="239" t="str">
        <f t="shared" si="1"/>
        <v xml:space="preserve"> </v>
      </c>
    </row>
    <row r="20" spans="6:13">
      <c r="F20" s="192"/>
      <c r="G20" s="332" t="str">
        <f t="shared" si="0"/>
        <v xml:space="preserve"> </v>
      </c>
      <c r="H20" s="1" t="str">
        <f>IF(G20=" "," ",HLOOKUP(G20,SACHAR!$AA$3:$DW$11,7,0))</f>
        <v xml:space="preserve"> </v>
      </c>
      <c r="I20" t="str">
        <f>IF(G20=" "," ",HLOOKUP(G20,SACHAR!$AA$3:$DW$11,8,0))</f>
        <v xml:space="preserve"> </v>
      </c>
      <c r="J20" s="333" t="str">
        <f>IF(G20=" "," ",HLOOKUP(G20,SACHAR!$AA$3:$DW$11,4,0))</f>
        <v xml:space="preserve"> </v>
      </c>
      <c r="K20" s="192" t="str">
        <f>IF(G20=" "," ",HLOOKUP(G20,SACHAR!$AA$3:$DW$11,9,0))</f>
        <v xml:space="preserve"> </v>
      </c>
      <c r="M20" s="239" t="str">
        <f t="shared" si="1"/>
        <v xml:space="preserve"> </v>
      </c>
    </row>
    <row r="21" spans="6:13">
      <c r="F21" s="192"/>
      <c r="G21" s="332" t="str">
        <f t="shared" si="0"/>
        <v xml:space="preserve"> </v>
      </c>
      <c r="H21" s="1" t="str">
        <f>IF(G21=" "," ",HLOOKUP(G21,SACHAR!$AA$3:$DW$11,7,0))</f>
        <v xml:space="preserve"> </v>
      </c>
      <c r="I21" t="str">
        <f>IF(G21=" "," ",HLOOKUP(G21,SACHAR!$AA$3:$DW$11,8,0))</f>
        <v xml:space="preserve"> </v>
      </c>
      <c r="J21" s="333" t="str">
        <f>IF(G21=" "," ",HLOOKUP(G21,SACHAR!$AA$3:$DW$11,4,0))</f>
        <v xml:space="preserve"> </v>
      </c>
      <c r="K21" s="192" t="str">
        <f>IF(G21=" "," ",HLOOKUP(G21,SACHAR!$AA$3:$DW$11,9,0))</f>
        <v xml:space="preserve"> </v>
      </c>
      <c r="M21" s="239" t="str">
        <f t="shared" si="1"/>
        <v xml:space="preserve"> </v>
      </c>
    </row>
    <row r="22" spans="6:13">
      <c r="F22" s="192"/>
      <c r="G22" s="332" t="str">
        <f t="shared" si="0"/>
        <v xml:space="preserve"> </v>
      </c>
      <c r="H22" s="1" t="str">
        <f>IF(G22=" "," ",HLOOKUP(G22,SACHAR!$AA$3:$DW$11,7,0))</f>
        <v xml:space="preserve"> </v>
      </c>
      <c r="I22" t="str">
        <f>IF(G22=" "," ",HLOOKUP(G22,SACHAR!$AA$3:$DW$11,8,0))</f>
        <v xml:space="preserve"> </v>
      </c>
      <c r="J22" s="333" t="str">
        <f>IF(G22=" "," ",HLOOKUP(G22,SACHAR!$AA$3:$DW$11,4,0))</f>
        <v xml:space="preserve"> </v>
      </c>
      <c r="K22" s="192" t="str">
        <f>IF(G22=" "," ",HLOOKUP(G22,SACHAR!$AA$3:$DW$11,9,0))</f>
        <v xml:space="preserve"> </v>
      </c>
      <c r="M22" s="239" t="str">
        <f t="shared" si="1"/>
        <v xml:space="preserve"> </v>
      </c>
    </row>
    <row r="23" spans="6:13">
      <c r="F23" s="192"/>
      <c r="G23" s="332" t="str">
        <f t="shared" si="0"/>
        <v xml:space="preserve"> </v>
      </c>
      <c r="H23" s="1" t="str">
        <f>IF(G23=" "," ",HLOOKUP(G23,SACHAR!$AA$3:$DW$11,7,0))</f>
        <v xml:space="preserve"> </v>
      </c>
      <c r="I23" t="str">
        <f>IF(G23=" "," ",HLOOKUP(G23,SACHAR!$AA$3:$DW$11,8,0))</f>
        <v xml:space="preserve"> </v>
      </c>
      <c r="J23" s="333" t="str">
        <f>IF(G23=" "," ",HLOOKUP(G23,SACHAR!$AA$3:$DW$11,4,0))</f>
        <v xml:space="preserve"> </v>
      </c>
      <c r="K23" s="192" t="str">
        <f>IF(G23=" "," ",HLOOKUP(G23,SACHAR!$AA$3:$DW$11,9,0))</f>
        <v xml:space="preserve"> </v>
      </c>
      <c r="M23" s="239" t="str">
        <f t="shared" si="1"/>
        <v xml:space="preserve"> </v>
      </c>
    </row>
    <row r="24" spans="6:13">
      <c r="F24" s="192"/>
      <c r="G24" s="332" t="str">
        <f t="shared" si="0"/>
        <v xml:space="preserve"> </v>
      </c>
      <c r="H24" s="1" t="str">
        <f>IF(G24=" "," ",HLOOKUP(G24,SACHAR!$AA$3:$DW$11,7,0))</f>
        <v xml:space="preserve"> </v>
      </c>
      <c r="I24" t="str">
        <f>IF(G24=" "," ",HLOOKUP(G24,SACHAR!$AA$3:$DW$11,8,0))</f>
        <v xml:space="preserve"> </v>
      </c>
      <c r="J24" s="333" t="str">
        <f>IF(G24=" "," ",HLOOKUP(G24,SACHAR!$AA$3:$DW$11,4,0))</f>
        <v xml:space="preserve"> </v>
      </c>
      <c r="K24" s="192" t="str">
        <f>IF(G24=" "," ",HLOOKUP(G24,SACHAR!$AA$3:$DW$11,9,0))</f>
        <v xml:space="preserve"> </v>
      </c>
      <c r="M24" s="239" t="str">
        <f t="shared" si="1"/>
        <v xml:space="preserve"> </v>
      </c>
    </row>
    <row r="25" spans="6:13" ht="15" thickBot="1">
      <c r="F25" s="192"/>
      <c r="G25" s="334" t="str">
        <f t="shared" si="0"/>
        <v xml:space="preserve"> </v>
      </c>
      <c r="H25" s="339" t="str">
        <f>IF(G25=" "," ",HLOOKUP(G25,SACHAR!$AA$3:$DW$11,7,0))</f>
        <v xml:space="preserve"> </v>
      </c>
      <c r="I25" s="237" t="str">
        <f>IF(G25=" "," ",HLOOKUP(G25,SACHAR!$AA$3:$DW$11,8,0))</f>
        <v xml:space="preserve"> </v>
      </c>
      <c r="J25" s="335" t="str">
        <f>IF(G25=" "," ",HLOOKUP(G25,SACHAR!$AA$3:$DW$11,4,0))</f>
        <v xml:space="preserve"> </v>
      </c>
      <c r="K25" s="579" t="str">
        <f>IF(G25=" "," ",HLOOKUP(G25,SACHAR!$AA$3:$DW$11,9,0))</f>
        <v xml:space="preserve"> </v>
      </c>
      <c r="L25" s="237"/>
      <c r="M25" s="238" t="str">
        <f t="shared" si="1"/>
        <v xml:space="preserve"> </v>
      </c>
    </row>
    <row r="26" spans="6:13" ht="15" thickTop="1">
      <c r="F26" s="192"/>
      <c r="H26" s="1"/>
    </row>
    <row r="27" spans="6:13" ht="15" thickBot="1">
      <c r="F27" s="192"/>
    </row>
    <row r="28" spans="6:13" ht="15" thickTop="1">
      <c r="F28" s="192"/>
      <c r="I28" s="233" t="s">
        <v>33</v>
      </c>
      <c r="J28" s="234"/>
      <c r="K28" s="235">
        <f>+SACHAR!DW11</f>
        <v>10101.331587877672</v>
      </c>
    </row>
    <row r="29" spans="6:13">
      <c r="F29" s="192"/>
      <c r="I29" s="9"/>
      <c r="K29" s="10"/>
    </row>
    <row r="30" spans="6:13">
      <c r="F30" s="192"/>
      <c r="I30" s="9"/>
      <c r="J30" s="6">
        <v>3.8199999999999998E-2</v>
      </c>
      <c r="K30" s="239">
        <f>+K28*J30</f>
        <v>385.87086665692703</v>
      </c>
    </row>
    <row r="31" spans="6:13" ht="15" thickBot="1">
      <c r="F31" s="192"/>
      <c r="I31" s="9"/>
      <c r="J31" s="6"/>
      <c r="K31" s="239"/>
    </row>
    <row r="32" spans="6:13" ht="15" thickTop="1">
      <c r="F32" s="192"/>
      <c r="I32" s="233" t="s">
        <v>37</v>
      </c>
      <c r="J32" s="234"/>
      <c r="K32" s="235">
        <f>+K28+K30</f>
        <v>10487.202454534599</v>
      </c>
    </row>
    <row r="33" spans="2:11">
      <c r="F33" s="192"/>
      <c r="I33" s="9" t="s">
        <v>2</v>
      </c>
      <c r="J33" s="6">
        <f>+'Netunei Gimlai'!B19</f>
        <v>0.96699999999999997</v>
      </c>
      <c r="K33" s="10"/>
    </row>
    <row r="34" spans="2:11">
      <c r="F34" s="192"/>
      <c r="I34" s="9"/>
      <c r="J34" s="6"/>
      <c r="K34" s="10"/>
    </row>
    <row r="35" spans="2:11" ht="16.2">
      <c r="F35" s="232"/>
      <c r="I35" s="9" t="s">
        <v>4</v>
      </c>
      <c r="J35" s="6">
        <f>+'Netunei Gimlai'!B20</f>
        <v>0.53669999999999995</v>
      </c>
      <c r="K35" s="10"/>
    </row>
    <row r="36" spans="2:11" ht="16.8" thickBot="1">
      <c r="F36" s="232"/>
      <c r="I36" s="236" t="s">
        <v>39</v>
      </c>
      <c r="J36" s="237"/>
      <c r="K36" s="238">
        <f>+K32*J33*J35</f>
        <v>5442.7416659562114</v>
      </c>
    </row>
    <row r="37" spans="2:11" ht="15" thickTop="1">
      <c r="F37" s="192"/>
    </row>
    <row r="38" spans="2:11">
      <c r="F38" s="192"/>
    </row>
    <row r="39" spans="2:11">
      <c r="F39" s="192"/>
    </row>
    <row r="40" spans="2:11">
      <c r="F40" s="192"/>
    </row>
    <row r="41" spans="2:11">
      <c r="F41" s="192"/>
    </row>
    <row r="42" spans="2:11">
      <c r="F42" s="192"/>
    </row>
    <row r="44" spans="2:11">
      <c r="B44"/>
      <c r="F44" s="192"/>
    </row>
    <row r="45" spans="2:11">
      <c r="B45"/>
      <c r="F45" s="192"/>
    </row>
    <row r="46" spans="2:11">
      <c r="B46"/>
    </row>
    <row r="47" spans="2:11">
      <c r="B47"/>
    </row>
    <row r="48" spans="2:11">
      <c r="B48"/>
    </row>
    <row r="49" spans="2:6">
      <c r="B49"/>
    </row>
    <row r="50" spans="2:6">
      <c r="B50"/>
    </row>
    <row r="51" spans="2:6">
      <c r="B51"/>
      <c r="F51" s="192"/>
    </row>
    <row r="52" spans="2:6">
      <c r="B52"/>
      <c r="F52" s="192"/>
    </row>
    <row r="53" spans="2:6">
      <c r="B53"/>
    </row>
    <row r="54" spans="2:6">
      <c r="B54"/>
    </row>
    <row r="55" spans="2:6">
      <c r="B55"/>
      <c r="E55" s="192"/>
      <c r="F55" s="192"/>
    </row>
    <row r="56" spans="2:6">
      <c r="B56"/>
    </row>
    <row r="57" spans="2:6">
      <c r="B57"/>
    </row>
    <row r="58" spans="2:6">
      <c r="B58"/>
    </row>
    <row r="59" spans="2:6">
      <c r="B59"/>
    </row>
    <row r="60" spans="2:6">
      <c r="B60"/>
    </row>
    <row r="61" spans="2:6">
      <c r="B61"/>
    </row>
    <row r="62" spans="2:6">
      <c r="B62"/>
    </row>
    <row r="63" spans="2:6">
      <c r="B63"/>
    </row>
    <row r="64" spans="2:6">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3"/>
    </row>
    <row r="104" spans="2:2">
      <c r="B104"/>
    </row>
    <row r="105" spans="2:2">
      <c r="B105"/>
    </row>
    <row r="106" spans="2:2">
      <c r="B106"/>
    </row>
    <row r="124" spans="2:2">
      <c r="B124"/>
    </row>
  </sheetData>
  <conditionalFormatting sqref="F9:F34 K2:K25">
    <cfRule type="notContainsBlanks" dxfId="2" priority="1">
      <formula>LEN(TRIM(F2))&gt;0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C226"/>
  <sheetViews>
    <sheetView rightToLeft="1" topLeftCell="CU1" zoomScaleNormal="100" workbookViewId="0">
      <selection activeCell="CU11" sqref="CU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37" width="10.33203125" customWidth="1"/>
    <col min="38" max="38" width="11" bestFit="1" customWidth="1"/>
    <col min="39" max="43" width="10.33203125" customWidth="1"/>
    <col min="44" max="44" width="11" bestFit="1" customWidth="1"/>
    <col min="45" max="45" width="11" customWidth="1"/>
    <col min="46" max="48" width="10.33203125" customWidth="1"/>
    <col min="49" max="49" width="11" bestFit="1" customWidth="1"/>
    <col min="50" max="50" width="11" customWidth="1"/>
    <col min="51" max="52" width="10.33203125" customWidth="1"/>
    <col min="53" max="74" width="11" customWidth="1"/>
    <col min="75" max="78" width="12" customWidth="1"/>
    <col min="79" max="80" width="11" customWidth="1"/>
    <col min="81" max="83" width="12" customWidth="1"/>
    <col min="84" max="84" width="11" customWidth="1"/>
    <col min="85" max="85" width="12" customWidth="1"/>
    <col min="86" max="86" width="11" customWidth="1"/>
    <col min="87" max="89" width="12" customWidth="1"/>
    <col min="90" max="98" width="11" customWidth="1"/>
    <col min="99" max="99" width="12" customWidth="1"/>
    <col min="100" max="101" width="12" bestFit="1" customWidth="1"/>
    <col min="102" max="102" width="11" customWidth="1"/>
    <col min="103" max="103" width="10.33203125" customWidth="1"/>
    <col min="104" max="106" width="12" customWidth="1"/>
    <col min="107" max="108" width="11" customWidth="1"/>
    <col min="109" max="115" width="12" customWidth="1"/>
    <col min="116" max="116" width="11.88671875" bestFit="1" customWidth="1"/>
    <col min="117" max="118" width="10.33203125" bestFit="1" customWidth="1"/>
    <col min="119" max="120" width="10.33203125" customWidth="1"/>
    <col min="121" max="125" width="11.21875" customWidth="1"/>
    <col min="126" max="126" width="12" bestFit="1" customWidth="1"/>
    <col min="127" max="128" width="13.109375" bestFit="1" customWidth="1"/>
    <col min="129" max="129" width="13.109375" customWidth="1"/>
    <col min="130" max="130" width="13.109375" bestFit="1" customWidth="1"/>
    <col min="131" max="131" width="12" bestFit="1" customWidth="1"/>
    <col min="132" max="132" width="14.6640625" bestFit="1" customWidth="1"/>
    <col min="133" max="137" width="13.109375" bestFit="1" customWidth="1"/>
    <col min="138" max="138" width="12" customWidth="1"/>
    <col min="139" max="139" width="11" bestFit="1" customWidth="1"/>
    <col min="140" max="140" width="12.109375" bestFit="1" customWidth="1"/>
    <col min="141" max="142" width="9.88671875" bestFit="1" customWidth="1"/>
    <col min="143" max="145" width="11" bestFit="1" customWidth="1"/>
    <col min="146" max="146" width="8.109375" bestFit="1" customWidth="1"/>
    <col min="147" max="147" width="4.88671875" bestFit="1" customWidth="1"/>
    <col min="148" max="148" width="6" bestFit="1" customWidth="1"/>
    <col min="149" max="149" width="12" bestFit="1" customWidth="1"/>
    <col min="150" max="150" width="9.88671875" bestFit="1" customWidth="1"/>
    <col min="151" max="151" width="8.6640625" bestFit="1" customWidth="1"/>
    <col min="152" max="152" width="9.88671875" bestFit="1" customWidth="1"/>
    <col min="153" max="154" width="11" bestFit="1" customWidth="1"/>
    <col min="155" max="155" width="7.109375" bestFit="1" customWidth="1"/>
    <col min="156" max="157" width="9.88671875" bestFit="1" customWidth="1"/>
    <col min="158" max="158" width="11" bestFit="1" customWidth="1"/>
    <col min="159" max="159" width="8.33203125" bestFit="1" customWidth="1"/>
    <col min="160" max="161" width="9.88671875" bestFit="1" customWidth="1"/>
    <col min="162" max="163" width="11" bestFit="1" customWidth="1"/>
    <col min="166" max="166" width="11.88671875" bestFit="1" customWidth="1"/>
    <col min="167" max="167" width="11" bestFit="1" customWidth="1"/>
    <col min="168" max="168" width="12.109375" bestFit="1" customWidth="1"/>
    <col min="169" max="170" width="9.88671875" bestFit="1" customWidth="1"/>
    <col min="171" max="173" width="11" bestFit="1" customWidth="1"/>
    <col min="174" max="174" width="8.109375" bestFit="1" customWidth="1"/>
    <col min="175" max="175" width="4.88671875" bestFit="1" customWidth="1"/>
    <col min="176" max="176" width="6" bestFit="1" customWidth="1"/>
    <col min="177" max="177" width="11" bestFit="1" customWidth="1"/>
    <col min="178" max="178" width="9.88671875" bestFit="1" customWidth="1"/>
    <col min="179" max="179" width="8.6640625" bestFit="1" customWidth="1"/>
    <col min="180" max="180" width="9.88671875" bestFit="1" customWidth="1"/>
    <col min="181" max="182" width="11" bestFit="1" customWidth="1"/>
    <col min="184" max="184" width="9.44140625" bestFit="1" customWidth="1"/>
    <col min="185" max="185" width="7.109375" bestFit="1" customWidth="1"/>
    <col min="186" max="186" width="8.6640625" bestFit="1" customWidth="1"/>
    <col min="187" max="187" width="6" bestFit="1" customWidth="1"/>
    <col min="188" max="188" width="7.109375" bestFit="1" customWidth="1"/>
    <col min="189" max="189" width="6.6640625" bestFit="1" customWidth="1"/>
    <col min="190" max="190" width="5" bestFit="1" customWidth="1"/>
    <col min="191" max="191" width="12.109375" bestFit="1" customWidth="1"/>
    <col min="192" max="192" width="7.6640625" bestFit="1" customWidth="1"/>
    <col min="193" max="193" width="13.109375" bestFit="1" customWidth="1"/>
    <col min="194" max="194" width="12" bestFit="1" customWidth="1"/>
    <col min="195" max="195" width="8.6640625" bestFit="1" customWidth="1"/>
    <col min="196" max="196" width="13.109375" bestFit="1" customWidth="1"/>
    <col min="197" max="197" width="14.33203125" bestFit="1" customWidth="1"/>
    <col min="198" max="199" width="9.88671875" bestFit="1" customWidth="1"/>
    <col min="200" max="202" width="11" bestFit="1" customWidth="1"/>
    <col min="203" max="203" width="8.109375" bestFit="1" customWidth="1"/>
    <col min="204" max="204" width="4.88671875" bestFit="1" customWidth="1"/>
    <col min="205" max="205" width="6" bestFit="1" customWidth="1"/>
    <col min="206" max="206" width="11" bestFit="1" customWidth="1"/>
    <col min="207" max="207" width="9.88671875" bestFit="1" customWidth="1"/>
    <col min="208" max="208" width="11.88671875" bestFit="1" customWidth="1"/>
    <col min="209" max="209" width="9.88671875" bestFit="1" customWidth="1"/>
    <col min="210" max="211" width="11" bestFit="1" customWidth="1"/>
    <col min="212" max="212" width="7.109375" bestFit="1" customWidth="1"/>
    <col min="213" max="214" width="9.88671875" bestFit="1" customWidth="1"/>
    <col min="215" max="215" width="11" bestFit="1" customWidth="1"/>
    <col min="216" max="216" width="8.33203125" bestFit="1" customWidth="1"/>
    <col min="217" max="218" width="9.88671875" bestFit="1" customWidth="1"/>
    <col min="219" max="219" width="11" bestFit="1" customWidth="1"/>
    <col min="220" max="220" width="12.109375" bestFit="1" customWidth="1"/>
    <col min="221" max="221" width="11" bestFit="1" customWidth="1"/>
  </cols>
  <sheetData>
    <row r="1" spans="1:133">
      <c r="A1" s="18" t="s">
        <v>0</v>
      </c>
      <c r="B1" s="18" t="str">
        <f>+'Netunei Gimlai'!B1</f>
        <v>ישראל ישראלי</v>
      </c>
      <c r="AR1" s="319"/>
      <c r="AS1" s="319"/>
    </row>
    <row r="2" spans="1:133">
      <c r="A2" s="18" t="s">
        <v>3</v>
      </c>
      <c r="B2" s="18">
        <f>+'Netunei Gimlai'!B2</f>
        <v>11111111</v>
      </c>
    </row>
    <row r="3" spans="1:133">
      <c r="Y3" t="s">
        <v>42</v>
      </c>
      <c r="AA3">
        <f>IF(AA5=1,1,0)</f>
        <v>1</v>
      </c>
      <c r="AB3">
        <f>IF(AB5=1,AA4+1,0)</f>
        <v>0</v>
      </c>
      <c r="AC3">
        <f t="shared" ref="AC3:AJ3" si="0">IF(AC5=1,AB4+1,0)</f>
        <v>0</v>
      </c>
      <c r="AD3">
        <f t="shared" si="0"/>
        <v>0</v>
      </c>
      <c r="AE3">
        <f t="shared" si="0"/>
        <v>0</v>
      </c>
      <c r="AF3">
        <f t="shared" si="0"/>
        <v>0</v>
      </c>
      <c r="AG3">
        <f t="shared" si="0"/>
        <v>2</v>
      </c>
      <c r="AH3">
        <f t="shared" si="0"/>
        <v>0</v>
      </c>
      <c r="AI3">
        <f t="shared" si="0"/>
        <v>0</v>
      </c>
      <c r="AJ3">
        <f t="shared" si="0"/>
        <v>0</v>
      </c>
      <c r="AK3">
        <f t="shared" ref="AK3" si="1">IF(AK5=1,AJ4+1,0)</f>
        <v>0</v>
      </c>
      <c r="AL3">
        <f t="shared" ref="AL3" si="2">IF(AL5=1,AK4+1,0)</f>
        <v>0</v>
      </c>
      <c r="AM3">
        <f t="shared" ref="AM3" si="3">IF(AM5=1,AL4+1,0)</f>
        <v>0</v>
      </c>
      <c r="AN3">
        <f t="shared" ref="AN3" si="4">IF(AN5=1,AM4+1,0)</f>
        <v>0</v>
      </c>
      <c r="AO3">
        <f t="shared" ref="AO3" si="5">IF(AO5=1,AN4+1,0)</f>
        <v>0</v>
      </c>
      <c r="AP3">
        <f t="shared" ref="AP3" si="6">IF(AP5=1,AO4+1,0)</f>
        <v>0</v>
      </c>
      <c r="AQ3">
        <f t="shared" ref="AQ3" si="7">IF(AQ5=1,AP4+1,0)</f>
        <v>0</v>
      </c>
      <c r="AR3">
        <f t="shared" ref="AR3" si="8">IF(AR5=1,AQ4+1,0)</f>
        <v>0</v>
      </c>
      <c r="AS3">
        <f t="shared" ref="AS3" si="9">IF(AS5=1,AR4+1,0)</f>
        <v>0</v>
      </c>
      <c r="AT3">
        <f t="shared" ref="AT3" si="10">IF(AT5=1,AS4+1,0)</f>
        <v>0</v>
      </c>
      <c r="AU3">
        <f t="shared" ref="AU3" si="11">IF(AU5=1,AT4+1,0)</f>
        <v>0</v>
      </c>
      <c r="AV3">
        <f t="shared" ref="AV3" si="12">IF(AV5=1,AU4+1,0)</f>
        <v>0</v>
      </c>
      <c r="AW3">
        <f t="shared" ref="AW3" si="13">IF(AW5=1,AV4+1,0)</f>
        <v>0</v>
      </c>
      <c r="AX3">
        <f t="shared" ref="AX3" si="14">IF(AX5=1,AW4+1,0)</f>
        <v>0</v>
      </c>
      <c r="AY3">
        <f t="shared" ref="AY3" si="15">IF(AY5=1,AX4+1,0)</f>
        <v>0</v>
      </c>
      <c r="AZ3">
        <f t="shared" ref="AZ3" si="16">IF(AZ5=1,AY4+1,0)</f>
        <v>0</v>
      </c>
      <c r="BA3">
        <f t="shared" ref="BA3" si="17">IF(BA5=1,AZ4+1,0)</f>
        <v>3</v>
      </c>
      <c r="BB3">
        <f t="shared" ref="BB3" si="18">IF(BB5=1,BA4+1,0)</f>
        <v>0</v>
      </c>
      <c r="BC3">
        <f t="shared" ref="BC3" si="19">IF(BC5=1,BB4+1,0)</f>
        <v>0</v>
      </c>
      <c r="BD3">
        <f t="shared" ref="BD3" si="20">IF(BD5=1,BC4+1,0)</f>
        <v>0</v>
      </c>
      <c r="BE3">
        <f t="shared" ref="BE3" si="21">IF(BE5=1,BD4+1,0)</f>
        <v>0</v>
      </c>
      <c r="BF3">
        <f t="shared" ref="BF3" si="22">IF(BF5=1,BE4+1,0)</f>
        <v>0</v>
      </c>
      <c r="BG3">
        <f t="shared" ref="BG3" si="23">IF(BG5=1,BF4+1,0)</f>
        <v>0</v>
      </c>
      <c r="BH3">
        <f t="shared" ref="BH3" si="24">IF(BH5=1,BG4+1,0)</f>
        <v>0</v>
      </c>
      <c r="BI3">
        <f t="shared" ref="BI3" si="25">IF(BI5=1,BH4+1,0)</f>
        <v>0</v>
      </c>
      <c r="BJ3">
        <f t="shared" ref="BJ3" si="26">IF(BJ5=1,BI4+1,0)</f>
        <v>0</v>
      </c>
      <c r="BK3">
        <f t="shared" ref="BK3" si="27">IF(BK5=1,BJ4+1,0)</f>
        <v>0</v>
      </c>
      <c r="BL3">
        <f t="shared" ref="BL3" si="28">IF(BL5=1,BK4+1,0)</f>
        <v>0</v>
      </c>
      <c r="BM3">
        <f t="shared" ref="BM3" si="29">IF(BM5=1,BL4+1,0)</f>
        <v>0</v>
      </c>
      <c r="BN3">
        <f t="shared" ref="BN3" si="30">IF(BN5=1,BM4+1,0)</f>
        <v>4</v>
      </c>
      <c r="BO3">
        <f t="shared" ref="BO3" si="31">IF(BO5=1,BN4+1,0)</f>
        <v>0</v>
      </c>
      <c r="BP3">
        <f t="shared" ref="BP3" si="32">IF(BP5=1,BO4+1,0)</f>
        <v>0</v>
      </c>
      <c r="BQ3">
        <f t="shared" ref="BQ3" si="33">IF(BQ5=1,BP4+1,0)</f>
        <v>0</v>
      </c>
      <c r="BR3">
        <f t="shared" ref="BR3" si="34">IF(BR5=1,BQ4+1,0)</f>
        <v>0</v>
      </c>
      <c r="BS3">
        <f t="shared" ref="BS3" si="35">IF(BS5=1,BR4+1,0)</f>
        <v>0</v>
      </c>
      <c r="BT3">
        <f t="shared" ref="BT3" si="36">IF(BT5=1,BS4+1,0)</f>
        <v>0</v>
      </c>
      <c r="BU3">
        <f t="shared" ref="BU3" si="37">IF(BU5=1,BT4+1,0)</f>
        <v>0</v>
      </c>
      <c r="BV3">
        <f t="shared" ref="BV3" si="38">IF(BV5=1,BU4+1,0)</f>
        <v>0</v>
      </c>
      <c r="BW3">
        <f t="shared" ref="BW3" si="39">IF(BW5=1,BV4+1,0)</f>
        <v>0</v>
      </c>
      <c r="BX3">
        <f t="shared" ref="BX3" si="40">IF(BX5=1,BW4+1,0)</f>
        <v>0</v>
      </c>
      <c r="BY3">
        <f t="shared" ref="BY3" si="41">IF(BY5=1,BX4+1,0)</f>
        <v>0</v>
      </c>
      <c r="BZ3">
        <f t="shared" ref="BZ3" si="42">IF(BZ5=1,BY4+1,0)</f>
        <v>0</v>
      </c>
      <c r="CA3">
        <f t="shared" ref="CA3" si="43">IF(CA5=1,BZ4+1,0)</f>
        <v>0</v>
      </c>
      <c r="CB3">
        <f t="shared" ref="CB3" si="44">IF(CB5=1,CA4+1,0)</f>
        <v>0</v>
      </c>
      <c r="CC3">
        <f t="shared" ref="CC3" si="45">IF(CC5=1,CB4+1,0)</f>
        <v>0</v>
      </c>
      <c r="CD3">
        <f t="shared" ref="CD3" si="46">IF(CD5=1,CC4+1,0)</f>
        <v>0</v>
      </c>
      <c r="CE3">
        <f t="shared" ref="CE3" si="47">IF(CE5=1,CD4+1,0)</f>
        <v>0</v>
      </c>
      <c r="CF3">
        <f t="shared" ref="CF3" si="48">IF(CF5=1,CE4+1,0)</f>
        <v>0</v>
      </c>
      <c r="CG3">
        <f t="shared" ref="CG3" si="49">IF(CG5=1,CF4+1,0)</f>
        <v>0</v>
      </c>
      <c r="CH3">
        <f t="shared" ref="CH3" si="50">IF(CH5=1,CG4+1,0)</f>
        <v>0</v>
      </c>
      <c r="CI3">
        <f t="shared" ref="CI3" si="51">IF(CI5=1,CH4+1,0)</f>
        <v>0</v>
      </c>
      <c r="CJ3">
        <f t="shared" ref="CJ3" si="52">IF(CJ5=1,CI4+1,0)</f>
        <v>0</v>
      </c>
      <c r="CK3">
        <f t="shared" ref="CK3" si="53">IF(CK5=1,CJ4+1,0)</f>
        <v>0</v>
      </c>
      <c r="CL3">
        <f t="shared" ref="CL3" si="54">IF(CL5=1,CK4+1,0)</f>
        <v>0</v>
      </c>
      <c r="CM3">
        <f t="shared" ref="CM3" si="55">IF(CM5=1,CL4+1,0)</f>
        <v>0</v>
      </c>
      <c r="CN3">
        <f t="shared" ref="CN3" si="56">IF(CN5=1,CM4+1,0)</f>
        <v>0</v>
      </c>
      <c r="CO3">
        <f t="shared" ref="CO3" si="57">IF(CO5=1,CN4+1,0)</f>
        <v>0</v>
      </c>
      <c r="CP3">
        <f t="shared" ref="CP3" si="58">IF(CP5=1,CO4+1,0)</f>
        <v>0</v>
      </c>
      <c r="CQ3">
        <f t="shared" ref="CQ3" si="59">IF(CQ5=1,CP4+1,0)</f>
        <v>0</v>
      </c>
      <c r="CR3">
        <f t="shared" ref="CR3" si="60">IF(CR5=1,CQ4+1,0)</f>
        <v>0</v>
      </c>
      <c r="CS3">
        <f t="shared" ref="CS3" si="61">IF(CS5=1,CR4+1,0)</f>
        <v>0</v>
      </c>
      <c r="CT3">
        <f t="shared" ref="CT3" si="62">IF(CT5=1,CS4+1,0)</f>
        <v>0</v>
      </c>
      <c r="CU3">
        <f t="shared" ref="CU3" si="63">IF(CU5=1,CT4+1,0)</f>
        <v>5</v>
      </c>
      <c r="CV3">
        <f t="shared" ref="CV3" si="64">IF(CV5=1,CU4+1,0)</f>
        <v>6</v>
      </c>
      <c r="CW3">
        <f t="shared" ref="CW3" si="65">IF(CW5=1,CV4+1,0)</f>
        <v>7</v>
      </c>
      <c r="CX3">
        <f t="shared" ref="CX3" si="66">IF(CX5=1,CW4+1,0)</f>
        <v>0</v>
      </c>
      <c r="CY3">
        <f t="shared" ref="CY3" si="67">IF(CY5=1,CX4+1,0)</f>
        <v>0</v>
      </c>
      <c r="CZ3">
        <f t="shared" ref="CZ3" si="68">IF(CZ5=1,CY4+1,0)</f>
        <v>0</v>
      </c>
      <c r="DA3">
        <f t="shared" ref="DA3" si="69">IF(DA5=1,CZ4+1,0)</f>
        <v>0</v>
      </c>
      <c r="DB3">
        <f t="shared" ref="DB3" si="70">IF(DB5=1,DA4+1,0)</f>
        <v>8</v>
      </c>
      <c r="DC3">
        <f t="shared" ref="DC3" si="71">IF(DC5=1,DB4+1,0)</f>
        <v>9</v>
      </c>
      <c r="DD3">
        <f t="shared" ref="DD3" si="72">IF(DD5=1,DC4+1,0)</f>
        <v>0</v>
      </c>
      <c r="DE3">
        <f t="shared" ref="DE3" si="73">IF(DE5=1,DD4+1,0)</f>
        <v>0</v>
      </c>
      <c r="DF3">
        <f t="shared" ref="DF3" si="74">IF(DF5=1,DE4+1,0)</f>
        <v>0</v>
      </c>
      <c r="DG3">
        <f t="shared" ref="DG3" si="75">IF(DG5=1,DF4+1,0)</f>
        <v>0</v>
      </c>
      <c r="DH3">
        <f t="shared" ref="DH3" si="76">IF(DH5=1,DG4+1,0)</f>
        <v>0</v>
      </c>
      <c r="DI3">
        <f t="shared" ref="DI3" si="77">IF(DI5=1,DH4+1,0)</f>
        <v>10</v>
      </c>
      <c r="DJ3">
        <f t="shared" ref="DJ3" si="78">IF(DJ5=1,DI4+1,0)</f>
        <v>0</v>
      </c>
      <c r="DK3">
        <f t="shared" ref="DK3" si="79">IF(DK5=1,DJ4+1,0)</f>
        <v>0</v>
      </c>
      <c r="DL3">
        <f t="shared" ref="DL3" si="80">IF(DL5=1,DK4+1,0)</f>
        <v>11</v>
      </c>
      <c r="DM3">
        <f t="shared" ref="DM3" si="81">IF(DM5=1,DL4+1,0)</f>
        <v>12</v>
      </c>
      <c r="DN3">
        <f t="shared" ref="DN3" si="82">IF(DN5=1,DM4+1,0)</f>
        <v>0</v>
      </c>
      <c r="DO3">
        <f t="shared" ref="DO3" si="83">IF(DO5=1,DN4+1,0)</f>
        <v>0</v>
      </c>
      <c r="DP3">
        <f t="shared" ref="DP3" si="84">IF(DP5=1,DO4+1,0)</f>
        <v>13</v>
      </c>
      <c r="DQ3">
        <f t="shared" ref="DQ3" si="85">IF(DQ5=1,DP4+1,0)</f>
        <v>14</v>
      </c>
      <c r="DR3">
        <f t="shared" ref="DR3" si="86">IF(DR5=1,DQ4+1,0)</f>
        <v>0</v>
      </c>
      <c r="DS3">
        <f t="shared" ref="DS3" si="87">IF(DS5=1,DR4+1,0)</f>
        <v>15</v>
      </c>
      <c r="DT3">
        <f t="shared" ref="DT3" si="88">IF(DT5=1,DS4+1,0)</f>
        <v>16</v>
      </c>
      <c r="DU3">
        <f t="shared" ref="DU3:DV3" si="89">IF(DU5=1,DT4+1,0)</f>
        <v>0</v>
      </c>
      <c r="DV3">
        <f t="shared" si="89"/>
        <v>0</v>
      </c>
      <c r="DW3">
        <f t="shared" ref="DW3" si="90">IF(DW5=1,DV4+1,0)</f>
        <v>17</v>
      </c>
      <c r="DX3">
        <f t="shared" ref="DX3" si="91">IF(DX5=1,DW4+1,0)</f>
        <v>18</v>
      </c>
      <c r="DY3">
        <f t="shared" ref="DY3" si="92">IF(DY5=1,DX4+1,0)</f>
        <v>19</v>
      </c>
      <c r="DZ3">
        <f t="shared" ref="DZ3" si="93">IF(DZ5=1,DY4+1,0)</f>
        <v>0</v>
      </c>
      <c r="EA3">
        <f t="shared" ref="EA3" si="94">IF(EA5=1,DZ4+1,0)</f>
        <v>0</v>
      </c>
    </row>
    <row r="4" spans="1:133">
      <c r="Y4" t="s">
        <v>43</v>
      </c>
      <c r="AA4">
        <f>IF(AA5=1,1,0)</f>
        <v>1</v>
      </c>
      <c r="AB4">
        <f>IF(AB5=1,AA4+1,AA4)</f>
        <v>1</v>
      </c>
      <c r="AC4">
        <f t="shared" ref="AC4:AK4" si="95">IF(AC5=1,AB4+1,AB4)</f>
        <v>1</v>
      </c>
      <c r="AD4">
        <f t="shared" si="95"/>
        <v>1</v>
      </c>
      <c r="AE4">
        <f t="shared" si="95"/>
        <v>1</v>
      </c>
      <c r="AF4">
        <f t="shared" si="95"/>
        <v>1</v>
      </c>
      <c r="AG4">
        <f t="shared" si="95"/>
        <v>2</v>
      </c>
      <c r="AH4">
        <f t="shared" si="95"/>
        <v>2</v>
      </c>
      <c r="AI4">
        <f t="shared" si="95"/>
        <v>2</v>
      </c>
      <c r="AJ4">
        <f t="shared" si="95"/>
        <v>2</v>
      </c>
      <c r="AK4">
        <f t="shared" si="95"/>
        <v>2</v>
      </c>
      <c r="AL4">
        <f t="shared" ref="AL4" si="96">IF(AL5=1,AK4+1,AK4)</f>
        <v>2</v>
      </c>
      <c r="AM4">
        <f t="shared" ref="AM4" si="97">IF(AM5=1,AL4+1,AL4)</f>
        <v>2</v>
      </c>
      <c r="AN4">
        <f t="shared" ref="AN4" si="98">IF(AN5=1,AM4+1,AM4)</f>
        <v>2</v>
      </c>
      <c r="AO4">
        <f t="shared" ref="AO4" si="99">IF(AO5=1,AN4+1,AN4)</f>
        <v>2</v>
      </c>
      <c r="AP4">
        <f t="shared" ref="AP4" si="100">IF(AP5=1,AO4+1,AO4)</f>
        <v>2</v>
      </c>
      <c r="AQ4">
        <f t="shared" ref="AQ4" si="101">IF(AQ5=1,AP4+1,AP4)</f>
        <v>2</v>
      </c>
      <c r="AR4">
        <f t="shared" ref="AR4" si="102">IF(AR5=1,AQ4+1,AQ4)</f>
        <v>2</v>
      </c>
      <c r="AS4">
        <f t="shared" ref="AS4" si="103">IF(AS5=1,AR4+1,AR4)</f>
        <v>2</v>
      </c>
      <c r="AT4">
        <f t="shared" ref="AT4" si="104">IF(AT5=1,AS4+1,AS4)</f>
        <v>2</v>
      </c>
      <c r="AU4">
        <f t="shared" ref="AU4" si="105">IF(AU5=1,AT4+1,AT4)</f>
        <v>2</v>
      </c>
      <c r="AV4">
        <f t="shared" ref="AV4" si="106">IF(AV5=1,AU4+1,AU4)</f>
        <v>2</v>
      </c>
      <c r="AW4">
        <f t="shared" ref="AW4" si="107">IF(AW5=1,AV4+1,AV4)</f>
        <v>2</v>
      </c>
      <c r="AX4">
        <f t="shared" ref="AX4" si="108">IF(AX5=1,AW4+1,AW4)</f>
        <v>2</v>
      </c>
      <c r="AY4">
        <f t="shared" ref="AY4" si="109">IF(AY5=1,AX4+1,AX4)</f>
        <v>2</v>
      </c>
      <c r="AZ4">
        <f t="shared" ref="AZ4" si="110">IF(AZ5=1,AY4+1,AY4)</f>
        <v>2</v>
      </c>
      <c r="BA4">
        <f t="shared" ref="BA4" si="111">IF(BA5=1,AZ4+1,AZ4)</f>
        <v>3</v>
      </c>
      <c r="BB4">
        <f t="shared" ref="BB4" si="112">IF(BB5=1,BA4+1,BA4)</f>
        <v>3</v>
      </c>
      <c r="BC4">
        <f t="shared" ref="BC4" si="113">IF(BC5=1,BB4+1,BB4)</f>
        <v>3</v>
      </c>
      <c r="BD4">
        <f t="shared" ref="BD4" si="114">IF(BD5=1,BC4+1,BC4)</f>
        <v>3</v>
      </c>
      <c r="BE4">
        <f t="shared" ref="BE4" si="115">IF(BE5=1,BD4+1,BD4)</f>
        <v>3</v>
      </c>
      <c r="BF4">
        <f t="shared" ref="BF4" si="116">IF(BF5=1,BE4+1,BE4)</f>
        <v>3</v>
      </c>
      <c r="BG4">
        <f t="shared" ref="BG4" si="117">IF(BG5=1,BF4+1,BF4)</f>
        <v>3</v>
      </c>
      <c r="BH4">
        <f t="shared" ref="BH4" si="118">IF(BH5=1,BG4+1,BG4)</f>
        <v>3</v>
      </c>
      <c r="BI4">
        <f t="shared" ref="BI4" si="119">IF(BI5=1,BH4+1,BH4)</f>
        <v>3</v>
      </c>
      <c r="BJ4">
        <f t="shared" ref="BJ4" si="120">IF(BJ5=1,BI4+1,BI4)</f>
        <v>3</v>
      </c>
      <c r="BK4">
        <f t="shared" ref="BK4" si="121">IF(BK5=1,BJ4+1,BJ4)</f>
        <v>3</v>
      </c>
      <c r="BL4">
        <f t="shared" ref="BL4" si="122">IF(BL5=1,BK4+1,BK4)</f>
        <v>3</v>
      </c>
      <c r="BM4">
        <f t="shared" ref="BM4" si="123">IF(BM5=1,BL4+1,BL4)</f>
        <v>3</v>
      </c>
      <c r="BN4">
        <f t="shared" ref="BN4" si="124">IF(BN5=1,BM4+1,BM4)</f>
        <v>4</v>
      </c>
      <c r="BO4">
        <f t="shared" ref="BO4" si="125">IF(BO5=1,BN4+1,BN4)</f>
        <v>4</v>
      </c>
      <c r="BP4">
        <f t="shared" ref="BP4" si="126">IF(BP5=1,BO4+1,BO4)</f>
        <v>4</v>
      </c>
      <c r="BQ4">
        <f t="shared" ref="BQ4" si="127">IF(BQ5=1,BP4+1,BP4)</f>
        <v>4</v>
      </c>
      <c r="BR4">
        <f t="shared" ref="BR4" si="128">IF(BR5=1,BQ4+1,BQ4)</f>
        <v>4</v>
      </c>
      <c r="BS4">
        <f t="shared" ref="BS4" si="129">IF(BS5=1,BR4+1,BR4)</f>
        <v>4</v>
      </c>
      <c r="BT4">
        <f t="shared" ref="BT4" si="130">IF(BT5=1,BS4+1,BS4)</f>
        <v>4</v>
      </c>
      <c r="BU4">
        <f t="shared" ref="BU4" si="131">IF(BU5=1,BT4+1,BT4)</f>
        <v>4</v>
      </c>
      <c r="BV4">
        <f t="shared" ref="BV4" si="132">IF(BV5=1,BU4+1,BU4)</f>
        <v>4</v>
      </c>
      <c r="BW4">
        <f t="shared" ref="BW4" si="133">IF(BW5=1,BV4+1,BV4)</f>
        <v>4</v>
      </c>
      <c r="BX4">
        <f t="shared" ref="BX4" si="134">IF(BX5=1,BW4+1,BW4)</f>
        <v>4</v>
      </c>
      <c r="BY4">
        <f t="shared" ref="BY4" si="135">IF(BY5=1,BX4+1,BX4)</f>
        <v>4</v>
      </c>
      <c r="BZ4">
        <f t="shared" ref="BZ4" si="136">IF(BZ5=1,BY4+1,BY4)</f>
        <v>4</v>
      </c>
      <c r="CA4">
        <f t="shared" ref="CA4" si="137">IF(CA5=1,BZ4+1,BZ4)</f>
        <v>4</v>
      </c>
      <c r="CB4">
        <f t="shared" ref="CB4" si="138">IF(CB5=1,CA4+1,CA4)</f>
        <v>4</v>
      </c>
      <c r="CC4">
        <f t="shared" ref="CC4" si="139">IF(CC5=1,CB4+1,CB4)</f>
        <v>4</v>
      </c>
      <c r="CD4">
        <f t="shared" ref="CD4" si="140">IF(CD5=1,CC4+1,CC4)</f>
        <v>4</v>
      </c>
      <c r="CE4">
        <f t="shared" ref="CE4" si="141">IF(CE5=1,CD4+1,CD4)</f>
        <v>4</v>
      </c>
      <c r="CF4">
        <f t="shared" ref="CF4" si="142">IF(CF5=1,CE4+1,CE4)</f>
        <v>4</v>
      </c>
      <c r="CG4">
        <f t="shared" ref="CG4" si="143">IF(CG5=1,CF4+1,CF4)</f>
        <v>4</v>
      </c>
      <c r="CH4">
        <f t="shared" ref="CH4" si="144">IF(CH5=1,CG4+1,CG4)</f>
        <v>4</v>
      </c>
      <c r="CI4">
        <f t="shared" ref="CI4" si="145">IF(CI5=1,CH4+1,CH4)</f>
        <v>4</v>
      </c>
      <c r="CJ4">
        <f t="shared" ref="CJ4" si="146">IF(CJ5=1,CI4+1,CI4)</f>
        <v>4</v>
      </c>
      <c r="CK4">
        <f t="shared" ref="CK4" si="147">IF(CK5=1,CJ4+1,CJ4)</f>
        <v>4</v>
      </c>
      <c r="CL4">
        <f t="shared" ref="CL4" si="148">IF(CL5=1,CK4+1,CK4)</f>
        <v>4</v>
      </c>
      <c r="CM4">
        <f t="shared" ref="CM4" si="149">IF(CM5=1,CL4+1,CL4)</f>
        <v>4</v>
      </c>
      <c r="CN4">
        <f t="shared" ref="CN4" si="150">IF(CN5=1,CM4+1,CM4)</f>
        <v>4</v>
      </c>
      <c r="CO4">
        <f t="shared" ref="CO4" si="151">IF(CO5=1,CN4+1,CN4)</f>
        <v>4</v>
      </c>
      <c r="CP4">
        <f t="shared" ref="CP4" si="152">IF(CP5=1,CO4+1,CO4)</f>
        <v>4</v>
      </c>
      <c r="CQ4">
        <f t="shared" ref="CQ4" si="153">IF(CQ5=1,CP4+1,CP4)</f>
        <v>4</v>
      </c>
      <c r="CR4">
        <f t="shared" ref="CR4" si="154">IF(CR5=1,CQ4+1,CQ4)</f>
        <v>4</v>
      </c>
      <c r="CS4">
        <f t="shared" ref="CS4" si="155">IF(CS5=1,CR4+1,CR4)</f>
        <v>4</v>
      </c>
      <c r="CT4">
        <f t="shared" ref="CT4" si="156">IF(CT5=1,CS4+1,CS4)</f>
        <v>4</v>
      </c>
      <c r="CU4">
        <f t="shared" ref="CU4" si="157">IF(CU5=1,CT4+1,CT4)</f>
        <v>5</v>
      </c>
      <c r="CV4">
        <f t="shared" ref="CV4" si="158">IF(CV5=1,CU4+1,CU4)</f>
        <v>6</v>
      </c>
      <c r="CW4">
        <f t="shared" ref="CW4" si="159">IF(CW5=1,CV4+1,CV4)</f>
        <v>7</v>
      </c>
      <c r="CX4">
        <f t="shared" ref="CX4" si="160">IF(CX5=1,CW4+1,CW4)</f>
        <v>7</v>
      </c>
      <c r="CY4">
        <f t="shared" ref="CY4" si="161">IF(CY5=1,CX4+1,CX4)</f>
        <v>7</v>
      </c>
      <c r="CZ4">
        <f t="shared" ref="CZ4" si="162">IF(CZ5=1,CY4+1,CY4)</f>
        <v>7</v>
      </c>
      <c r="DA4">
        <f t="shared" ref="DA4" si="163">IF(DA5=1,CZ4+1,CZ4)</f>
        <v>7</v>
      </c>
      <c r="DB4">
        <f t="shared" ref="DB4" si="164">IF(DB5=1,DA4+1,DA4)</f>
        <v>8</v>
      </c>
      <c r="DC4">
        <f t="shared" ref="DC4" si="165">IF(DC5=1,DB4+1,DB4)</f>
        <v>9</v>
      </c>
      <c r="DD4">
        <f t="shared" ref="DD4" si="166">IF(DD5=1,DC4+1,DC4)</f>
        <v>9</v>
      </c>
      <c r="DE4">
        <f t="shared" ref="DE4" si="167">IF(DE5=1,DD4+1,DD4)</f>
        <v>9</v>
      </c>
      <c r="DF4">
        <f t="shared" ref="DF4" si="168">IF(DF5=1,DE4+1,DE4)</f>
        <v>9</v>
      </c>
      <c r="DG4">
        <f t="shared" ref="DG4" si="169">IF(DG5=1,DF4+1,DF4)</f>
        <v>9</v>
      </c>
      <c r="DH4">
        <f t="shared" ref="DH4" si="170">IF(DH5=1,DG4+1,DG4)</f>
        <v>9</v>
      </c>
      <c r="DI4">
        <f t="shared" ref="DI4" si="171">IF(DI5=1,DH4+1,DH4)</f>
        <v>10</v>
      </c>
      <c r="DJ4">
        <f t="shared" ref="DJ4" si="172">IF(DJ5=1,DI4+1,DI4)</f>
        <v>10</v>
      </c>
      <c r="DK4">
        <f t="shared" ref="DK4" si="173">IF(DK5=1,DJ4+1,DJ4)</f>
        <v>10</v>
      </c>
      <c r="DL4">
        <f t="shared" ref="DL4" si="174">IF(DL5=1,DK4+1,DK4)</f>
        <v>11</v>
      </c>
      <c r="DM4">
        <f t="shared" ref="DM4" si="175">IF(DM5=1,DL4+1,DL4)</f>
        <v>12</v>
      </c>
      <c r="DN4">
        <f t="shared" ref="DN4" si="176">IF(DN5=1,DM4+1,DM4)</f>
        <v>12</v>
      </c>
      <c r="DO4">
        <f t="shared" ref="DO4" si="177">IF(DO5=1,DN4+1,DN4)</f>
        <v>12</v>
      </c>
      <c r="DP4">
        <f t="shared" ref="DP4" si="178">IF(DP5=1,DO4+1,DO4)</f>
        <v>13</v>
      </c>
      <c r="DQ4">
        <f t="shared" ref="DQ4" si="179">IF(DQ5=1,DP4+1,DP4)</f>
        <v>14</v>
      </c>
      <c r="DR4">
        <f t="shared" ref="DR4" si="180">IF(DR5=1,DQ4+1,DQ4)</f>
        <v>14</v>
      </c>
      <c r="DS4">
        <f t="shared" ref="DS4" si="181">IF(DS5=1,DR4+1,DR4)</f>
        <v>15</v>
      </c>
      <c r="DT4">
        <f t="shared" ref="DT4" si="182">IF(DT5=1,DS4+1,DS4)</f>
        <v>16</v>
      </c>
      <c r="DU4">
        <f t="shared" ref="DU4:DV4" si="183">IF(DU5=1,DT4+1,DT4)</f>
        <v>16</v>
      </c>
      <c r="DV4">
        <f t="shared" si="183"/>
        <v>16</v>
      </c>
      <c r="DW4">
        <f t="shared" ref="DW4" si="184">IF(DW5=1,DV4+1,DV4)</f>
        <v>17</v>
      </c>
      <c r="DX4">
        <f t="shared" ref="DX4" si="185">IF(DX5=1,DW4+1,DW4)</f>
        <v>18</v>
      </c>
      <c r="DY4">
        <f t="shared" ref="DY4" si="186">IF(DY5=1,DX4+1,DX4)</f>
        <v>19</v>
      </c>
    </row>
    <row r="5" spans="1:133">
      <c r="Y5" t="s">
        <v>44</v>
      </c>
      <c r="AA5">
        <f>IF(AA11&gt;0,1,0)</f>
        <v>1</v>
      </c>
      <c r="AB5">
        <f>IF(AB11&gt;0,1,0)</f>
        <v>0</v>
      </c>
      <c r="AC5">
        <f t="shared" ref="AC5:AK5" si="187">IF(AC11&gt;0,1,0)</f>
        <v>0</v>
      </c>
      <c r="AD5">
        <f t="shared" si="187"/>
        <v>0</v>
      </c>
      <c r="AE5">
        <f t="shared" si="187"/>
        <v>0</v>
      </c>
      <c r="AF5">
        <f t="shared" si="187"/>
        <v>0</v>
      </c>
      <c r="AG5">
        <f t="shared" si="187"/>
        <v>1</v>
      </c>
      <c r="AH5">
        <f t="shared" si="187"/>
        <v>0</v>
      </c>
      <c r="AI5">
        <f t="shared" si="187"/>
        <v>0</v>
      </c>
      <c r="AJ5">
        <f t="shared" si="187"/>
        <v>0</v>
      </c>
      <c r="AK5">
        <f t="shared" si="187"/>
        <v>0</v>
      </c>
      <c r="AL5">
        <f t="shared" ref="AL5:AM5" si="188">IF(AL11&gt;0,1,0)</f>
        <v>0</v>
      </c>
      <c r="AM5">
        <f t="shared" si="188"/>
        <v>0</v>
      </c>
      <c r="AN5">
        <f t="shared" ref="AN5:AQ5" si="189">IF(AN11&gt;0,1,0)</f>
        <v>0</v>
      </c>
      <c r="AO5">
        <f t="shared" si="189"/>
        <v>0</v>
      </c>
      <c r="AP5">
        <f t="shared" si="189"/>
        <v>0</v>
      </c>
      <c r="AQ5">
        <f t="shared" si="189"/>
        <v>0</v>
      </c>
      <c r="AR5">
        <f t="shared" ref="AR5" si="190">IF(AR11&gt;0,1,0)</f>
        <v>0</v>
      </c>
      <c r="AS5">
        <f t="shared" ref="AS5:AT5" si="191">IF(AS11&gt;0,1,0)</f>
        <v>0</v>
      </c>
      <c r="AT5">
        <f t="shared" si="191"/>
        <v>0</v>
      </c>
      <c r="AU5">
        <f t="shared" ref="AU5:AV5" si="192">IF(AU11&gt;0,1,0)</f>
        <v>0</v>
      </c>
      <c r="AV5">
        <f t="shared" si="192"/>
        <v>0</v>
      </c>
      <c r="AW5">
        <f t="shared" ref="AW5" si="193">IF(AW11&gt;0,1,0)</f>
        <v>0</v>
      </c>
      <c r="AX5">
        <f t="shared" ref="AX5:AY5" si="194">IF(AX11&gt;0,1,0)</f>
        <v>0</v>
      </c>
      <c r="AY5">
        <f t="shared" si="194"/>
        <v>0</v>
      </c>
      <c r="AZ5">
        <f t="shared" ref="AZ5:BA5" si="195">IF(AZ11&gt;0,1,0)</f>
        <v>0</v>
      </c>
      <c r="BA5">
        <f t="shared" si="195"/>
        <v>1</v>
      </c>
      <c r="BB5">
        <f t="shared" ref="BB5" si="196">IF(BB11&gt;0,1,0)</f>
        <v>0</v>
      </c>
      <c r="BC5">
        <f t="shared" ref="BC5:BD5" si="197">IF(BC11&gt;0,1,0)</f>
        <v>0</v>
      </c>
      <c r="BD5">
        <f t="shared" si="197"/>
        <v>0</v>
      </c>
      <c r="BE5">
        <f t="shared" ref="BE5" si="198">IF(BE11&gt;0,1,0)</f>
        <v>0</v>
      </c>
      <c r="BF5">
        <f t="shared" ref="BF5:BG5" si="199">IF(BF11&gt;0,1,0)</f>
        <v>0</v>
      </c>
      <c r="BG5">
        <f t="shared" si="199"/>
        <v>0</v>
      </c>
      <c r="BH5">
        <f t="shared" ref="BH5" si="200">IF(BH11&gt;0,1,0)</f>
        <v>0</v>
      </c>
      <c r="BI5">
        <f t="shared" ref="BI5" si="201">IF(BI11&gt;0,1,0)</f>
        <v>0</v>
      </c>
      <c r="BJ5">
        <f t="shared" ref="BJ5:BM5" si="202">IF(BJ11&gt;0,1,0)</f>
        <v>0</v>
      </c>
      <c r="BK5">
        <f t="shared" ref="BK5:BL5" si="203">IF(BK11&gt;0,1,0)</f>
        <v>0</v>
      </c>
      <c r="BL5">
        <f t="shared" si="203"/>
        <v>0</v>
      </c>
      <c r="BM5">
        <f t="shared" si="202"/>
        <v>0</v>
      </c>
      <c r="BN5">
        <f t="shared" ref="BN5:BO5" si="204">IF(BN11&gt;0,1,0)</f>
        <v>1</v>
      </c>
      <c r="BO5">
        <f t="shared" si="204"/>
        <v>0</v>
      </c>
      <c r="BP5">
        <f t="shared" ref="BP5" si="205">IF(BP11&gt;0,1,0)</f>
        <v>0</v>
      </c>
      <c r="BQ5">
        <f t="shared" ref="BQ5" si="206">IF(BQ11&gt;0,1,0)</f>
        <v>0</v>
      </c>
      <c r="BR5">
        <f t="shared" ref="BR5" si="207">IF(BR11&gt;0,1,0)</f>
        <v>0</v>
      </c>
      <c r="BS5">
        <f t="shared" ref="BS5:BT5" si="208">IF(BS11&gt;0,1,0)</f>
        <v>0</v>
      </c>
      <c r="BT5">
        <f t="shared" si="208"/>
        <v>0</v>
      </c>
      <c r="BU5">
        <f t="shared" ref="BU5:BV5" si="209">IF(BU11&gt;0,1,0)</f>
        <v>0</v>
      </c>
      <c r="BV5">
        <f t="shared" si="209"/>
        <v>0</v>
      </c>
      <c r="BW5">
        <f t="shared" ref="BW5:BX5" si="210">IF(BW11&gt;0,1,0)</f>
        <v>0</v>
      </c>
      <c r="BX5">
        <f t="shared" si="210"/>
        <v>0</v>
      </c>
      <c r="BY5">
        <f t="shared" ref="BY5:BZ5" si="211">IF(BY11&gt;0,1,0)</f>
        <v>0</v>
      </c>
      <c r="BZ5">
        <f t="shared" si="211"/>
        <v>0</v>
      </c>
      <c r="CA5">
        <f t="shared" ref="CA5:CO5" si="212">IF(CA11&gt;0,1,0)</f>
        <v>0</v>
      </c>
      <c r="CB5">
        <f t="shared" si="212"/>
        <v>0</v>
      </c>
      <c r="CC5">
        <f t="shared" si="212"/>
        <v>0</v>
      </c>
      <c r="CD5">
        <f t="shared" si="212"/>
        <v>0</v>
      </c>
      <c r="CE5">
        <f t="shared" ref="CE5" si="213">IF(CE11&gt;0,1,0)</f>
        <v>0</v>
      </c>
      <c r="CF5">
        <f t="shared" ref="CF5:CG5" si="214">IF(CF11&gt;0,1,0)</f>
        <v>0</v>
      </c>
      <c r="CG5">
        <f t="shared" si="214"/>
        <v>0</v>
      </c>
      <c r="CH5">
        <f t="shared" ref="CH5:CL5" si="215">IF(CH11&gt;0,1,0)</f>
        <v>0</v>
      </c>
      <c r="CI5">
        <f t="shared" si="215"/>
        <v>0</v>
      </c>
      <c r="CJ5">
        <f t="shared" si="215"/>
        <v>0</v>
      </c>
      <c r="CK5">
        <f t="shared" si="215"/>
        <v>0</v>
      </c>
      <c r="CL5">
        <f t="shared" si="215"/>
        <v>0</v>
      </c>
      <c r="CM5">
        <f t="shared" si="212"/>
        <v>0</v>
      </c>
      <c r="CN5">
        <f t="shared" si="212"/>
        <v>0</v>
      </c>
      <c r="CO5">
        <f t="shared" si="212"/>
        <v>0</v>
      </c>
      <c r="CP5">
        <f t="shared" ref="CP5:CQ5" si="216">IF(CP11&gt;0,1,0)</f>
        <v>0</v>
      </c>
      <c r="CQ5">
        <f t="shared" si="216"/>
        <v>0</v>
      </c>
      <c r="CR5">
        <f t="shared" ref="CR5" si="217">IF(CR11&gt;0,1,0)</f>
        <v>0</v>
      </c>
      <c r="CS5">
        <f t="shared" ref="CS5:CT5" si="218">IF(CS11&gt;0,1,0)</f>
        <v>0</v>
      </c>
      <c r="CT5">
        <f t="shared" si="218"/>
        <v>0</v>
      </c>
      <c r="CU5">
        <f t="shared" ref="CU5:CV5" si="219">IF(CU11&gt;0,1,0)</f>
        <v>1</v>
      </c>
      <c r="CV5">
        <f t="shared" si="219"/>
        <v>1</v>
      </c>
      <c r="CW5">
        <f t="shared" ref="CW5:DA5" si="220">IF(CW11&gt;0,1,0)</f>
        <v>1</v>
      </c>
      <c r="CX5">
        <f t="shared" si="220"/>
        <v>0</v>
      </c>
      <c r="CY5">
        <f t="shared" si="220"/>
        <v>0</v>
      </c>
      <c r="CZ5">
        <f t="shared" si="220"/>
        <v>0</v>
      </c>
      <c r="DA5">
        <f t="shared" si="220"/>
        <v>0</v>
      </c>
      <c r="DB5">
        <f t="shared" ref="DB5:DI5" si="221">IF(DB11&gt;0,1,0)</f>
        <v>1</v>
      </c>
      <c r="DC5">
        <f t="shared" si="221"/>
        <v>1</v>
      </c>
      <c r="DD5">
        <f t="shared" si="221"/>
        <v>0</v>
      </c>
      <c r="DE5">
        <f t="shared" si="221"/>
        <v>0</v>
      </c>
      <c r="DF5">
        <f t="shared" si="221"/>
        <v>0</v>
      </c>
      <c r="DG5">
        <f t="shared" si="221"/>
        <v>0</v>
      </c>
      <c r="DH5">
        <f t="shared" si="221"/>
        <v>0</v>
      </c>
      <c r="DI5">
        <f t="shared" si="221"/>
        <v>1</v>
      </c>
      <c r="DJ5">
        <f t="shared" ref="DJ5" si="222">IF(DJ11&gt;0,1,0)</f>
        <v>0</v>
      </c>
      <c r="DK5">
        <f t="shared" ref="DK5:DL5" si="223">IF(DK11&gt;0,1,0)</f>
        <v>0</v>
      </c>
      <c r="DL5">
        <f t="shared" si="223"/>
        <v>1</v>
      </c>
      <c r="DM5">
        <f t="shared" ref="DM5:DY5" si="224">IF(DM11&gt;0,1,0)</f>
        <v>1</v>
      </c>
      <c r="DN5">
        <f t="shared" si="224"/>
        <v>0</v>
      </c>
      <c r="DO5">
        <f t="shared" si="224"/>
        <v>0</v>
      </c>
      <c r="DP5">
        <f t="shared" si="224"/>
        <v>1</v>
      </c>
      <c r="DQ5">
        <f t="shared" si="224"/>
        <v>1</v>
      </c>
      <c r="DR5">
        <f t="shared" ref="DR5:DS5" si="225">IF(DR11&gt;0,1,0)</f>
        <v>0</v>
      </c>
      <c r="DS5">
        <f t="shared" si="225"/>
        <v>1</v>
      </c>
      <c r="DT5">
        <f t="shared" si="224"/>
        <v>1</v>
      </c>
      <c r="DU5">
        <f t="shared" si="224"/>
        <v>0</v>
      </c>
      <c r="DV5">
        <f t="shared" si="224"/>
        <v>0</v>
      </c>
      <c r="DW5">
        <f t="shared" ref="DW5:DX5" si="226">IF(DW11&gt;0,1,0)</f>
        <v>1</v>
      </c>
      <c r="DX5">
        <f t="shared" si="226"/>
        <v>1</v>
      </c>
      <c r="DY5">
        <f t="shared" si="224"/>
        <v>1</v>
      </c>
    </row>
    <row r="6" spans="1:133">
      <c r="X6" s="79"/>
      <c r="Y6" t="s">
        <v>45</v>
      </c>
      <c r="AA6" s="84" t="str">
        <f t="shared" ref="AA6:AB6" si="227">IF(AA7=0," ",AA7)</f>
        <v xml:space="preserve"> </v>
      </c>
      <c r="AB6" s="84" t="str">
        <f t="shared" si="227"/>
        <v xml:space="preserve"> </v>
      </c>
      <c r="AC6" s="84" t="str">
        <f>IF(AC7=0," ",AC7)</f>
        <v xml:space="preserve"> </v>
      </c>
      <c r="AD6" s="84" t="str">
        <f t="shared" ref="AD6" si="228">IF(AD7=0," ",AD7)</f>
        <v xml:space="preserve"> </v>
      </c>
      <c r="AE6" s="84" t="str">
        <f t="shared" ref="AE6:AV6" si="229">IF(AE7=0," ",AE7)</f>
        <v xml:space="preserve"> </v>
      </c>
      <c r="AF6" s="84" t="str">
        <f t="shared" si="229"/>
        <v xml:space="preserve"> </v>
      </c>
      <c r="AG6" s="84" t="str">
        <f t="shared" si="229"/>
        <v xml:space="preserve"> </v>
      </c>
      <c r="AH6" s="84" t="str">
        <f t="shared" si="229"/>
        <v xml:space="preserve"> </v>
      </c>
      <c r="AI6" s="84" t="str">
        <f t="shared" si="229"/>
        <v xml:space="preserve"> </v>
      </c>
      <c r="AJ6" s="84" t="str">
        <f t="shared" si="229"/>
        <v xml:space="preserve"> </v>
      </c>
      <c r="AK6" s="84" t="str">
        <f t="shared" si="229"/>
        <v xml:space="preserve"> </v>
      </c>
      <c r="AL6" s="84" t="str">
        <f t="shared" si="229"/>
        <v xml:space="preserve"> </v>
      </c>
      <c r="AM6" s="84" t="str">
        <f t="shared" si="229"/>
        <v xml:space="preserve"> </v>
      </c>
      <c r="AN6" s="84"/>
      <c r="AO6" s="84" t="str">
        <f t="shared" si="229"/>
        <v xml:space="preserve"> </v>
      </c>
      <c r="AP6" s="84" t="str">
        <f t="shared" si="229"/>
        <v xml:space="preserve"> </v>
      </c>
      <c r="AQ6" s="84" t="str">
        <f t="shared" si="229"/>
        <v xml:space="preserve"> </v>
      </c>
      <c r="AR6" s="84" t="str">
        <f t="shared" si="229"/>
        <v xml:space="preserve"> </v>
      </c>
      <c r="AS6" s="84"/>
      <c r="AT6" s="84" t="str">
        <f>IF(AT7=0," ",AT7)</f>
        <v xml:space="preserve"> </v>
      </c>
      <c r="AU6" s="84"/>
      <c r="AV6" s="84" t="str">
        <f t="shared" si="229"/>
        <v xml:space="preserve"> </v>
      </c>
      <c r="AW6" s="84" t="str">
        <f>IF(AW7=0," ",AW7)</f>
        <v xml:space="preserve"> </v>
      </c>
      <c r="AX6" s="84" t="str">
        <f t="shared" ref="AX6:AY6" si="230">IF(AX7=0," ",AX7)</f>
        <v xml:space="preserve"> </v>
      </c>
      <c r="AY6" s="84" t="str">
        <f t="shared" si="230"/>
        <v xml:space="preserve"> </v>
      </c>
      <c r="AZ6" s="84"/>
      <c r="BA6" s="84">
        <f>IF(BA7=0," ",BA7)</f>
        <v>0.3</v>
      </c>
      <c r="BB6" s="84" t="str">
        <f>IF(BB7=0," "," ")</f>
        <v xml:space="preserve"> </v>
      </c>
      <c r="BC6" s="84"/>
      <c r="BD6" s="84" t="str">
        <f>IF(BD7=0," "," ")</f>
        <v xml:space="preserve"> </v>
      </c>
      <c r="BE6" s="84" t="str">
        <f>IF(BE7=0," "," ")</f>
        <v xml:space="preserve"> </v>
      </c>
      <c r="BF6" s="84" t="str">
        <f t="shared" ref="BF6" si="231">IF(BF7=0," ",BF7)</f>
        <v xml:space="preserve"> </v>
      </c>
      <c r="BG6" s="84" t="str">
        <f>IF(BG7=0," ",BG7)</f>
        <v xml:space="preserve"> </v>
      </c>
      <c r="BH6" s="84"/>
      <c r="BI6" s="84" t="str">
        <f>IF(BI7=0," "," ")</f>
        <v xml:space="preserve"> </v>
      </c>
      <c r="BJ6" s="84"/>
      <c r="BK6" s="84"/>
      <c r="BL6" s="84" t="str">
        <f>IF(BL7=0," "," ")</f>
        <v xml:space="preserve"> </v>
      </c>
      <c r="BM6" s="84" t="str">
        <f>IF(BM7=0," "," ")</f>
        <v xml:space="preserve"> </v>
      </c>
      <c r="BN6" s="84"/>
      <c r="BO6" s="84"/>
      <c r="BP6" s="84" t="str">
        <f>IF(BP7=0," "," ")</f>
        <v xml:space="preserve"> </v>
      </c>
      <c r="BQ6" s="84" t="str">
        <f>IF(BQ7=0," "," ")</f>
        <v xml:space="preserve"> </v>
      </c>
      <c r="BR6" s="84"/>
      <c r="BS6" s="84" t="str">
        <f>IF(BS7=0," ",BS7)</f>
        <v xml:space="preserve"> </v>
      </c>
      <c r="BT6" s="84" t="str">
        <f>IF(BT7=0," "," ")</f>
        <v xml:space="preserve"> </v>
      </c>
      <c r="BU6" s="84"/>
      <c r="BV6" s="84" t="str">
        <f>IF(BV7=0," "," ")</f>
        <v xml:space="preserve"> </v>
      </c>
      <c r="BW6" s="224" t="str">
        <f>IF(BW7=0," ",BW7)</f>
        <v xml:space="preserve"> </v>
      </c>
      <c r="BX6" s="224" t="str">
        <f>IF(BX7=0," ",BX7)</f>
        <v xml:space="preserve"> </v>
      </c>
      <c r="BY6" s="224"/>
      <c r="BZ6" s="224" t="str">
        <f>IF(BZ7=0," ",BZ7)</f>
        <v xml:space="preserve"> </v>
      </c>
      <c r="CA6" s="84" t="str">
        <f t="shared" ref="CA6" si="232">IF(CA7=0," ",CA7)</f>
        <v xml:space="preserve"> </v>
      </c>
      <c r="CB6" s="84" t="str">
        <f>IF(CB7=0," "," ")</f>
        <v xml:space="preserve"> </v>
      </c>
      <c r="CC6" s="224" t="str">
        <f>IF(CC7=0," ",CC7)</f>
        <v xml:space="preserve"> </v>
      </c>
      <c r="CD6" s="224" t="str">
        <f>IF(CD7=0," ",CD7)</f>
        <v xml:space="preserve"> </v>
      </c>
      <c r="CE6" s="224" t="str">
        <f>IF(CE7=0," ",CE7)</f>
        <v xml:space="preserve"> </v>
      </c>
      <c r="CF6" s="84" t="str">
        <f>IF(CF7=0," ",CF7)</f>
        <v xml:space="preserve"> </v>
      </c>
      <c r="CG6" s="224"/>
      <c r="CH6" s="84" t="str">
        <f>IF(CH7=0," ",CH7)</f>
        <v xml:space="preserve"> </v>
      </c>
      <c r="CI6" s="224" t="str">
        <f>IF(CI7=0," ",CI7)</f>
        <v xml:space="preserve"> </v>
      </c>
      <c r="CJ6" s="224" t="str">
        <f>IF(CJ7=0," ",CJ7)</f>
        <v xml:space="preserve"> </v>
      </c>
      <c r="CK6" s="224" t="str">
        <f>IF(CK7=0," ",CK7)</f>
        <v xml:space="preserve"> </v>
      </c>
      <c r="CL6" s="84" t="str">
        <f>IF(CL7=0," "," ")</f>
        <v xml:space="preserve"> </v>
      </c>
      <c r="CM6" s="84" t="str">
        <f>IF(CM7=0," "," ")</f>
        <v xml:space="preserve"> </v>
      </c>
      <c r="CN6" s="84" t="str">
        <f t="shared" ref="CN6:CU6" si="233">IF(CN7=0," ",CN7)</f>
        <v xml:space="preserve"> </v>
      </c>
      <c r="CO6" s="84" t="str">
        <f t="shared" si="233"/>
        <v xml:space="preserve"> </v>
      </c>
      <c r="CP6" s="209" t="str">
        <f>IF(CP7=0," "," ")</f>
        <v xml:space="preserve"> </v>
      </c>
      <c r="CQ6" s="84" t="str">
        <f>IF(CQ7=0," ",CQ7)</f>
        <v xml:space="preserve"> </v>
      </c>
      <c r="CR6" s="84" t="str">
        <f t="shared" si="233"/>
        <v xml:space="preserve"> </v>
      </c>
      <c r="CS6" s="84" t="str">
        <f>IF(CS7=0," "," ")</f>
        <v xml:space="preserve"> </v>
      </c>
      <c r="CT6" s="84" t="str">
        <f t="shared" si="233"/>
        <v xml:space="preserve"> </v>
      </c>
      <c r="CU6" s="84">
        <f t="shared" si="233"/>
        <v>3.5999999999999997E-2</v>
      </c>
      <c r="CV6" s="84">
        <f>IF(CV7=0," ",CV7)</f>
        <v>0.05</v>
      </c>
      <c r="CW6" s="84">
        <f>IF(CW7=0," ",CW7)</f>
        <v>7.2499999999999995E-2</v>
      </c>
      <c r="CX6" s="84" t="str">
        <f>IF(CX7=0," ",CX7)</f>
        <v xml:space="preserve"> </v>
      </c>
      <c r="CY6" s="84" t="str">
        <f t="shared" ref="CY6" si="234">IF(CY7=0," ",CY7)</f>
        <v xml:space="preserve"> </v>
      </c>
      <c r="CZ6" s="84" t="str">
        <f>IF(CZ7=0," "," ")</f>
        <v xml:space="preserve"> </v>
      </c>
      <c r="DA6" s="84" t="str">
        <f>IF(DA7=0," ",DA7)</f>
        <v xml:space="preserve"> </v>
      </c>
      <c r="DB6" s="224">
        <f>IF(DB7=0," ",DB7)</f>
        <v>0.08</v>
      </c>
      <c r="DC6" s="84" t="str">
        <f>IF(DC7=0," ",DC7)</f>
        <v xml:space="preserve"> </v>
      </c>
      <c r="DD6" s="84" t="str">
        <f>IF(DD7=0," ",DD7)</f>
        <v xml:space="preserve"> </v>
      </c>
      <c r="DE6" s="84" t="str">
        <f t="shared" ref="DE6" si="235">IF(DE7=0," ",DE7)</f>
        <v xml:space="preserve"> </v>
      </c>
      <c r="DF6" s="224" t="str">
        <f t="shared" ref="DF6:DK6" si="236">IF(DF7=0," ",DF7)</f>
        <v xml:space="preserve"> </v>
      </c>
      <c r="DG6" s="224" t="str">
        <f t="shared" si="236"/>
        <v xml:space="preserve"> </v>
      </c>
      <c r="DH6" s="224" t="str">
        <f t="shared" si="236"/>
        <v xml:space="preserve"> </v>
      </c>
      <c r="DI6" s="224" t="str">
        <f>IF(DI7=0," "," ")</f>
        <v xml:space="preserve"> </v>
      </c>
      <c r="DJ6" s="84" t="str">
        <f>IF(DJ7=0," "," ")</f>
        <v xml:space="preserve"> </v>
      </c>
      <c r="DK6" s="224" t="str">
        <f t="shared" si="236"/>
        <v xml:space="preserve"> </v>
      </c>
      <c r="DL6" s="224">
        <f t="shared" ref="DL6" si="237">IF(DL7=0," ",DL7)</f>
        <v>3.875E-2</v>
      </c>
      <c r="DM6" s="84" t="str">
        <f t="shared" ref="DM6" si="238">IF(DM7=0," ",DM7)</f>
        <v xml:space="preserve"> </v>
      </c>
      <c r="DN6" s="84" t="str">
        <f t="shared" ref="DN6" si="239">IF(DN7=0," ",DN7)</f>
        <v xml:space="preserve"> </v>
      </c>
      <c r="DO6" s="84" t="str">
        <f t="shared" ref="DO6" si="240">IF(DO7=0," ",DO7)</f>
        <v xml:space="preserve"> </v>
      </c>
      <c r="DP6" s="84" t="str">
        <f t="shared" ref="DP6:DY6" si="241">IF(DP7=0," ",DP7)</f>
        <v xml:space="preserve"> </v>
      </c>
      <c r="DQ6" s="224">
        <f t="shared" si="241"/>
        <v>3.5000000000000003E-2</v>
      </c>
      <c r="DR6" s="224"/>
      <c r="DS6" s="2" t="str">
        <f t="shared" si="241"/>
        <v xml:space="preserve"> </v>
      </c>
      <c r="DT6" s="2" t="str">
        <f t="shared" si="241"/>
        <v xml:space="preserve"> </v>
      </c>
      <c r="DU6" s="2" t="str">
        <f t="shared" si="241"/>
        <v xml:space="preserve"> </v>
      </c>
      <c r="DV6" s="84"/>
      <c r="DW6" s="2" t="str">
        <f t="shared" si="241"/>
        <v xml:space="preserve"> </v>
      </c>
      <c r="DX6" s="2" t="str">
        <f t="shared" si="241"/>
        <v xml:space="preserve"> </v>
      </c>
      <c r="DY6" s="2" t="str">
        <f t="shared" si="241"/>
        <v xml:space="preserve"> </v>
      </c>
    </row>
    <row r="7" spans="1:133">
      <c r="Y7" t="s">
        <v>46</v>
      </c>
      <c r="AC7" s="134">
        <f>IF(A11=0," ",'tosafot '!M2)</f>
        <v>0</v>
      </c>
      <c r="AE7" s="243" t="str">
        <f>IF('tosafot '!Q2=9%,9%," ")</f>
        <v xml:space="preserve"> </v>
      </c>
      <c r="AF7" s="243"/>
      <c r="AG7" s="243"/>
      <c r="AH7" s="243"/>
      <c r="AI7" s="243"/>
      <c r="AJ7" s="243"/>
      <c r="AK7" s="243"/>
      <c r="AL7" s="217">
        <f>IF(A11=0," ",'tosafot '!W2)</f>
        <v>0</v>
      </c>
      <c r="AM7" s="243"/>
      <c r="AN7" s="243"/>
      <c r="AO7" s="217">
        <f>IF(A11=0," ",'tosafot '!Y2)</f>
        <v>0</v>
      </c>
      <c r="AQ7" s="243"/>
      <c r="AR7" s="217">
        <f>IF(A11=0," ",'tosafot '!BO2)</f>
        <v>0</v>
      </c>
      <c r="AS7" s="217"/>
      <c r="AV7" s="217">
        <f>IF(A11=0," ",'tosafot '!BQ2)</f>
        <v>0</v>
      </c>
      <c r="AW7" s="217">
        <f>IF(A11=0," ",'tosafot '!BS2)</f>
        <v>0</v>
      </c>
      <c r="AX7" s="217">
        <f>+'tosafot '!AR2</f>
        <v>0</v>
      </c>
      <c r="AY7" s="317"/>
      <c r="AZ7" s="317"/>
      <c r="BA7" s="243">
        <f>IF(A11=0," ",'tosafot '!AC2)</f>
        <v>0.3</v>
      </c>
      <c r="BB7" s="243"/>
      <c r="BC7" s="243"/>
      <c r="BD7" s="243"/>
      <c r="BE7" s="243" t="str">
        <f>IF(A11=0," "," ")</f>
        <v xml:space="preserve"> </v>
      </c>
      <c r="BF7" s="243">
        <f>IF(A11=0," ",'tosafot '!AW2)</f>
        <v>0</v>
      </c>
      <c r="BG7" s="243">
        <f>IF(A11=0," ",'tosafot '!AX2)</f>
        <v>0</v>
      </c>
      <c r="BH7" s="243"/>
      <c r="BI7" s="243"/>
      <c r="BJ7" s="243"/>
      <c r="BK7" s="243"/>
      <c r="BL7" s="243"/>
      <c r="BM7" s="243"/>
      <c r="BN7" s="243"/>
      <c r="BO7" s="243"/>
      <c r="BP7" s="243"/>
      <c r="BQ7" s="243"/>
      <c r="BR7" s="243"/>
      <c r="BS7" s="400">
        <f>+'tosafot '!CI2</f>
        <v>0</v>
      </c>
      <c r="BT7" s="402">
        <f>+'tosafot '!CJ2</f>
        <v>0</v>
      </c>
      <c r="BU7" s="243"/>
      <c r="BV7" s="191">
        <f>+'tosafot '!CL2</f>
        <v>0</v>
      </c>
      <c r="CA7" s="134">
        <f>+'tosafot '!BE2</f>
        <v>0</v>
      </c>
      <c r="CB7" s="191">
        <f>+'tosafot '!BF2</f>
        <v>0</v>
      </c>
      <c r="CC7" s="6">
        <f>+'tosafot '!BZ2</f>
        <v>0</v>
      </c>
      <c r="CD7" s="6">
        <f>+'tosafot '!CA2</f>
        <v>0</v>
      </c>
      <c r="CE7" s="6">
        <f>+'tosafot '!BI2</f>
        <v>0</v>
      </c>
      <c r="CF7" s="243">
        <f>+'tosafot '!BJ2</f>
        <v>0</v>
      </c>
      <c r="CH7" s="243">
        <f>+'tosafot '!CB2</f>
        <v>0</v>
      </c>
      <c r="CL7" s="191">
        <f>+'tosafot '!CQ2</f>
        <v>0</v>
      </c>
      <c r="CM7" s="191">
        <f>+'tosafot '!CR2</f>
        <v>0</v>
      </c>
      <c r="CN7" s="134">
        <f>+'tosafot '!CS2</f>
        <v>0</v>
      </c>
      <c r="CO7" s="134">
        <f>+'tosafot '!CT2</f>
        <v>0</v>
      </c>
      <c r="CP7" s="191">
        <f>+'tosafot '!CU2</f>
        <v>0</v>
      </c>
      <c r="CQ7" s="6">
        <f>+'tosafot '!CV2</f>
        <v>0</v>
      </c>
      <c r="CR7" s="6">
        <f>+'tosafot '!BG2</f>
        <v>0</v>
      </c>
      <c r="CS7" s="243" t="str">
        <f>IF(A11=0," "," ")</f>
        <v xml:space="preserve"> </v>
      </c>
      <c r="CT7" s="243">
        <f>+'tosafot '!CW2</f>
        <v>0</v>
      </c>
      <c r="CU7" s="134">
        <f>+'tosafot '!CF3</f>
        <v>3.5999999999999997E-2</v>
      </c>
      <c r="CV7" s="134">
        <f>+'tosafot '!CH3</f>
        <v>0.05</v>
      </c>
      <c r="CW7" s="134">
        <f>+'tos kibutzi'!M1</f>
        <v>7.2499999999999995E-2</v>
      </c>
      <c r="CX7" s="243">
        <f>IF(A11=0," ",'tosafot '!CG2)</f>
        <v>0</v>
      </c>
      <c r="CZ7" s="134"/>
      <c r="DA7" s="134">
        <f>+'tosafot '!DA2</f>
        <v>0</v>
      </c>
      <c r="DB7" s="243">
        <f>+'tosafot '!AH2</f>
        <v>0.08</v>
      </c>
      <c r="DC7" s="243"/>
      <c r="DD7" s="243"/>
      <c r="DE7" s="134"/>
      <c r="DF7" s="243"/>
      <c r="DG7" s="243"/>
      <c r="DI7" s="6"/>
      <c r="DL7" s="244">
        <f>+'heskem 2016'!B5</f>
        <v>3.875E-2</v>
      </c>
      <c r="DO7" s="245">
        <f>+'tosafot '!DR2</f>
        <v>0</v>
      </c>
      <c r="DQ7" s="245">
        <f>+'tosafot '!DT3</f>
        <v>3.5000000000000003E-2</v>
      </c>
      <c r="DR7" s="245"/>
      <c r="DS7" s="131"/>
      <c r="DT7" s="245"/>
      <c r="DU7" s="245"/>
      <c r="DV7" s="127">
        <f>+'tosafot '!CP2</f>
        <v>0</v>
      </c>
    </row>
    <row r="8" spans="1:133">
      <c r="Y8" t="s">
        <v>92</v>
      </c>
      <c r="AC8" s="134"/>
      <c r="AE8" s="243"/>
      <c r="AF8" s="243"/>
      <c r="AG8" s="243"/>
      <c r="AH8" s="243"/>
      <c r="AI8" s="243"/>
      <c r="AJ8" s="243"/>
      <c r="AK8" s="243"/>
      <c r="AL8" s="243"/>
      <c r="AM8" s="243"/>
      <c r="AN8" s="243"/>
      <c r="AO8" s="243"/>
      <c r="AQ8" s="243"/>
      <c r="AR8" s="243"/>
      <c r="AS8" s="243"/>
      <c r="AV8" s="243"/>
      <c r="AW8" s="217"/>
      <c r="AX8" s="217"/>
      <c r="AY8" s="243"/>
      <c r="AZ8" s="243"/>
      <c r="BA8" s="243"/>
      <c r="BB8" s="243"/>
      <c r="BC8" s="243"/>
      <c r="BD8" s="243"/>
      <c r="BE8" s="243"/>
      <c r="BF8" s="243"/>
      <c r="BG8" s="243"/>
      <c r="BH8" s="243"/>
      <c r="BI8" s="243"/>
      <c r="BJ8" s="243"/>
      <c r="BK8" s="243"/>
      <c r="BL8" s="243"/>
      <c r="BM8" s="243"/>
      <c r="BN8" s="243"/>
      <c r="BO8" s="243"/>
      <c r="BP8" s="243"/>
      <c r="BQ8" s="191">
        <f>+'tosafot '!BD2</f>
        <v>0</v>
      </c>
      <c r="BR8" s="243"/>
      <c r="BS8" s="243"/>
      <c r="BT8" s="243"/>
      <c r="BU8" s="243"/>
      <c r="BV8" s="243"/>
      <c r="BW8" s="131">
        <f>+'tosafot '!BW2</f>
        <v>0</v>
      </c>
      <c r="BX8" s="131">
        <f>+'tosafot '!BX2</f>
        <v>0</v>
      </c>
      <c r="BY8" s="131">
        <f>+'tosafot '!AG2</f>
        <v>0</v>
      </c>
      <c r="BZ8" s="131">
        <f>+'tosafot '!BY2</f>
        <v>0</v>
      </c>
      <c r="CA8" s="243"/>
      <c r="CB8" s="243"/>
      <c r="CC8" s="131"/>
      <c r="CD8" s="131"/>
      <c r="CE8" s="131"/>
      <c r="CF8" s="191"/>
      <c r="CG8" s="131">
        <f>+'tosafot '!CC2</f>
        <v>0</v>
      </c>
      <c r="CH8" s="131"/>
      <c r="CI8" s="131">
        <f>+'tosafot '!CD2</f>
        <v>0</v>
      </c>
      <c r="CJ8" s="131">
        <f>+'tosafot '!CZ2</f>
        <v>0</v>
      </c>
      <c r="CK8" s="131">
        <f>+'tosafot '!CM2</f>
        <v>0</v>
      </c>
      <c r="CL8" s="243"/>
      <c r="CM8" s="243"/>
      <c r="CN8" s="243"/>
      <c r="CO8" s="243"/>
      <c r="CP8" s="243"/>
      <c r="CQ8" s="191"/>
      <c r="CR8" s="191"/>
      <c r="CS8" s="191">
        <f>+'tosafot '!BH2</f>
        <v>0</v>
      </c>
      <c r="CT8" s="191"/>
      <c r="CU8" s="134"/>
      <c r="CV8" s="134"/>
      <c r="CW8" s="134"/>
      <c r="CX8" s="243"/>
      <c r="CY8">
        <f>+'tosafot '!BK2</f>
        <v>0</v>
      </c>
      <c r="CZ8" s="191">
        <f>+'tosafot '!CY2</f>
        <v>0</v>
      </c>
      <c r="DA8" s="243"/>
      <c r="DB8" s="243"/>
      <c r="DC8" s="131">
        <f>+'tosafot '!AK2</f>
        <v>480.1</v>
      </c>
      <c r="DD8" s="131">
        <f>+'tosafot '!DC2</f>
        <v>0</v>
      </c>
      <c r="DE8" s="191">
        <f>+'tosafot '!DD2</f>
        <v>0</v>
      </c>
      <c r="DF8" s="131">
        <f>+'4550'!D11</f>
        <v>0</v>
      </c>
      <c r="DG8" s="337">
        <f>+'tosafot '!CX2</f>
        <v>0</v>
      </c>
      <c r="DH8" s="131">
        <f>+'tosafot '!DI2</f>
        <v>0</v>
      </c>
      <c r="DI8" s="131">
        <f>+'tosafot '!DM2</f>
        <v>265.52</v>
      </c>
      <c r="DJ8" s="131">
        <f>+'tosafot '!BL2</f>
        <v>0</v>
      </c>
      <c r="DK8" s="131">
        <f>+'tosafot '!DN2</f>
        <v>0</v>
      </c>
      <c r="DL8" s="244"/>
      <c r="DN8" s="18">
        <f>+'tosafot '!DQ2</f>
        <v>0</v>
      </c>
      <c r="DO8" s="245"/>
      <c r="DP8" s="131">
        <f>+'tosafot '!DS3</f>
        <v>400</v>
      </c>
      <c r="DR8" s="131">
        <f>+'tosafot '!AL2</f>
        <v>0</v>
      </c>
      <c r="DT8" s="131">
        <f>+sminimum!M6</f>
        <v>1942.012860555501</v>
      </c>
      <c r="DU8" s="131">
        <f>+'Netunei Gimlai'!B18</f>
        <v>0</v>
      </c>
      <c r="DV8" s="243" t="s">
        <v>5316</v>
      </c>
    </row>
    <row r="9" spans="1:133" ht="15" thickBot="1">
      <c r="B9" s="18">
        <f>+'Netunei Gimlai'!B6</f>
        <v>216</v>
      </c>
      <c r="C9" s="18">
        <f>VLOOKUP(B9,'tosafot '!$A$7:$B$234,2,0)</f>
        <v>12.202500000000001</v>
      </c>
      <c r="D9" s="18">
        <f>+'Netunei Gimlai'!B7</f>
        <v>228</v>
      </c>
      <c r="E9" s="18">
        <f>VLOOKUP(D9,'tosafot '!$A$7:$B$234,2,0)</f>
        <v>12.2026</v>
      </c>
      <c r="Y9" t="s">
        <v>47</v>
      </c>
      <c r="AA9">
        <v>10002</v>
      </c>
      <c r="AB9">
        <v>31</v>
      </c>
      <c r="AC9">
        <v>4624</v>
      </c>
      <c r="AD9" t="s">
        <v>5307</v>
      </c>
      <c r="AE9">
        <v>897</v>
      </c>
      <c r="AF9">
        <v>600</v>
      </c>
      <c r="AG9">
        <v>626</v>
      </c>
      <c r="AH9">
        <v>628</v>
      </c>
      <c r="AI9">
        <v>630</v>
      </c>
      <c r="AJ9">
        <v>636</v>
      </c>
      <c r="AK9">
        <v>657</v>
      </c>
      <c r="AL9">
        <v>659</v>
      </c>
      <c r="AM9">
        <v>669</v>
      </c>
      <c r="AN9">
        <v>681</v>
      </c>
      <c r="AO9">
        <v>697</v>
      </c>
      <c r="AP9">
        <v>705</v>
      </c>
      <c r="AQ9">
        <v>728</v>
      </c>
      <c r="AR9">
        <v>735</v>
      </c>
      <c r="AS9">
        <v>736</v>
      </c>
      <c r="AT9">
        <v>737</v>
      </c>
      <c r="AU9">
        <v>739</v>
      </c>
      <c r="AV9">
        <v>738</v>
      </c>
      <c r="AW9">
        <v>741</v>
      </c>
      <c r="AX9">
        <v>756</v>
      </c>
      <c r="AY9">
        <v>764</v>
      </c>
      <c r="AZ9">
        <v>768</v>
      </c>
      <c r="BA9" s="1" t="s">
        <v>5217</v>
      </c>
      <c r="BB9" s="373">
        <v>805</v>
      </c>
      <c r="BC9" s="373">
        <v>808</v>
      </c>
      <c r="BD9" s="373">
        <v>809</v>
      </c>
      <c r="BE9" s="373">
        <v>853</v>
      </c>
      <c r="BF9" s="373">
        <v>858</v>
      </c>
      <c r="BG9">
        <v>875</v>
      </c>
      <c r="BH9">
        <v>883</v>
      </c>
      <c r="BI9" s="373">
        <v>907</v>
      </c>
      <c r="BJ9" s="373">
        <v>918</v>
      </c>
      <c r="BK9" s="373">
        <v>920</v>
      </c>
      <c r="BL9" s="373">
        <v>955</v>
      </c>
      <c r="BM9" s="373">
        <v>959</v>
      </c>
      <c r="BN9" s="373">
        <v>1063</v>
      </c>
      <c r="BO9" s="373">
        <v>1096</v>
      </c>
      <c r="BP9" s="373">
        <v>1297</v>
      </c>
      <c r="BQ9" s="373">
        <v>1358</v>
      </c>
      <c r="BR9" s="373">
        <v>1389</v>
      </c>
      <c r="BS9" s="373">
        <v>1615</v>
      </c>
      <c r="BT9" s="373">
        <v>1619</v>
      </c>
      <c r="BU9" s="373">
        <v>1657</v>
      </c>
      <c r="BV9" s="373">
        <v>1951</v>
      </c>
      <c r="BW9">
        <v>1961</v>
      </c>
      <c r="BX9">
        <v>1967</v>
      </c>
      <c r="BY9" s="373">
        <v>4120</v>
      </c>
      <c r="BZ9">
        <v>4147</v>
      </c>
      <c r="CA9" s="373">
        <v>4169</v>
      </c>
      <c r="CB9" s="373">
        <v>4173</v>
      </c>
      <c r="CC9" s="373" t="s">
        <v>5321</v>
      </c>
      <c r="CD9">
        <v>4221</v>
      </c>
      <c r="CE9" s="373">
        <v>4651</v>
      </c>
      <c r="CF9" s="373">
        <v>4687</v>
      </c>
      <c r="CG9" s="1">
        <v>5251</v>
      </c>
      <c r="CH9">
        <v>4932</v>
      </c>
      <c r="CI9" s="1" t="s">
        <v>1433</v>
      </c>
      <c r="CJ9">
        <v>5254</v>
      </c>
      <c r="CK9">
        <v>5270</v>
      </c>
      <c r="CL9" s="373">
        <v>4244</v>
      </c>
      <c r="CM9" s="373">
        <v>4318</v>
      </c>
      <c r="CN9" s="373">
        <v>4319</v>
      </c>
      <c r="CO9" s="373">
        <v>4427</v>
      </c>
      <c r="CP9" s="373">
        <v>4428</v>
      </c>
      <c r="CQ9" s="373">
        <v>4374</v>
      </c>
      <c r="CR9" s="373">
        <v>4406</v>
      </c>
      <c r="CS9" s="373">
        <v>4453</v>
      </c>
      <c r="CT9" s="373">
        <v>4658</v>
      </c>
      <c r="CU9" s="395" t="s">
        <v>1434</v>
      </c>
      <c r="CV9" t="s">
        <v>5234</v>
      </c>
      <c r="CW9" t="s">
        <v>1427</v>
      </c>
      <c r="CX9">
        <v>1053</v>
      </c>
      <c r="CY9">
        <v>4935</v>
      </c>
      <c r="CZ9">
        <v>5244</v>
      </c>
      <c r="DA9">
        <v>5287</v>
      </c>
      <c r="DB9" t="s">
        <v>5089</v>
      </c>
      <c r="DC9" t="s">
        <v>5362</v>
      </c>
      <c r="DD9" s="373">
        <v>5536</v>
      </c>
      <c r="DE9">
        <v>5548</v>
      </c>
      <c r="DF9" t="s">
        <v>5205</v>
      </c>
      <c r="DG9" t="s">
        <v>5206</v>
      </c>
      <c r="DH9">
        <v>927</v>
      </c>
      <c r="DI9">
        <v>4643</v>
      </c>
      <c r="DJ9">
        <v>5268</v>
      </c>
      <c r="DK9">
        <v>2086</v>
      </c>
      <c r="DL9" s="418" t="s">
        <v>1435</v>
      </c>
      <c r="DM9" t="s">
        <v>1436</v>
      </c>
      <c r="DN9">
        <v>2028</v>
      </c>
      <c r="DO9">
        <v>2029</v>
      </c>
      <c r="DP9" t="s">
        <v>1428</v>
      </c>
      <c r="DQ9">
        <v>5533</v>
      </c>
      <c r="DR9">
        <v>5539</v>
      </c>
      <c r="DS9">
        <v>99998</v>
      </c>
      <c r="DT9">
        <v>1699</v>
      </c>
      <c r="DU9">
        <v>4643</v>
      </c>
      <c r="DV9" s="373">
        <v>4180</v>
      </c>
      <c r="DW9">
        <v>99999</v>
      </c>
      <c r="EA9">
        <v>220</v>
      </c>
    </row>
    <row r="10" spans="1:133"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5164</v>
      </c>
      <c r="AL10" s="140" t="s">
        <v>5352</v>
      </c>
      <c r="AM10" s="140" t="s">
        <v>1199</v>
      </c>
      <c r="AN10" s="140" t="s">
        <v>5167</v>
      </c>
      <c r="AO10" s="140" t="s">
        <v>1420</v>
      </c>
      <c r="AP10" s="140" t="s">
        <v>25</v>
      </c>
      <c r="AQ10" s="140" t="s">
        <v>1201</v>
      </c>
      <c r="AR10" s="140" t="s">
        <v>5086</v>
      </c>
      <c r="AS10" s="140" t="s">
        <v>5361</v>
      </c>
      <c r="AT10" s="140" t="s">
        <v>1364</v>
      </c>
      <c r="AU10" s="140" t="s">
        <v>1332</v>
      </c>
      <c r="AV10" s="140" t="s">
        <v>1376</v>
      </c>
      <c r="AW10" s="140" t="s">
        <v>27</v>
      </c>
      <c r="AX10" s="140" t="s">
        <v>855</v>
      </c>
      <c r="AY10" s="140" t="s">
        <v>20</v>
      </c>
      <c r="AZ10" s="140" t="s">
        <v>3398</v>
      </c>
      <c r="BA10" s="140" t="s">
        <v>11</v>
      </c>
      <c r="BB10" s="140" t="s">
        <v>868</v>
      </c>
      <c r="BC10" s="140" t="s">
        <v>1319</v>
      </c>
      <c r="BD10" s="140" t="s">
        <v>5170</v>
      </c>
      <c r="BE10" s="140" t="s">
        <v>5176</v>
      </c>
      <c r="BF10" s="140" t="s">
        <v>855</v>
      </c>
      <c r="BG10" s="140" t="s">
        <v>879</v>
      </c>
      <c r="BH10" s="140" t="s">
        <v>1536</v>
      </c>
      <c r="BI10" s="140" t="s">
        <v>5179</v>
      </c>
      <c r="BJ10" s="140" t="s">
        <v>1332</v>
      </c>
      <c r="BK10" s="140" t="s">
        <v>896</v>
      </c>
      <c r="BL10" s="140" t="s">
        <v>5280</v>
      </c>
      <c r="BM10" s="140" t="s">
        <v>2013</v>
      </c>
      <c r="BN10" s="140" t="s">
        <v>5356</v>
      </c>
      <c r="BO10" s="140" t="s">
        <v>5354</v>
      </c>
      <c r="BP10" s="140" t="s">
        <v>4385</v>
      </c>
      <c r="BQ10" s="140" t="s">
        <v>5230</v>
      </c>
      <c r="BR10" s="140" t="s">
        <v>1588</v>
      </c>
      <c r="BS10" s="140" t="s">
        <v>2380</v>
      </c>
      <c r="BT10" s="140" t="s">
        <v>931</v>
      </c>
      <c r="BU10" s="140" t="s">
        <v>985</v>
      </c>
      <c r="BV10" s="140" t="s">
        <v>5281</v>
      </c>
      <c r="BW10" s="140" t="s">
        <v>36</v>
      </c>
      <c r="BX10" s="140" t="s">
        <v>36</v>
      </c>
      <c r="BY10" s="140" t="s">
        <v>1016</v>
      </c>
      <c r="BZ10" s="140" t="s">
        <v>35</v>
      </c>
      <c r="CA10" s="140" t="s">
        <v>5209</v>
      </c>
      <c r="CB10" s="140" t="s">
        <v>1294</v>
      </c>
      <c r="CC10" s="140" t="s">
        <v>5068</v>
      </c>
      <c r="CD10" s="140" t="s">
        <v>5069</v>
      </c>
      <c r="CE10" s="140" t="s">
        <v>954</v>
      </c>
      <c r="CF10" s="140" t="s">
        <v>954</v>
      </c>
      <c r="CG10" s="140" t="s">
        <v>1718</v>
      </c>
      <c r="CH10" s="140" t="s">
        <v>5216</v>
      </c>
      <c r="CI10" s="140" t="s">
        <v>78</v>
      </c>
      <c r="CJ10" s="140" t="s">
        <v>78</v>
      </c>
      <c r="CK10" s="140" t="s">
        <v>32</v>
      </c>
      <c r="CL10" s="140" t="s">
        <v>5279</v>
      </c>
      <c r="CM10" s="140" t="s">
        <v>968</v>
      </c>
      <c r="CN10" s="140" t="s">
        <v>5268</v>
      </c>
      <c r="CO10" s="140" t="s">
        <v>5274</v>
      </c>
      <c r="CP10" s="140" t="s">
        <v>988</v>
      </c>
      <c r="CQ10" s="140" t="s">
        <v>973</v>
      </c>
      <c r="CR10" s="140" t="s">
        <v>5212</v>
      </c>
      <c r="CS10" s="140" t="s">
        <v>989</v>
      </c>
      <c r="CT10" s="140" t="s">
        <v>1661</v>
      </c>
      <c r="CU10" s="140" t="s">
        <v>75</v>
      </c>
      <c r="CV10" s="140" t="s">
        <v>76</v>
      </c>
      <c r="CW10" s="140" t="s">
        <v>77</v>
      </c>
      <c r="CX10" s="140" t="s">
        <v>38</v>
      </c>
      <c r="CY10" s="140" t="s">
        <v>1030</v>
      </c>
      <c r="CZ10" s="140" t="s">
        <v>1717</v>
      </c>
      <c r="DA10" s="140" t="s">
        <v>1724</v>
      </c>
      <c r="DB10" s="140" t="s">
        <v>40</v>
      </c>
      <c r="DC10" s="140" t="s">
        <v>73</v>
      </c>
      <c r="DD10" s="140" t="s">
        <v>5156</v>
      </c>
      <c r="DE10" s="140" t="s">
        <v>5158</v>
      </c>
      <c r="DF10" s="140" t="s">
        <v>1426</v>
      </c>
      <c r="DG10" s="140" t="s">
        <v>41</v>
      </c>
      <c r="DH10" s="140" t="s">
        <v>34</v>
      </c>
      <c r="DI10" s="140" t="s">
        <v>1016</v>
      </c>
      <c r="DJ10" s="140" t="s">
        <v>5152</v>
      </c>
      <c r="DK10" s="140" t="s">
        <v>23</v>
      </c>
      <c r="DL10" s="140" t="s">
        <v>79</v>
      </c>
      <c r="DM10" s="140" t="s">
        <v>80</v>
      </c>
      <c r="DN10" s="140" t="s">
        <v>30</v>
      </c>
      <c r="DO10" s="140" t="s">
        <v>81</v>
      </c>
      <c r="DP10" s="139" t="s">
        <v>82</v>
      </c>
      <c r="DQ10" s="139" t="s">
        <v>1369</v>
      </c>
      <c r="DR10" s="139" t="s">
        <v>3232</v>
      </c>
      <c r="DS10" s="139" t="s">
        <v>1431</v>
      </c>
      <c r="DT10" s="139" t="s">
        <v>1400</v>
      </c>
      <c r="DU10" s="139" t="s">
        <v>1016</v>
      </c>
      <c r="DV10" s="140" t="s">
        <v>961</v>
      </c>
      <c r="DW10" s="141" t="s">
        <v>5778</v>
      </c>
      <c r="DX10" s="141" t="s">
        <v>4</v>
      </c>
      <c r="DY10" s="141" t="s">
        <v>2</v>
      </c>
      <c r="DZ10" s="141" t="s">
        <v>84</v>
      </c>
      <c r="EA10" s="141" t="s">
        <v>85</v>
      </c>
      <c r="EB10" s="141" t="s">
        <v>86</v>
      </c>
      <c r="EC10" s="141" t="s">
        <v>87</v>
      </c>
    </row>
    <row r="11" spans="1:133" s="18" customFormat="1" ht="15" thickTop="1">
      <c r="A11" s="132">
        <f>IF(B9&gt;D9,0,1)</f>
        <v>1</v>
      </c>
      <c r="B11" s="18">
        <f>IF(A11=0," ",B9)</f>
        <v>216</v>
      </c>
      <c r="C11" s="18">
        <f>IF(A11=0," ",VLOOKUP(B11,'tosafot '!$A$7:$B$234,2,0))</f>
        <v>12.202500000000001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7</v>
      </c>
      <c r="J11" s="18" t="str">
        <f>IF(A11=0," ",VLOOKUP('Netunei Gimlai'!B9,DERUG!$A$3:$B$64,2,0))</f>
        <v>מח"ר</v>
      </c>
      <c r="K11" s="190">
        <f>IF(A11=0," ",VLOOKUP(I11,DERUG!$A$3:$D$64,4,0))</f>
        <v>11</v>
      </c>
      <c r="L11" s="18">
        <f>IF(A11=0," ",+'Netunei Gimlai'!B10)</f>
        <v>43</v>
      </c>
      <c r="M11" s="129">
        <f>IF(A11=0," ",VLOOKUP('Netunei Gimlai'!B10,DARGA!A2:B111,2,0))</f>
        <v>39</v>
      </c>
      <c r="N11" s="189"/>
      <c r="O11" s="132" cm="1">
        <f t="array" ref="O11">IF(A11=0," ",INDEX(kodderugdarga!$AJ$3:$AT$112,L11,K11))</f>
        <v>11011</v>
      </c>
      <c r="P11" s="127">
        <f>IF(A11=0," ",VLOOKUP(I11,DERUG!A3:E64,5,0))</f>
        <v>40</v>
      </c>
      <c r="Q11" s="127">
        <f>IF(A11=0," ",MIN(+'Netunei Gimlai'!B15,P11))</f>
        <v>10.75</v>
      </c>
      <c r="R11" s="18">
        <f>IF(A11=0," ",VLOOKUP(Q11,vetek!$A$3:$B$163,2,1))</f>
        <v>44</v>
      </c>
      <c r="S11" s="130">
        <f>IF(A11=0," ",vetek!T10)</f>
        <v>1.1129067913517885</v>
      </c>
      <c r="T11" s="135">
        <f>IF(A11=0," ",+'heskem 2016'!B5)</f>
        <v>3.875E-2</v>
      </c>
      <c r="U11" s="127">
        <f>IF(A11=0," ",+'heskem 2016'!B6)</f>
        <v>425.95</v>
      </c>
      <c r="V11" s="216">
        <v>0</v>
      </c>
      <c r="W11" s="218">
        <v>0</v>
      </c>
      <c r="X11" s="219">
        <v>0</v>
      </c>
      <c r="Y11" s="131">
        <f>IF(A11=0," ",VLOOKUP(L11,DARGA!C2:D111,2,0))</f>
        <v>2859.59</v>
      </c>
      <c r="Z11" s="131">
        <f>IF(A11=0," ",+Y11*(S11-1))</f>
        <v>322.86713148166086</v>
      </c>
      <c r="AA11" s="242">
        <f>+Y11+Z11</f>
        <v>3182.4571314816612</v>
      </c>
      <c r="AB11" s="131">
        <f>IF(A11=0," ",'tosafot '!L2)</f>
        <v>0</v>
      </c>
      <c r="AC11" s="136">
        <f>IF(A11=0," ",(+AA11)*AC7)</f>
        <v>0</v>
      </c>
      <c r="AD11" s="136">
        <f>IF(A11=0," ",'tosafot '!O2)</f>
        <v>0</v>
      </c>
      <c r="AE11" s="131">
        <f>IF('tosafot '!Q2=0.09,SUM(Y11:Z11)*9%,'tosafot '!Q2)</f>
        <v>0</v>
      </c>
      <c r="AF11" s="191">
        <f>IF(A11=0," ",'tosafot '!T2)</f>
        <v>0</v>
      </c>
      <c r="AG11" s="191">
        <f>IF(A11=0," ",'tosafot '!U2)</f>
        <v>10.56</v>
      </c>
      <c r="AH11" s="191">
        <f>IF(A11=0," ",'tosafot '!AN2)</f>
        <v>0</v>
      </c>
      <c r="AI11" s="191">
        <f>IF(A11=0," ",'tosafot '!AO2)</f>
        <v>0</v>
      </c>
      <c r="AJ11" s="191">
        <f>IF(A11=0," ",'tosafot '!V2)</f>
        <v>0</v>
      </c>
      <c r="AK11" s="191">
        <f>IF(A11=0," ",'tosafot '!AP2)</f>
        <v>0</v>
      </c>
      <c r="AL11" s="191">
        <f>+AL7*AA11</f>
        <v>0</v>
      </c>
      <c r="AM11" s="191">
        <f>IF(A11=0," ",'tosafot '!X2)</f>
        <v>0</v>
      </c>
      <c r="AN11" s="191">
        <f>IF(A11=0," ",'tosafot '!AQ2)</f>
        <v>0</v>
      </c>
      <c r="AO11" s="131">
        <f>(AA11+AC11)*AO7</f>
        <v>0</v>
      </c>
      <c r="AP11" s="131">
        <f>IF(A11=0," ",'tosafot '!BN2)</f>
        <v>0</v>
      </c>
      <c r="AQ11" s="191">
        <f>IF(A11=0," ",'tosafot '!Z2)</f>
        <v>0</v>
      </c>
      <c r="AR11" s="191">
        <f>(AA11+AD11+AE11+AW11+CU11+CV11+CW11+DF11+AP11+AX11+DG11)*AR7</f>
        <v>0</v>
      </c>
      <c r="AS11" s="131">
        <f>IF(A11=0," ",'tosafot '!AA2)</f>
        <v>0</v>
      </c>
      <c r="AT11" s="131">
        <f>IF(A11=0," ",'tosafot '!BP2)</f>
        <v>0</v>
      </c>
      <c r="AU11" s="131">
        <f>IF(A11=0," ",'tosafot '!BR2)</f>
        <v>0</v>
      </c>
      <c r="AV11" s="131">
        <f>+(AA11+AC11+AD11+AE11+AF11+AG11+AP11+AW11+BI11+BR11+BU11+CH11+CU11+CV11+CW11+DF11+DG11)*AV7</f>
        <v>0</v>
      </c>
      <c r="AW11" s="223">
        <f>(AA11+AB11+AC11+AD11+AE11+AI11+AM11+AP11+BE11+BI11+BU11)*AW7</f>
        <v>0</v>
      </c>
      <c r="AX11" s="223">
        <f>+(AA11+AC11+BQ11)*AX7</f>
        <v>0</v>
      </c>
      <c r="AY11" s="191">
        <f>IF(A11=0," ",'tosafot '!AB2)</f>
        <v>0</v>
      </c>
      <c r="AZ11" s="191">
        <f>IF(A11=0," ",'tosafot '!AS2)</f>
        <v>0</v>
      </c>
      <c r="BA11" s="191">
        <f>+(AA11+AC11)*BA7</f>
        <v>954.73713944449833</v>
      </c>
      <c r="BB11" s="191">
        <f>IF(A11=0," ",'tosafot '!AT2)</f>
        <v>0</v>
      </c>
      <c r="BC11" s="191">
        <f>IF(A11=0," ",'tosafot '!BT2)</f>
        <v>0</v>
      </c>
      <c r="BD11" s="191">
        <f>IF(A11=0," ",'tosafot '!AU2)</f>
        <v>0</v>
      </c>
      <c r="BE11" s="191">
        <f>IF(A11=0," ",'tosafot '!AV2)</f>
        <v>0</v>
      </c>
      <c r="BF11" s="191">
        <f>+AA11*BF7</f>
        <v>0</v>
      </c>
      <c r="BG11" s="191">
        <f>(+AA11+AC11)*BG7</f>
        <v>0</v>
      </c>
      <c r="BH11" s="191">
        <f>IF(A11=0," ",'tosafot '!AY2)</f>
        <v>0</v>
      </c>
      <c r="BI11" s="191">
        <f>IF(A11=0," ",'tosafot '!AZ2)</f>
        <v>0</v>
      </c>
      <c r="BJ11" s="191">
        <f>IF(A11=0," ",'tosafot '!BA2)</f>
        <v>0</v>
      </c>
      <c r="BK11" s="191">
        <f>IF(A11=0," ",'tosafot '!BB2*(AA11+AC11+AD11+AE11+BI11+257.37))</f>
        <v>0</v>
      </c>
      <c r="BL11" s="191">
        <f>IF(A11=0," ",'tosafot '!CE2)</f>
        <v>0</v>
      </c>
      <c r="BM11" s="191">
        <f>IF(A11=0," ",'tosafot '!AD2)</f>
        <v>0</v>
      </c>
      <c r="BN11" s="191">
        <f>IF(A11=0," ",'tosafot '!AE2)</f>
        <v>720</v>
      </c>
      <c r="BO11" s="191">
        <f>IF(A11=0," ",'tosafot '!AF2)</f>
        <v>0</v>
      </c>
      <c r="BP11" s="191">
        <f>IF(A11=0," ",'tosafot '!BC2)*(AA11+AD11+AE11+CU11+DF11)/180*5.33</f>
        <v>0</v>
      </c>
      <c r="BQ11" s="191">
        <f>IF(A11=0," ",'tosafot '!BD2)</f>
        <v>0</v>
      </c>
      <c r="BR11" s="191">
        <f>IF(A11=0," ",'tosafot '!BU2)</f>
        <v>0</v>
      </c>
      <c r="BS11" s="191">
        <f>+(AA11+AD11+AE11+BT11+CL11)*BS7</f>
        <v>0</v>
      </c>
      <c r="BT11" s="191">
        <f>+BT7</f>
        <v>0</v>
      </c>
      <c r="BU11" s="191">
        <f>IF(A11=0," ",'tosafot '!CK2)</f>
        <v>0</v>
      </c>
      <c r="BV11" s="191">
        <f>+BV7</f>
        <v>0</v>
      </c>
      <c r="BW11" s="131">
        <f>IF(A11=0," ",BW8)</f>
        <v>0</v>
      </c>
      <c r="BX11" s="131">
        <f>IF(A11=0," ",BX8)</f>
        <v>0</v>
      </c>
      <c r="BY11" s="131"/>
      <c r="BZ11" s="131">
        <f>IF(A11=0," ",BZ8)</f>
        <v>0</v>
      </c>
      <c r="CA11" s="191">
        <f>+CA7*AA11</f>
        <v>0</v>
      </c>
      <c r="CB11" s="191">
        <f>+CB7</f>
        <v>0</v>
      </c>
      <c r="CC11" s="131">
        <f>IF(A11=0," ",+(AA11+AD11+AE11+AP11+AR11+AW11+AX11+CU11+CV11+CW11+DF11+DG11+DI11+CJ11+DL11+DQ11)*CC7)</f>
        <v>0</v>
      </c>
      <c r="CD11" s="131">
        <f>IF(A11=0," ",+(AA11+AD11+AE11+AP11+AR11+AW11+AX11+CU11+CV11+CW11+DG11+CJ11+DL11+DQ11)*CD7)</f>
        <v>0</v>
      </c>
      <c r="CE11" s="131">
        <f>IF(A11=0," ",CE7*(AA11+AC11))</f>
        <v>0</v>
      </c>
      <c r="CF11" s="191">
        <f>+AA11*CF7</f>
        <v>0</v>
      </c>
      <c r="CG11" s="131">
        <f>IF(A11=0," ",CG8)</f>
        <v>0</v>
      </c>
      <c r="CH11" s="136">
        <f>+AA11*CH7</f>
        <v>0</v>
      </c>
      <c r="CI11" s="131">
        <f>IF(A11=0," ",CI8)</f>
        <v>0</v>
      </c>
      <c r="CJ11" s="131">
        <f>IF(A11=0," ",CJ8)</f>
        <v>0</v>
      </c>
      <c r="CK11" s="131">
        <f>IF(A11=0," ",CK8)</f>
        <v>0</v>
      </c>
      <c r="CL11" s="191">
        <f>+CL7</f>
        <v>0</v>
      </c>
      <c r="CM11" s="191">
        <f>+CM7</f>
        <v>0</v>
      </c>
      <c r="CN11" s="191">
        <f>+(AA11+AD11+AE11)*CN7</f>
        <v>0</v>
      </c>
      <c r="CO11" s="191">
        <f>+(AA11+AD11+AE11+CM11+CN11)*CO7</f>
        <v>0</v>
      </c>
      <c r="CP11" s="191">
        <f>+CP7</f>
        <v>0</v>
      </c>
      <c r="CQ11" s="191">
        <f>+CQ7*AA11</f>
        <v>0</v>
      </c>
      <c r="CR11" s="191">
        <f>+CR7*(+AA11+AC11)</f>
        <v>0</v>
      </c>
      <c r="CS11" s="191">
        <f>IF(A11=0," ",'tosafot '!BH2)</f>
        <v>0</v>
      </c>
      <c r="CT11" s="191">
        <f>+AA11*CT7</f>
        <v>0</v>
      </c>
      <c r="CU11" s="131">
        <f>+(AA11+AB11+AC11+AD11+AE11+AF11+AG11+AH11+AI11+AL11+AM11+AN11+AO11+AP11+AQ11+AS11+AW11+AX11+AY11+AZ11+BD11+BF11+BL11+BV11+CL11+CT11+CM11+CN11+CO11+CP11+CX11+BA11+BE11+BG11+BH11+BI11+BK11+BQ11+BR11+BS11+BT11+BU11+BZ11+CA11+CE11+CQ11+CR11+CS11+CF11+CH11+CZ11+DC11+DE11+DF11+DG11+DJ11)*CU7</f>
        <v>166.60275375334174</v>
      </c>
      <c r="CV11" s="136">
        <f>IF(A11=0," ",+(AA11+AB11+AC11+AD11+AE11+AF11+AG11+AH11+AI11+AJ11+AL11+AM11+AN11+AO11+AP11+AQ11+AS11+AW11+AX11+AY11+AZ11+BA11+BD11+BF11+BE11+BG11+BH11+BI11+BL11+BQ11+BR11+BS11+BT11+BV11+CL11+CT11+BU11+CA11+CM11+CN11+CO11+CP11+CQ11+CR11+CS11+CF11+CH11+CU11+CX11+CY11+CZ11+DC11+DE11+DF11+DG11+DJ11+DR11)*CV7)</f>
        <v>239.72285123397512</v>
      </c>
      <c r="CW11" s="136">
        <f>IF(A11=0," ",+(AA11+AB11+AC11+AD11+AE11+AF11+AG11+AH11+AI11+AJ11+AL11+AM11+AN11+AO11+AP11+AQ11+AS11+AW11+AX11+AY11+AZ11+BA11+BD11+BE11+BF11+BG11+BH11+BI11+BN11+BO11+BQ11+BR11++BS11+BT11+CL11+CT11+BU11+CA11+CM11+CN11+CO11+CP11+CQ11+CR11+CS11+CF11+CH11+CU11+CX11+CV11+CY11+DC11+DE11+DF11+DG11+DJ11+DR11)*CW7)</f>
        <v>417.17804100372706</v>
      </c>
      <c r="CX11" s="191">
        <f>+AA11*CX7</f>
        <v>0</v>
      </c>
      <c r="CY11" s="191">
        <f>IF(A11=0," ",'tosafot '!BK2)</f>
        <v>0</v>
      </c>
      <c r="CZ11" s="191">
        <f>IF(A11=0," ",CZ8)</f>
        <v>0</v>
      </c>
      <c r="DA11" s="136">
        <f>+AA11*DA7</f>
        <v>0</v>
      </c>
      <c r="DB11" s="136">
        <f>+(AA11+AC11+AD11+AE11+AF11+AG11+AM11+AY11+AQ11+BA11+CU11+CV11+DC11+DG11+DR11)*DB7</f>
        <v>402.7343900730782</v>
      </c>
      <c r="DC11" s="191">
        <f>IF(A11=0," ",DC8)</f>
        <v>480.1</v>
      </c>
      <c r="DD11" s="191">
        <f>IF(A11=0," ",DD8)</f>
        <v>0</v>
      </c>
      <c r="DE11" s="131">
        <f>IF(A11=0," ",DE8)</f>
        <v>0</v>
      </c>
      <c r="DF11" s="136">
        <f>IF(A11=0," ",+DF8)</f>
        <v>0</v>
      </c>
      <c r="DG11" s="131">
        <f>IF(A11=0," ",'tosafot '!CX2)</f>
        <v>0</v>
      </c>
      <c r="DH11" s="131">
        <f>IF(A11=0," ",DH8)</f>
        <v>0</v>
      </c>
      <c r="DI11" s="131">
        <f>IF(A11=0," ",DI8)</f>
        <v>265.52</v>
      </c>
      <c r="DJ11" s="131">
        <f>IF(A11=0," ",DJ8)</f>
        <v>0</v>
      </c>
      <c r="DK11" s="136">
        <f>IF(A11=0," ",DK8)</f>
        <v>0</v>
      </c>
      <c r="DL11" s="136">
        <f>IF(A11=0," ",(+AA11+AB11+AC11+AD11+AE11+AF11+AG11+AH11+AI11+AJ11+AL11+AM11+AN11+AO11+AP11+AQ11+AS11+AW11+AX11+AY11+AZ11+BA11+BD11+BE11+BF11+BG11+BH11+BI11+BN11+BO11+BQ11+BR11+BS11+BT11+CL11+CT11+BU11+CA11+CM11+CN11+CO11+CP11+CQ11+CR11+CS11+CF11+CH11+CU11+CX11+CV11+CW11+DC11+DE11+DF11+DG11+DB11+DH11+DJ11+DK11+DR11-CY11*(CV7+CW7))*T11)</f>
        <v>254.74607689587347</v>
      </c>
      <c r="DM11" s="131">
        <f t="shared" ref="DM11" si="242">IF(A11=0," ",+U11)</f>
        <v>425.95</v>
      </c>
      <c r="DN11" s="131">
        <f>IF(A11=0," ",DN8)</f>
        <v>0</v>
      </c>
      <c r="DO11" s="131">
        <f>+(AA11+AB11+AC11+AD11+AE11+AP11+AW11+CX11+BA11+BD11+BH11+DC11+CU11+CV11+CW11+DE11+DG11)*DO7</f>
        <v>0</v>
      </c>
      <c r="DP11" s="136">
        <f>IF(A11=0," ",DP8)</f>
        <v>400</v>
      </c>
      <c r="DQ11" s="136">
        <f>IF(A11=0," ",(AA11+AB11+AC11+AD11+AE11+AF11+AG11+AH11+AI11+AJ11+AL11+AM11+AN11+AO11+AP11+AS11+AQ11+AW11+AX11+AY11+AZ11+BA11+BD11+BE11+BF11+BG11+BH11+BI11+BN11+BO11+BQ11+BR11+BS11+BT11+CL11+CT11+BU11+CA11+CM11+CN11+CO11+CP11+CQ11+CR11+CS11+CF11+CH11+CU11+CX11+CV11+CW11+DC11+DE11+DF11+DG11+DB11+DH11+BX11+DJ11+DK11+DL11+DR11-CY11*(CV7+CW7))*DQ7)</f>
        <v>239.00934343601548</v>
      </c>
      <c r="DR11" s="136">
        <f>IF(A11=0," ",DR8)</f>
        <v>0</v>
      </c>
      <c r="DS11" s="136">
        <v>1E-3</v>
      </c>
      <c r="DT11" s="136">
        <f>IF(A11=0," ",+DT8)</f>
        <v>1942.012860555501</v>
      </c>
      <c r="DU11" s="136">
        <f>IF(A11=0," ",+DU8)</f>
        <v>0</v>
      </c>
      <c r="DV11" s="191">
        <f>(+AA11+AD11+AE11+BB11+BG11+CU11+CV11+CW11+DF11+DG11+DL11+DM11+DP11+DQ11+DT11)/173*16/3*DV7</f>
        <v>0</v>
      </c>
      <c r="DW11" s="137">
        <f t="shared" ref="DW11" si="243">IF(A11=0," ",SUM(AA11:DV11))</f>
        <v>10101.331587877672</v>
      </c>
      <c r="DX11" s="225">
        <f>IF(A11=0," ",'Netunei Gimlai'!B20)</f>
        <v>0.53669999999999995</v>
      </c>
      <c r="DY11" s="225">
        <f>IF(A11=0," ",'Netunei Gimlai'!B19)</f>
        <v>0.96699999999999997</v>
      </c>
      <c r="DZ11" s="226">
        <f t="shared" ref="DZ11" si="244">IF(A11=0," ",+DW11*DX11*DY11)</f>
        <v>5242.4789693278854</v>
      </c>
      <c r="EA11" s="226">
        <f>IF(A11=0," ",+DW11*3.82%)</f>
        <v>385.87086665692703</v>
      </c>
      <c r="EB11" s="226">
        <f>IF(A11=0," ",+EA11*DX11*DY11)</f>
        <v>200.26269662832522</v>
      </c>
      <c r="EC11" s="226">
        <f>IF(A11=0," ",+DZ11+EB11)</f>
        <v>5442.7416659562105</v>
      </c>
    </row>
    <row r="12" spans="1:133"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3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1"/>
      <c r="BR12" s="131"/>
      <c r="BS12" s="131"/>
      <c r="BT12" s="131"/>
      <c r="BU12" s="131"/>
      <c r="BV12" s="131"/>
      <c r="BW12" s="136"/>
      <c r="BX12" s="136"/>
      <c r="BY12" s="136"/>
      <c r="BZ12" s="136"/>
      <c r="CA12" s="131"/>
      <c r="CB12" s="131"/>
      <c r="CC12" s="136"/>
      <c r="CD12" s="136"/>
      <c r="CE12" s="136"/>
      <c r="CF12" s="131"/>
      <c r="CG12" s="136"/>
      <c r="CH12" s="136"/>
      <c r="CI12" s="136"/>
      <c r="CJ12" s="136"/>
      <c r="CK12" s="136"/>
      <c r="CL12" s="131"/>
      <c r="CM12" s="131"/>
      <c r="CN12" s="131"/>
      <c r="CO12" s="131"/>
      <c r="CP12" s="131"/>
      <c r="CQ12" s="131"/>
      <c r="CR12" s="131"/>
      <c r="CS12" s="131"/>
      <c r="CT12" s="131"/>
      <c r="CU12" s="136"/>
      <c r="CV12" s="136"/>
      <c r="CW12" s="136"/>
      <c r="CX12" s="131"/>
      <c r="CY12" s="131"/>
      <c r="CZ12" s="136"/>
      <c r="DA12" s="136"/>
      <c r="DB12" s="136"/>
      <c r="DC12" s="131"/>
      <c r="DD12" s="131"/>
      <c r="DE12" s="136"/>
      <c r="DF12" s="136"/>
      <c r="DG12" s="131"/>
      <c r="DH12" s="136"/>
      <c r="DI12" s="136"/>
      <c r="DJ12" s="136"/>
      <c r="DK12" s="136"/>
      <c r="DL12" s="136"/>
      <c r="DM12" s="131"/>
      <c r="DN12" s="131"/>
      <c r="DO12" s="131"/>
      <c r="DP12" s="131"/>
      <c r="DQ12" s="131"/>
      <c r="DR12" s="131"/>
      <c r="DS12" s="131"/>
      <c r="DT12" s="131"/>
      <c r="DU12" s="131"/>
      <c r="DV12" s="131"/>
      <c r="DW12" s="137"/>
      <c r="DX12" s="227"/>
      <c r="DY12" s="227"/>
      <c r="DZ12" s="228"/>
      <c r="EA12" s="228"/>
      <c r="EB12" s="228"/>
      <c r="EC12" s="228"/>
    </row>
    <row r="13" spans="1:133"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6"/>
      <c r="BX13" s="136"/>
      <c r="BY13" s="136"/>
      <c r="BZ13" s="136"/>
      <c r="CA13" s="131"/>
      <c r="CB13" s="131"/>
      <c r="CC13" s="136"/>
      <c r="CD13" s="136"/>
      <c r="CE13" s="136"/>
      <c r="CF13" s="131"/>
      <c r="CG13" s="136"/>
      <c r="CH13" s="136"/>
      <c r="CI13" s="136"/>
      <c r="CJ13" s="136"/>
      <c r="CK13" s="136"/>
      <c r="CL13" s="131"/>
      <c r="CM13" s="131"/>
      <c r="CN13" s="131"/>
      <c r="CO13" s="131"/>
      <c r="CP13" s="131"/>
      <c r="CQ13" s="131"/>
      <c r="CR13" s="131"/>
      <c r="CS13" s="131"/>
      <c r="CT13" s="131"/>
      <c r="CU13" s="136"/>
      <c r="CV13" s="136"/>
      <c r="CW13" s="136"/>
      <c r="CX13" s="131"/>
      <c r="CY13" s="131"/>
      <c r="CZ13" s="136"/>
      <c r="DA13" s="136"/>
      <c r="DB13" s="136"/>
      <c r="DC13" s="131"/>
      <c r="DD13" s="131"/>
      <c r="DE13" s="136"/>
      <c r="DF13" s="136"/>
      <c r="DG13" s="131"/>
      <c r="DH13" s="136"/>
      <c r="DI13" s="136"/>
      <c r="DJ13" s="136"/>
      <c r="DK13" s="136"/>
      <c r="DL13" s="136"/>
      <c r="DM13" s="131"/>
      <c r="DN13" s="131"/>
      <c r="DO13" s="131"/>
      <c r="DP13" s="131"/>
      <c r="DQ13" s="131"/>
      <c r="DR13" s="131"/>
      <c r="DS13" s="131"/>
      <c r="DT13" s="131"/>
      <c r="DU13" s="131"/>
      <c r="DV13" s="131"/>
      <c r="DW13" s="137"/>
      <c r="DX13" s="227"/>
      <c r="DY13" s="227"/>
      <c r="DZ13" s="228"/>
      <c r="EA13" s="228"/>
      <c r="EB13" s="228"/>
      <c r="EC13" s="228"/>
    </row>
    <row r="14" spans="1:133"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3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1"/>
      <c r="BR14" s="131"/>
      <c r="BS14" s="131"/>
      <c r="BT14" s="131"/>
      <c r="BU14" s="131"/>
      <c r="BV14" s="131"/>
      <c r="BW14" s="136"/>
      <c r="BX14" s="136"/>
      <c r="BY14" s="136"/>
      <c r="BZ14" s="136"/>
      <c r="CA14" s="131"/>
      <c r="CB14" s="131"/>
      <c r="CC14" s="136"/>
      <c r="CD14" s="136"/>
      <c r="CE14" s="136"/>
      <c r="CF14" s="131"/>
      <c r="CG14" s="136"/>
      <c r="CH14" s="136"/>
      <c r="CI14" s="136"/>
      <c r="CJ14" s="136"/>
      <c r="CK14" s="136"/>
      <c r="CL14" s="131"/>
      <c r="CM14" s="131"/>
      <c r="CN14" s="131"/>
      <c r="CO14" s="131"/>
      <c r="CP14" s="131"/>
      <c r="CQ14" s="131"/>
      <c r="CR14" s="131"/>
      <c r="CS14" s="131"/>
      <c r="CT14" s="131"/>
      <c r="CU14" s="136"/>
      <c r="CV14" s="136"/>
      <c r="CW14" s="136"/>
      <c r="CX14" s="131"/>
      <c r="CY14" s="131"/>
      <c r="CZ14" s="136"/>
      <c r="DA14" s="136"/>
      <c r="DB14" s="136"/>
      <c r="DC14" s="131"/>
      <c r="DD14" s="131"/>
      <c r="DE14" s="136"/>
      <c r="DF14" s="136"/>
      <c r="DG14" s="131"/>
      <c r="DH14" s="136"/>
      <c r="DI14" s="136"/>
      <c r="DJ14" s="136"/>
      <c r="DK14" s="136"/>
      <c r="DL14" s="136"/>
      <c r="DM14" s="131"/>
      <c r="DN14" s="131"/>
      <c r="DO14" s="131"/>
      <c r="DP14" s="131"/>
      <c r="DQ14" s="131"/>
      <c r="DR14" s="131"/>
      <c r="DS14" s="131"/>
      <c r="DT14" s="131"/>
      <c r="DU14" s="131"/>
      <c r="DV14" s="131"/>
      <c r="DW14" s="137"/>
      <c r="DX14" s="227"/>
      <c r="DY14" s="227"/>
      <c r="DZ14" s="228"/>
      <c r="EA14" s="228"/>
      <c r="EB14" s="228"/>
      <c r="EC14" s="228"/>
    </row>
    <row r="15" spans="1:133"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3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1"/>
      <c r="BR15" s="131"/>
      <c r="BS15" s="131"/>
      <c r="BT15" s="131"/>
      <c r="BU15" s="131"/>
      <c r="BV15" s="131"/>
      <c r="BW15" s="136"/>
      <c r="BX15" s="136"/>
      <c r="BY15" s="136"/>
      <c r="BZ15" s="136"/>
      <c r="CA15" s="131"/>
      <c r="CB15" s="131"/>
      <c r="CC15" s="136"/>
      <c r="CD15" s="136"/>
      <c r="CE15" s="136"/>
      <c r="CF15" s="131"/>
      <c r="CG15" s="136"/>
      <c r="CH15" s="136"/>
      <c r="CI15" s="136"/>
      <c r="CJ15" s="136"/>
      <c r="CK15" s="136"/>
      <c r="CL15" s="131"/>
      <c r="CM15" s="131"/>
      <c r="CN15" s="131"/>
      <c r="CO15" s="131"/>
      <c r="CP15" s="131"/>
      <c r="CQ15" s="131"/>
      <c r="CR15" s="131"/>
      <c r="CS15" s="131"/>
      <c r="CT15" s="131"/>
      <c r="CU15" s="136"/>
      <c r="CV15" s="136"/>
      <c r="CW15" s="136"/>
      <c r="CX15" s="131"/>
      <c r="CY15" s="131"/>
      <c r="CZ15" s="136"/>
      <c r="DA15" s="136"/>
      <c r="DB15" s="136"/>
      <c r="DC15" s="131"/>
      <c r="DD15" s="131"/>
      <c r="DE15" s="136"/>
      <c r="DF15" s="136"/>
      <c r="DG15" s="131"/>
      <c r="DH15" s="136"/>
      <c r="DI15" s="136"/>
      <c r="DJ15" s="136"/>
      <c r="DK15" s="136"/>
      <c r="DL15" s="136"/>
      <c r="DM15" s="131"/>
      <c r="DN15" s="131"/>
      <c r="DO15" s="131"/>
      <c r="DP15" s="131"/>
      <c r="DQ15" s="131"/>
      <c r="DR15" s="131"/>
      <c r="DS15" s="131"/>
      <c r="DT15" s="131"/>
      <c r="DU15" s="131"/>
      <c r="DV15" s="131"/>
      <c r="DW15" s="137"/>
      <c r="DX15" s="227"/>
      <c r="DY15" s="227"/>
      <c r="DZ15" s="228"/>
      <c r="EA15" s="228"/>
      <c r="EB15" s="228"/>
      <c r="EC15" s="228"/>
    </row>
    <row r="16" spans="1:133"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1"/>
      <c r="BR16" s="131"/>
      <c r="BS16" s="131"/>
      <c r="BT16" s="131"/>
      <c r="BU16" s="131"/>
      <c r="BV16" s="131"/>
      <c r="BW16" s="136"/>
      <c r="BX16" s="136"/>
      <c r="BY16" s="136"/>
      <c r="BZ16" s="136"/>
      <c r="CA16" s="131"/>
      <c r="CB16" s="131"/>
      <c r="CC16" s="136"/>
      <c r="CD16" s="136"/>
      <c r="CE16" s="136"/>
      <c r="CF16" s="131"/>
      <c r="CG16" s="136"/>
      <c r="CH16" s="136"/>
      <c r="CI16" s="136"/>
      <c r="CJ16" s="136"/>
      <c r="CK16" s="136"/>
      <c r="CL16" s="131"/>
      <c r="CM16" s="131"/>
      <c r="CN16" s="131"/>
      <c r="CO16" s="131"/>
      <c r="CP16" s="131"/>
      <c r="CQ16" s="131"/>
      <c r="CR16" s="131"/>
      <c r="CS16" s="131"/>
      <c r="CT16" s="131"/>
      <c r="CU16" s="136"/>
      <c r="CV16" s="136"/>
      <c r="CW16" s="136"/>
      <c r="CX16" s="131"/>
      <c r="CY16" s="131"/>
      <c r="CZ16" s="136"/>
      <c r="DA16" s="136"/>
      <c r="DB16" s="136"/>
      <c r="DC16" s="131"/>
      <c r="DD16" s="131"/>
      <c r="DE16" s="136"/>
      <c r="DF16" s="136"/>
      <c r="DG16" s="131"/>
      <c r="DH16" s="136"/>
      <c r="DI16" s="136"/>
      <c r="DJ16" s="136"/>
      <c r="DK16" s="136"/>
      <c r="DL16" s="136"/>
      <c r="DM16" s="131"/>
      <c r="DN16" s="131"/>
      <c r="DO16" s="131"/>
      <c r="DP16" s="131"/>
      <c r="DQ16" s="131"/>
      <c r="DR16" s="131"/>
      <c r="DS16" s="131"/>
      <c r="DT16" s="131"/>
      <c r="DU16" s="131"/>
      <c r="DV16" s="131"/>
      <c r="DW16" s="137"/>
      <c r="DX16" s="227"/>
      <c r="DY16" s="227"/>
      <c r="DZ16" s="228"/>
      <c r="EA16" s="228"/>
      <c r="EB16" s="228"/>
      <c r="EC16" s="228"/>
    </row>
    <row r="17" spans="1:133"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1"/>
      <c r="BR17" s="131"/>
      <c r="BS17" s="131"/>
      <c r="BT17" s="131"/>
      <c r="BU17" s="131"/>
      <c r="BV17" s="131"/>
      <c r="BW17" s="136"/>
      <c r="BX17" s="136"/>
      <c r="BY17" s="136"/>
      <c r="BZ17" s="136"/>
      <c r="CA17" s="131"/>
      <c r="CB17" s="131"/>
      <c r="CC17" s="136"/>
      <c r="CD17" s="136"/>
      <c r="CE17" s="136"/>
      <c r="CF17" s="131"/>
      <c r="CG17" s="136"/>
      <c r="CH17" s="131"/>
      <c r="CI17" s="136"/>
      <c r="CJ17" s="136"/>
      <c r="CK17" s="136"/>
      <c r="CL17" s="131"/>
      <c r="CM17" s="131"/>
      <c r="CN17" s="131"/>
      <c r="CO17" s="131"/>
      <c r="CP17" s="131"/>
      <c r="CQ17" s="131"/>
      <c r="CR17" s="131"/>
      <c r="CS17" s="131"/>
      <c r="CT17" s="131"/>
      <c r="CU17" s="136"/>
      <c r="CV17" s="136"/>
      <c r="CW17" s="136"/>
      <c r="CX17" s="131"/>
      <c r="CY17" s="131"/>
      <c r="CZ17" s="136"/>
      <c r="DA17" s="136"/>
      <c r="DB17" s="136"/>
      <c r="DC17" s="131"/>
      <c r="DD17" s="131"/>
      <c r="DE17" s="136"/>
      <c r="DF17" s="136"/>
      <c r="DG17" s="131"/>
      <c r="DH17" s="136"/>
      <c r="DI17" s="136"/>
      <c r="DJ17" s="136"/>
      <c r="DK17" s="136"/>
      <c r="DL17" s="136"/>
      <c r="DM17" s="131"/>
      <c r="DN17" s="131"/>
      <c r="DO17" s="131"/>
      <c r="DP17" s="131"/>
      <c r="DQ17" s="131"/>
      <c r="DR17" s="131"/>
      <c r="DS17" s="131"/>
      <c r="DT17" s="131"/>
      <c r="DU17" s="131"/>
      <c r="DV17" s="131"/>
      <c r="DW17" s="137"/>
      <c r="DX17" s="227"/>
      <c r="DY17" s="227"/>
      <c r="DZ17" s="228"/>
      <c r="EA17" s="228"/>
      <c r="EB17" s="228"/>
      <c r="EC17" s="228"/>
    </row>
    <row r="18" spans="1:133"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1"/>
      <c r="BR18" s="131"/>
      <c r="BS18" s="131"/>
      <c r="BT18" s="131"/>
      <c r="BU18" s="131"/>
      <c r="BV18" s="131"/>
      <c r="BW18" s="136"/>
      <c r="BX18" s="136"/>
      <c r="BY18" s="136"/>
      <c r="BZ18" s="136"/>
      <c r="CA18" s="131"/>
      <c r="CB18" s="131"/>
      <c r="CC18" s="136"/>
      <c r="CD18" s="136"/>
      <c r="CE18" s="136"/>
      <c r="CF18" s="131"/>
      <c r="CG18" s="136"/>
      <c r="CH18" s="131"/>
      <c r="CI18" s="136"/>
      <c r="CJ18" s="136"/>
      <c r="CK18" s="136"/>
      <c r="CL18" s="131"/>
      <c r="CM18" s="131"/>
      <c r="CN18" s="131"/>
      <c r="CO18" s="131"/>
      <c r="CP18" s="131"/>
      <c r="CQ18" s="131"/>
      <c r="CR18" s="131"/>
      <c r="CS18" s="131"/>
      <c r="CT18" s="131"/>
      <c r="CU18" s="136"/>
      <c r="CV18" s="136"/>
      <c r="CW18" s="136"/>
      <c r="CX18" s="131"/>
      <c r="CY18" s="131"/>
      <c r="CZ18" s="136"/>
      <c r="DA18" s="136"/>
      <c r="DB18" s="136"/>
      <c r="DC18" s="131"/>
      <c r="DD18" s="131"/>
      <c r="DE18" s="136"/>
      <c r="DF18" s="136"/>
      <c r="DG18" s="131"/>
      <c r="DH18" s="136"/>
      <c r="DI18" s="136"/>
      <c r="DJ18" s="136"/>
      <c r="DK18" s="136"/>
      <c r="DL18" s="136"/>
      <c r="DM18" s="131"/>
      <c r="DN18" s="131"/>
      <c r="DO18" s="131"/>
      <c r="DP18" s="131"/>
      <c r="DQ18" s="131"/>
      <c r="DR18" s="131"/>
      <c r="DS18" s="131"/>
      <c r="DT18" s="131"/>
      <c r="DU18" s="131"/>
      <c r="DV18" s="131"/>
      <c r="DW18" s="137"/>
      <c r="DX18" s="227"/>
      <c r="DY18" s="227"/>
      <c r="DZ18" s="228"/>
      <c r="EA18" s="228"/>
      <c r="EB18" s="228"/>
      <c r="EC18" s="228"/>
    </row>
    <row r="19" spans="1:133"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1"/>
      <c r="BR19" s="131"/>
      <c r="BS19" s="131"/>
      <c r="BT19" s="131"/>
      <c r="BU19" s="131"/>
      <c r="BV19" s="131"/>
      <c r="BW19" s="136"/>
      <c r="BX19" s="136"/>
      <c r="BY19" s="136"/>
      <c r="BZ19" s="136"/>
      <c r="CA19" s="131"/>
      <c r="CB19" s="131"/>
      <c r="CC19" s="136"/>
      <c r="CD19" s="136"/>
      <c r="CE19" s="136"/>
      <c r="CF19" s="131"/>
      <c r="CG19" s="136"/>
      <c r="CH19" s="131"/>
      <c r="CI19" s="136"/>
      <c r="CJ19" s="136"/>
      <c r="CK19" s="136"/>
      <c r="CL19" s="131"/>
      <c r="CM19" s="131"/>
      <c r="CN19" s="131"/>
      <c r="CO19" s="131"/>
      <c r="CP19" s="131"/>
      <c r="CQ19" s="131"/>
      <c r="CR19" s="131"/>
      <c r="CS19" s="131"/>
      <c r="CT19" s="131"/>
      <c r="CU19" s="136"/>
      <c r="CV19" s="136"/>
      <c r="CW19" s="136"/>
      <c r="CX19" s="131"/>
      <c r="CY19" s="131"/>
      <c r="CZ19" s="136"/>
      <c r="DA19" s="136"/>
      <c r="DB19" s="136"/>
      <c r="DC19" s="131"/>
      <c r="DD19" s="131"/>
      <c r="DE19" s="136"/>
      <c r="DF19" s="136"/>
      <c r="DG19" s="131"/>
      <c r="DH19" s="136"/>
      <c r="DI19" s="136"/>
      <c r="DJ19" s="136"/>
      <c r="DK19" s="136"/>
      <c r="DL19" s="136"/>
      <c r="DM19" s="131"/>
      <c r="DN19" s="131"/>
      <c r="DO19" s="131"/>
      <c r="DP19" s="131"/>
      <c r="DQ19" s="131"/>
      <c r="DR19" s="131"/>
      <c r="DS19" s="131"/>
      <c r="DT19" s="131"/>
      <c r="DU19" s="131"/>
      <c r="DV19" s="131"/>
      <c r="DW19" s="137"/>
      <c r="DX19" s="227"/>
      <c r="DY19" s="227"/>
      <c r="DZ19" s="228"/>
      <c r="EA19" s="228"/>
      <c r="EB19" s="228"/>
      <c r="EC19" s="228"/>
    </row>
    <row r="20" spans="1:133"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c r="BS20" s="131"/>
      <c r="BT20" s="131"/>
      <c r="BU20" s="131"/>
      <c r="BV20" s="131"/>
      <c r="BW20" s="136"/>
      <c r="BX20" s="136"/>
      <c r="BY20" s="136"/>
      <c r="BZ20" s="136"/>
      <c r="CA20" s="131"/>
      <c r="CB20" s="131"/>
      <c r="CC20" s="136"/>
      <c r="CD20" s="136"/>
      <c r="CE20" s="136"/>
      <c r="CF20" s="131"/>
      <c r="CG20" s="136"/>
      <c r="CH20" s="131"/>
      <c r="CI20" s="136"/>
      <c r="CJ20" s="136"/>
      <c r="CK20" s="136"/>
      <c r="CL20" s="131"/>
      <c r="CM20" s="131"/>
      <c r="CN20" s="131"/>
      <c r="CO20" s="131"/>
      <c r="CP20" s="131"/>
      <c r="CQ20" s="131"/>
      <c r="CR20" s="131"/>
      <c r="CS20" s="131"/>
      <c r="CT20" s="131"/>
      <c r="CU20" s="136"/>
      <c r="CV20" s="136"/>
      <c r="CW20" s="136"/>
      <c r="CX20" s="131"/>
      <c r="CY20" s="131"/>
      <c r="CZ20" s="136"/>
      <c r="DA20" s="136"/>
      <c r="DB20" s="136"/>
      <c r="DC20" s="131"/>
      <c r="DD20" s="131"/>
      <c r="DE20" s="136"/>
      <c r="DF20" s="136"/>
      <c r="DG20" s="131"/>
      <c r="DH20" s="136"/>
      <c r="DI20" s="136"/>
      <c r="DJ20" s="136"/>
      <c r="DK20" s="136"/>
      <c r="DL20" s="136"/>
      <c r="DM20" s="131"/>
      <c r="DN20" s="131"/>
      <c r="DO20" s="131"/>
      <c r="DP20" s="131"/>
      <c r="DQ20" s="131"/>
      <c r="DR20" s="131"/>
      <c r="DS20" s="131"/>
      <c r="DT20" s="131"/>
      <c r="DU20" s="131"/>
      <c r="DV20" s="131"/>
      <c r="DW20" s="137"/>
      <c r="DX20" s="227"/>
      <c r="DY20" s="227"/>
      <c r="DZ20" s="228"/>
      <c r="EA20" s="228"/>
      <c r="EB20" s="228"/>
      <c r="EC20" s="228"/>
    </row>
    <row r="21" spans="1:133"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1"/>
      <c r="BR21" s="131"/>
      <c r="BS21" s="131"/>
      <c r="BT21" s="131"/>
      <c r="BU21" s="131"/>
      <c r="BV21" s="131"/>
      <c r="BW21" s="136"/>
      <c r="BX21" s="136"/>
      <c r="BY21" s="136"/>
      <c r="BZ21" s="136"/>
      <c r="CA21" s="131"/>
      <c r="CB21" s="131"/>
      <c r="CC21" s="136"/>
      <c r="CD21" s="136"/>
      <c r="CE21" s="136"/>
      <c r="CF21" s="131"/>
      <c r="CG21" s="136"/>
      <c r="CH21" s="131"/>
      <c r="CI21" s="136"/>
      <c r="CJ21" s="136"/>
      <c r="CK21" s="136"/>
      <c r="CL21" s="131"/>
      <c r="CM21" s="131"/>
      <c r="CN21" s="131"/>
      <c r="CO21" s="131"/>
      <c r="CP21" s="131"/>
      <c r="CQ21" s="131"/>
      <c r="CR21" s="131"/>
      <c r="CS21" s="131"/>
      <c r="CT21" s="131"/>
      <c r="CU21" s="136"/>
      <c r="CV21" s="136"/>
      <c r="CW21" s="136"/>
      <c r="CX21" s="131"/>
      <c r="CY21" s="131"/>
      <c r="CZ21" s="136"/>
      <c r="DA21" s="136"/>
      <c r="DB21" s="136"/>
      <c r="DC21" s="131"/>
      <c r="DD21" s="131"/>
      <c r="DE21" s="136"/>
      <c r="DF21" s="136"/>
      <c r="DG21" s="131"/>
      <c r="DH21" s="136"/>
      <c r="DI21" s="136"/>
      <c r="DJ21" s="136"/>
      <c r="DK21" s="136"/>
      <c r="DL21" s="136"/>
      <c r="DM21" s="131"/>
      <c r="DN21" s="131"/>
      <c r="DO21" s="131"/>
      <c r="DP21" s="131"/>
      <c r="DQ21" s="131"/>
      <c r="DR21" s="131"/>
      <c r="DS21" s="131"/>
      <c r="DT21" s="131"/>
      <c r="DU21" s="131"/>
      <c r="DV21" s="131"/>
      <c r="DW21" s="137"/>
      <c r="DX21" s="227"/>
      <c r="DY21" s="227"/>
      <c r="DZ21" s="228"/>
      <c r="EA21" s="228"/>
      <c r="EB21" s="228"/>
      <c r="EC21" s="228"/>
    </row>
    <row r="22" spans="1:133"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1"/>
      <c r="BR22" s="131"/>
      <c r="BS22" s="131"/>
      <c r="BT22" s="131"/>
      <c r="BU22" s="131"/>
      <c r="BV22" s="131"/>
      <c r="BW22" s="136"/>
      <c r="BX22" s="136"/>
      <c r="BY22" s="136"/>
      <c r="BZ22" s="136"/>
      <c r="CA22" s="131"/>
      <c r="CB22" s="131"/>
      <c r="CC22" s="136"/>
      <c r="CD22" s="136"/>
      <c r="CE22" s="136"/>
      <c r="CF22" s="131"/>
      <c r="CG22" s="136"/>
      <c r="CH22" s="131"/>
      <c r="CI22" s="136"/>
      <c r="CJ22" s="136"/>
      <c r="CK22" s="136"/>
      <c r="CL22" s="131"/>
      <c r="CM22" s="131"/>
      <c r="CN22" s="131"/>
      <c r="CO22" s="131"/>
      <c r="CP22" s="131"/>
      <c r="CQ22" s="131"/>
      <c r="CR22" s="131"/>
      <c r="CS22" s="131"/>
      <c r="CT22" s="131"/>
      <c r="CU22" s="136"/>
      <c r="CV22" s="136"/>
      <c r="CW22" s="136"/>
      <c r="CX22" s="131"/>
      <c r="CY22" s="131"/>
      <c r="CZ22" s="136"/>
      <c r="DA22" s="136"/>
      <c r="DB22" s="136"/>
      <c r="DC22" s="131"/>
      <c r="DD22" s="131"/>
      <c r="DE22" s="136"/>
      <c r="DF22" s="136"/>
      <c r="DG22" s="131"/>
      <c r="DH22" s="136"/>
      <c r="DI22" s="136"/>
      <c r="DJ22" s="136"/>
      <c r="DK22" s="136"/>
      <c r="DL22" s="136"/>
      <c r="DM22" s="131"/>
      <c r="DN22" s="131"/>
      <c r="DO22" s="131"/>
      <c r="DP22" s="131"/>
      <c r="DQ22" s="131"/>
      <c r="DR22" s="131"/>
      <c r="DS22" s="131"/>
      <c r="DT22" s="131"/>
      <c r="DU22" s="131"/>
      <c r="DV22" s="131"/>
      <c r="DW22" s="137"/>
      <c r="DX22" s="227"/>
      <c r="DY22" s="227"/>
      <c r="DZ22" s="228"/>
      <c r="EA22" s="228"/>
      <c r="EB22" s="228"/>
      <c r="EC22" s="228"/>
    </row>
    <row r="23" spans="1:133">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1"/>
      <c r="BR23" s="131"/>
      <c r="BS23" s="131"/>
      <c r="BT23" s="131"/>
      <c r="BU23" s="131"/>
      <c r="BV23" s="131"/>
      <c r="BW23" s="136"/>
      <c r="BX23" s="136"/>
      <c r="BY23" s="136"/>
      <c r="BZ23" s="136"/>
      <c r="CA23" s="131"/>
      <c r="CB23" s="131"/>
      <c r="CC23" s="136"/>
      <c r="CD23" s="136"/>
      <c r="CE23" s="136"/>
      <c r="CF23" s="131"/>
      <c r="CG23" s="136"/>
      <c r="CH23" s="131"/>
      <c r="CI23" s="136"/>
      <c r="CJ23" s="136"/>
      <c r="CK23" s="136"/>
      <c r="CL23" s="131"/>
      <c r="CM23" s="131"/>
      <c r="CN23" s="131"/>
      <c r="CO23" s="131"/>
      <c r="CP23" s="131"/>
      <c r="CQ23" s="131"/>
      <c r="CR23" s="131"/>
      <c r="CS23" s="131"/>
      <c r="CT23" s="131"/>
      <c r="CU23" s="136"/>
      <c r="CV23" s="136"/>
      <c r="CW23" s="136"/>
      <c r="CX23" s="131"/>
      <c r="CY23" s="131"/>
      <c r="CZ23" s="136"/>
      <c r="DA23" s="136"/>
      <c r="DB23" s="136"/>
      <c r="DC23" s="131"/>
      <c r="DD23" s="131"/>
      <c r="DE23" s="136"/>
      <c r="DF23" s="136"/>
      <c r="DG23" s="131"/>
      <c r="DH23" s="136"/>
      <c r="DI23" s="136"/>
      <c r="DJ23" s="136"/>
      <c r="DK23" s="136"/>
      <c r="DL23" s="136"/>
      <c r="DM23" s="131"/>
      <c r="DN23" s="131"/>
      <c r="DO23" s="131"/>
      <c r="DP23" s="131"/>
      <c r="DQ23" s="131"/>
      <c r="DR23" s="131"/>
      <c r="DS23" s="131"/>
      <c r="DT23" s="131"/>
      <c r="DU23" s="131"/>
      <c r="DV23" s="131"/>
      <c r="DW23" s="137"/>
      <c r="DX23" s="227"/>
      <c r="DY23" s="227"/>
      <c r="DZ23" s="228"/>
      <c r="EA23" s="228"/>
      <c r="EB23" s="228"/>
      <c r="EC23" s="228"/>
    </row>
    <row r="24" spans="1:133">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1"/>
      <c r="BR24" s="131"/>
      <c r="BS24" s="131"/>
      <c r="BT24" s="131"/>
      <c r="BU24" s="131"/>
      <c r="BV24" s="131"/>
      <c r="BW24" s="136"/>
      <c r="BX24" s="136"/>
      <c r="BY24" s="136"/>
      <c r="BZ24" s="136"/>
      <c r="CA24" s="131"/>
      <c r="CB24" s="131"/>
      <c r="CC24" s="136"/>
      <c r="CD24" s="136"/>
      <c r="CE24" s="136"/>
      <c r="CF24" s="131"/>
      <c r="CG24" s="136"/>
      <c r="CH24" s="131"/>
      <c r="CI24" s="136"/>
      <c r="CJ24" s="136"/>
      <c r="CK24" s="136"/>
      <c r="CL24" s="131"/>
      <c r="CM24" s="131"/>
      <c r="CN24" s="131"/>
      <c r="CO24" s="131"/>
      <c r="CP24" s="131"/>
      <c r="CQ24" s="131"/>
      <c r="CR24" s="131"/>
      <c r="CS24" s="131"/>
      <c r="CT24" s="131"/>
      <c r="CU24" s="136"/>
      <c r="CV24" s="136"/>
      <c r="CW24" s="136"/>
      <c r="CX24" s="131"/>
      <c r="CY24" s="131"/>
      <c r="CZ24" s="136"/>
      <c r="DA24" s="136"/>
      <c r="DB24" s="136"/>
      <c r="DC24" s="131"/>
      <c r="DD24" s="131"/>
      <c r="DE24" s="136"/>
      <c r="DF24" s="136"/>
      <c r="DG24" s="131"/>
      <c r="DH24" s="136"/>
      <c r="DI24" s="136"/>
      <c r="DJ24" s="136"/>
      <c r="DK24" s="136"/>
      <c r="DL24" s="136"/>
      <c r="DM24" s="131"/>
      <c r="DN24" s="131"/>
      <c r="DO24" s="131"/>
      <c r="DP24" s="131"/>
      <c r="DQ24" s="131"/>
      <c r="DR24" s="131"/>
      <c r="DS24" s="131"/>
      <c r="DT24" s="131"/>
      <c r="DU24" s="131"/>
      <c r="DV24" s="131"/>
      <c r="DW24" s="137"/>
      <c r="DX24" s="227"/>
      <c r="DY24" s="227"/>
      <c r="DZ24" s="228"/>
      <c r="EA24" s="228"/>
      <c r="EB24" s="228"/>
      <c r="EC24" s="228"/>
    </row>
    <row r="25" spans="1:133">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243"/>
      <c r="AP25" s="131"/>
      <c r="AQ25" s="131"/>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1"/>
      <c r="BR25" s="131"/>
      <c r="BS25" s="131"/>
      <c r="BT25" s="131"/>
      <c r="BU25" s="131"/>
      <c r="BV25" s="131"/>
      <c r="BW25" s="136"/>
      <c r="BX25" s="136"/>
      <c r="BY25" s="136"/>
      <c r="BZ25" s="136"/>
      <c r="CA25" s="131"/>
      <c r="CB25" s="131"/>
      <c r="CC25" s="136"/>
      <c r="CD25" s="136"/>
      <c r="CE25" s="136"/>
      <c r="CF25" s="131"/>
      <c r="CG25" s="136"/>
      <c r="CH25" s="131"/>
      <c r="CI25" s="136"/>
      <c r="CJ25" s="136"/>
      <c r="CK25" s="136"/>
      <c r="CL25" s="131"/>
      <c r="CM25" s="131"/>
      <c r="CN25" s="131"/>
      <c r="CO25" s="131"/>
      <c r="CP25" s="131"/>
      <c r="CQ25" s="131"/>
      <c r="CR25" s="131"/>
      <c r="CS25" s="131"/>
      <c r="CT25" s="131"/>
      <c r="CU25" s="136"/>
      <c r="CV25" s="136"/>
      <c r="CW25" s="136"/>
      <c r="CX25" s="131"/>
      <c r="CY25" s="131"/>
      <c r="CZ25" s="136"/>
      <c r="DA25" s="136"/>
      <c r="DB25" s="136"/>
      <c r="DC25" s="131"/>
      <c r="DD25" s="131"/>
      <c r="DE25" s="136"/>
      <c r="DF25" s="136"/>
      <c r="DG25" s="131"/>
      <c r="DH25" s="136"/>
      <c r="DI25" s="136"/>
      <c r="DJ25" s="136"/>
      <c r="DK25" s="136"/>
      <c r="DL25" s="136"/>
      <c r="DM25" s="131"/>
      <c r="DN25" s="131"/>
      <c r="DO25" s="131"/>
      <c r="DP25" s="131"/>
      <c r="DQ25" s="131"/>
      <c r="DR25" s="131"/>
      <c r="DS25" s="131"/>
      <c r="DT25" s="131"/>
      <c r="DU25" s="131"/>
      <c r="DV25" s="131"/>
      <c r="DW25" s="137"/>
      <c r="DX25" s="227"/>
      <c r="DY25" s="227"/>
      <c r="DZ25" s="228"/>
      <c r="EA25" s="228"/>
      <c r="EB25" s="228"/>
      <c r="EC25" s="228"/>
    </row>
    <row r="26" spans="1:133">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243"/>
      <c r="AP26" s="131"/>
      <c r="AQ26" s="131"/>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1"/>
      <c r="BR26" s="131"/>
      <c r="BS26" s="131"/>
      <c r="BT26" s="131"/>
      <c r="BU26" s="131"/>
      <c r="BV26" s="131"/>
      <c r="BW26" s="136"/>
      <c r="BX26" s="136"/>
      <c r="BY26" s="136"/>
      <c r="BZ26" s="136"/>
      <c r="CA26" s="131"/>
      <c r="CB26" s="131"/>
      <c r="CC26" s="136"/>
      <c r="CD26" s="136"/>
      <c r="CE26" s="136"/>
      <c r="CF26" s="131"/>
      <c r="CG26" s="136"/>
      <c r="CH26" s="131"/>
      <c r="CI26" s="136"/>
      <c r="CJ26" s="136"/>
      <c r="CK26" s="136"/>
      <c r="CL26" s="131"/>
      <c r="CM26" s="131"/>
      <c r="CN26" s="131"/>
      <c r="CO26" s="131"/>
      <c r="CP26" s="131"/>
      <c r="CQ26" s="131"/>
      <c r="CR26" s="131"/>
      <c r="CS26" s="131"/>
      <c r="CT26" s="131"/>
      <c r="CU26" s="136"/>
      <c r="CV26" s="136"/>
      <c r="CW26" s="136"/>
      <c r="CX26" s="131"/>
      <c r="CY26" s="131"/>
      <c r="CZ26" s="136"/>
      <c r="DA26" s="136"/>
      <c r="DB26" s="136"/>
      <c r="DC26" s="131"/>
      <c r="DD26" s="131"/>
      <c r="DE26" s="136"/>
      <c r="DF26" s="136"/>
      <c r="DG26" s="131"/>
      <c r="DH26" s="136"/>
      <c r="DI26" s="136"/>
      <c r="DJ26" s="136"/>
      <c r="DK26" s="136"/>
      <c r="DL26" s="136"/>
      <c r="DM26" s="131"/>
      <c r="DN26" s="131"/>
      <c r="DO26" s="131"/>
      <c r="DP26" s="131"/>
      <c r="DQ26" s="131"/>
      <c r="DR26" s="131"/>
      <c r="DS26" s="131"/>
      <c r="DT26" s="131"/>
      <c r="DU26" s="131"/>
      <c r="DV26" s="131"/>
      <c r="DW26" s="137"/>
      <c r="DX26" s="227"/>
      <c r="DY26" s="227"/>
      <c r="DZ26" s="228"/>
      <c r="EA26" s="228"/>
      <c r="EB26" s="228"/>
      <c r="EC26" s="228"/>
    </row>
    <row r="27" spans="1:133">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243"/>
      <c r="AP27" s="131"/>
      <c r="AQ27" s="131"/>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1"/>
      <c r="BR27" s="131"/>
      <c r="BS27" s="131"/>
      <c r="BT27" s="131"/>
      <c r="BU27" s="131"/>
      <c r="BV27" s="131"/>
      <c r="BW27" s="136"/>
      <c r="BX27" s="136"/>
      <c r="BY27" s="136"/>
      <c r="BZ27" s="136"/>
      <c r="CA27" s="131"/>
      <c r="CB27" s="131"/>
      <c r="CC27" s="136"/>
      <c r="CD27" s="136"/>
      <c r="CE27" s="136"/>
      <c r="CF27" s="131"/>
      <c r="CG27" s="136"/>
      <c r="CH27" s="131"/>
      <c r="CI27" s="136"/>
      <c r="CJ27" s="136"/>
      <c r="CK27" s="136"/>
      <c r="CL27" s="131"/>
      <c r="CM27" s="131"/>
      <c r="CN27" s="131"/>
      <c r="CO27" s="131"/>
      <c r="CP27" s="131"/>
      <c r="CQ27" s="131"/>
      <c r="CR27" s="131"/>
      <c r="CS27" s="131"/>
      <c r="CT27" s="131"/>
      <c r="CU27" s="136"/>
      <c r="CV27" s="136"/>
      <c r="CW27" s="136"/>
      <c r="CX27" s="131"/>
      <c r="CY27" s="131"/>
      <c r="CZ27" s="136"/>
      <c r="DA27" s="136"/>
      <c r="DB27" s="136"/>
      <c r="DC27" s="131"/>
      <c r="DD27" s="131"/>
      <c r="DE27" s="136"/>
      <c r="DF27" s="136"/>
      <c r="DG27" s="131"/>
      <c r="DH27" s="136"/>
      <c r="DI27" s="136"/>
      <c r="DJ27" s="136"/>
      <c r="DK27" s="136"/>
      <c r="DL27" s="136"/>
      <c r="DM27" s="131"/>
      <c r="DN27" s="131"/>
      <c r="DO27" s="131"/>
      <c r="DP27" s="131"/>
      <c r="DQ27" s="131"/>
      <c r="DR27" s="131"/>
      <c r="DS27" s="131"/>
      <c r="DT27" s="131"/>
      <c r="DU27" s="131"/>
      <c r="DV27" s="131"/>
      <c r="DW27" s="137"/>
      <c r="DX27" s="227"/>
      <c r="DY27" s="227"/>
      <c r="DZ27" s="228"/>
      <c r="EA27" s="228"/>
      <c r="EB27" s="228"/>
      <c r="EC27" s="228"/>
    </row>
    <row r="28" spans="1:133">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243"/>
      <c r="AP28" s="131"/>
      <c r="AQ28" s="131"/>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1"/>
      <c r="BR28" s="131"/>
      <c r="BS28" s="131"/>
      <c r="BT28" s="131"/>
      <c r="BU28" s="131"/>
      <c r="BV28" s="131"/>
      <c r="BW28" s="136"/>
      <c r="BX28" s="136"/>
      <c r="BY28" s="136"/>
      <c r="BZ28" s="136"/>
      <c r="CA28" s="131"/>
      <c r="CB28" s="131"/>
      <c r="CC28" s="136"/>
      <c r="CD28" s="136"/>
      <c r="CE28" s="136"/>
      <c r="CF28" s="131"/>
      <c r="CG28" s="136"/>
      <c r="CH28" s="131"/>
      <c r="CI28" s="136"/>
      <c r="CJ28" s="136"/>
      <c r="CK28" s="136"/>
      <c r="CL28" s="131"/>
      <c r="CM28" s="131"/>
      <c r="CN28" s="131"/>
      <c r="CO28" s="131"/>
      <c r="CP28" s="131"/>
      <c r="CQ28" s="131"/>
      <c r="CR28" s="131"/>
      <c r="CS28" s="131"/>
      <c r="CT28" s="131"/>
      <c r="CU28" s="136"/>
      <c r="CV28" s="136"/>
      <c r="CW28" s="136"/>
      <c r="CX28" s="131"/>
      <c r="CY28" s="131"/>
      <c r="CZ28" s="136"/>
      <c r="DA28" s="136"/>
      <c r="DB28" s="136"/>
      <c r="DC28" s="131"/>
      <c r="DD28" s="131"/>
      <c r="DE28" s="136"/>
      <c r="DF28" s="136"/>
      <c r="DG28" s="131"/>
      <c r="DH28" s="136"/>
      <c r="DI28" s="136"/>
      <c r="DJ28" s="136"/>
      <c r="DK28" s="136"/>
      <c r="DL28" s="136"/>
      <c r="DM28" s="131"/>
      <c r="DN28" s="131"/>
      <c r="DO28" s="131"/>
      <c r="DP28" s="131"/>
      <c r="DQ28" s="131"/>
      <c r="DR28" s="131"/>
      <c r="DS28" s="131"/>
      <c r="DT28" s="131"/>
      <c r="DU28" s="131"/>
      <c r="DV28" s="131"/>
      <c r="DW28" s="137"/>
      <c r="DX28" s="227"/>
      <c r="DY28" s="227"/>
      <c r="DZ28" s="228"/>
      <c r="EA28" s="228"/>
      <c r="EB28" s="228"/>
      <c r="EC28" s="228"/>
    </row>
    <row r="29" spans="1:133">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243"/>
      <c r="AP29" s="131"/>
      <c r="AQ29" s="131"/>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1"/>
      <c r="BR29" s="131"/>
      <c r="BS29" s="131"/>
      <c r="BT29" s="131"/>
      <c r="BU29" s="131"/>
      <c r="BV29" s="131"/>
      <c r="BW29" s="136"/>
      <c r="BX29" s="136"/>
      <c r="BY29" s="136"/>
      <c r="BZ29" s="136"/>
      <c r="CA29" s="131"/>
      <c r="CB29" s="131"/>
      <c r="CC29" s="136"/>
      <c r="CD29" s="136"/>
      <c r="CE29" s="136"/>
      <c r="CF29" s="131"/>
      <c r="CG29" s="136"/>
      <c r="CH29" s="131"/>
      <c r="CI29" s="136"/>
      <c r="CJ29" s="136"/>
      <c r="CK29" s="136"/>
      <c r="CL29" s="131"/>
      <c r="CM29" s="131"/>
      <c r="CN29" s="131"/>
      <c r="CO29" s="131"/>
      <c r="CP29" s="131"/>
      <c r="CQ29" s="131"/>
      <c r="CR29" s="131"/>
      <c r="CS29" s="131"/>
      <c r="CT29" s="131"/>
      <c r="CU29" s="136"/>
      <c r="CV29" s="136"/>
      <c r="CW29" s="136"/>
      <c r="CX29" s="131"/>
      <c r="CY29" s="131"/>
      <c r="CZ29" s="136"/>
      <c r="DA29" s="136"/>
      <c r="DB29" s="136"/>
      <c r="DC29" s="131"/>
      <c r="DD29" s="131"/>
      <c r="DE29" s="136"/>
      <c r="DF29" s="136"/>
      <c r="DG29" s="131"/>
      <c r="DH29" s="136"/>
      <c r="DI29" s="136"/>
      <c r="DJ29" s="136"/>
      <c r="DK29" s="136"/>
      <c r="DL29" s="136"/>
      <c r="DM29" s="131"/>
      <c r="DN29" s="131"/>
      <c r="DO29" s="131"/>
      <c r="DP29" s="131"/>
      <c r="DQ29" s="131"/>
      <c r="DR29" s="131"/>
      <c r="DS29" s="131"/>
      <c r="DT29" s="131"/>
      <c r="DU29" s="131"/>
      <c r="DV29" s="131"/>
      <c r="DW29" s="137"/>
      <c r="DX29" s="227"/>
      <c r="DY29" s="227"/>
      <c r="DZ29" s="228"/>
      <c r="EA29" s="228"/>
      <c r="EB29" s="228"/>
      <c r="EC29" s="228"/>
    </row>
    <row r="30" spans="1:133">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243"/>
      <c r="AP30" s="131"/>
      <c r="AQ30" s="131"/>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1"/>
      <c r="BR30" s="131"/>
      <c r="BS30" s="131"/>
      <c r="BT30" s="131"/>
      <c r="BU30" s="131"/>
      <c r="BV30" s="131"/>
      <c r="BW30" s="136"/>
      <c r="BX30" s="136"/>
      <c r="BY30" s="136"/>
      <c r="BZ30" s="136"/>
      <c r="CA30" s="131"/>
      <c r="CB30" s="131"/>
      <c r="CC30" s="136"/>
      <c r="CD30" s="136"/>
      <c r="CE30" s="136"/>
      <c r="CF30" s="131"/>
      <c r="CG30" s="136"/>
      <c r="CH30" s="131"/>
      <c r="CI30" s="136"/>
      <c r="CJ30" s="136"/>
      <c r="CK30" s="136"/>
      <c r="CL30" s="131"/>
      <c r="CM30" s="131"/>
      <c r="CN30" s="131"/>
      <c r="CO30" s="131"/>
      <c r="CP30" s="131"/>
      <c r="CQ30" s="131"/>
      <c r="CR30" s="131"/>
      <c r="CS30" s="131"/>
      <c r="CT30" s="131"/>
      <c r="CU30" s="136"/>
      <c r="CV30" s="136"/>
      <c r="CW30" s="136"/>
      <c r="CX30" s="131"/>
      <c r="CY30" s="131"/>
      <c r="CZ30" s="136"/>
      <c r="DA30" s="136"/>
      <c r="DB30" s="136"/>
      <c r="DC30" s="131"/>
      <c r="DD30" s="131"/>
      <c r="DE30" s="136"/>
      <c r="DF30" s="136"/>
      <c r="DG30" s="131"/>
      <c r="DH30" s="136"/>
      <c r="DI30" s="136"/>
      <c r="DJ30" s="136"/>
      <c r="DK30" s="136"/>
      <c r="DL30" s="136"/>
      <c r="DM30" s="131"/>
      <c r="DN30" s="131"/>
      <c r="DO30" s="131"/>
      <c r="DP30" s="131"/>
      <c r="DQ30" s="131"/>
      <c r="DR30" s="131"/>
      <c r="DS30" s="131"/>
      <c r="DT30" s="131"/>
      <c r="DU30" s="131"/>
      <c r="DV30" s="131"/>
      <c r="DW30" s="137"/>
      <c r="DX30" s="227"/>
      <c r="DY30" s="227"/>
      <c r="DZ30" s="228"/>
      <c r="EA30" s="228"/>
      <c r="EB30" s="228"/>
      <c r="EC30" s="228"/>
    </row>
    <row r="31" spans="1:133">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243"/>
      <c r="AP31" s="131"/>
      <c r="AQ31" s="131"/>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1"/>
      <c r="BR31" s="131"/>
      <c r="BS31" s="131"/>
      <c r="BT31" s="131"/>
      <c r="BU31" s="131"/>
      <c r="BV31" s="131"/>
      <c r="BW31" s="136"/>
      <c r="BX31" s="136"/>
      <c r="BY31" s="136"/>
      <c r="BZ31" s="136"/>
      <c r="CA31" s="131"/>
      <c r="CB31" s="131"/>
      <c r="CC31" s="136"/>
      <c r="CD31" s="136"/>
      <c r="CE31" s="136"/>
      <c r="CF31" s="131"/>
      <c r="CG31" s="136"/>
      <c r="CH31" s="131"/>
      <c r="CI31" s="136"/>
      <c r="CJ31" s="136"/>
      <c r="CK31" s="136"/>
      <c r="CL31" s="131"/>
      <c r="CM31" s="131"/>
      <c r="CN31" s="131"/>
      <c r="CO31" s="131"/>
      <c r="CP31" s="131"/>
      <c r="CQ31" s="131"/>
      <c r="CR31" s="131"/>
      <c r="CS31" s="131"/>
      <c r="CT31" s="131"/>
      <c r="CU31" s="136"/>
      <c r="CV31" s="136"/>
      <c r="CW31" s="136"/>
      <c r="CX31" s="131"/>
      <c r="CY31" s="131"/>
      <c r="CZ31" s="136"/>
      <c r="DA31" s="136"/>
      <c r="DB31" s="136"/>
      <c r="DC31" s="131"/>
      <c r="DD31" s="131"/>
      <c r="DE31" s="136"/>
      <c r="DF31" s="136"/>
      <c r="DG31" s="131"/>
      <c r="DH31" s="136"/>
      <c r="DI31" s="136"/>
      <c r="DJ31" s="136"/>
      <c r="DK31" s="136"/>
      <c r="DL31" s="136"/>
      <c r="DM31" s="131"/>
      <c r="DN31" s="131"/>
      <c r="DO31" s="131"/>
      <c r="DP31" s="131"/>
      <c r="DQ31" s="131"/>
      <c r="DR31" s="131"/>
      <c r="DS31" s="131"/>
      <c r="DT31" s="131"/>
      <c r="DU31" s="131"/>
      <c r="DV31" s="131"/>
      <c r="DW31" s="137"/>
      <c r="DX31" s="227"/>
      <c r="DY31" s="227"/>
      <c r="DZ31" s="228"/>
      <c r="EA31" s="228"/>
      <c r="EB31" s="228"/>
      <c r="EC31" s="228"/>
    </row>
    <row r="32" spans="1:133">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243"/>
      <c r="AP32" s="131"/>
      <c r="AQ32" s="131"/>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1"/>
      <c r="BR32" s="131"/>
      <c r="BS32" s="131"/>
      <c r="BT32" s="131"/>
      <c r="BU32" s="131"/>
      <c r="BV32" s="131"/>
      <c r="BW32" s="136"/>
      <c r="BX32" s="136"/>
      <c r="BY32" s="136"/>
      <c r="BZ32" s="136"/>
      <c r="CA32" s="131"/>
      <c r="CB32" s="131"/>
      <c r="CC32" s="136"/>
      <c r="CD32" s="136"/>
      <c r="CE32" s="136"/>
      <c r="CF32" s="131"/>
      <c r="CG32" s="136"/>
      <c r="CH32" s="131"/>
      <c r="CI32" s="136"/>
      <c r="CJ32" s="136"/>
      <c r="CK32" s="136"/>
      <c r="CL32" s="131"/>
      <c r="CM32" s="131"/>
      <c r="CN32" s="131"/>
      <c r="CO32" s="131"/>
      <c r="CP32" s="131"/>
      <c r="CQ32" s="131"/>
      <c r="CR32" s="131"/>
      <c r="CS32" s="131"/>
      <c r="CT32" s="131"/>
      <c r="CU32" s="136"/>
      <c r="CV32" s="136"/>
      <c r="CW32" s="136"/>
      <c r="CX32" s="131"/>
      <c r="CY32" s="131"/>
      <c r="CZ32" s="136"/>
      <c r="DA32" s="136"/>
      <c r="DB32" s="136"/>
      <c r="DC32" s="131"/>
      <c r="DD32" s="131"/>
      <c r="DE32" s="136"/>
      <c r="DF32" s="136"/>
      <c r="DG32" s="131"/>
      <c r="DH32" s="136"/>
      <c r="DI32" s="136"/>
      <c r="DJ32" s="136"/>
      <c r="DK32" s="136"/>
      <c r="DL32" s="136"/>
      <c r="DM32" s="131"/>
      <c r="DN32" s="131"/>
      <c r="DO32" s="131"/>
      <c r="DP32" s="131"/>
      <c r="DQ32" s="131"/>
      <c r="DR32" s="131"/>
      <c r="DS32" s="131"/>
      <c r="DT32" s="131"/>
      <c r="DU32" s="131"/>
      <c r="DV32" s="131"/>
      <c r="DW32" s="137"/>
      <c r="DX32" s="227"/>
      <c r="DY32" s="227"/>
      <c r="DZ32" s="228"/>
      <c r="EA32" s="228"/>
      <c r="EB32" s="228"/>
      <c r="EC32" s="228"/>
    </row>
    <row r="33" spans="1:133">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243"/>
      <c r="AP33" s="131"/>
      <c r="AQ33" s="131"/>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1"/>
      <c r="BR33" s="131"/>
      <c r="BS33" s="131"/>
      <c r="BT33" s="131"/>
      <c r="BU33" s="131"/>
      <c r="BV33" s="131"/>
      <c r="BW33" s="136"/>
      <c r="BX33" s="136"/>
      <c r="BY33" s="136"/>
      <c r="BZ33" s="136"/>
      <c r="CA33" s="131"/>
      <c r="CB33" s="131"/>
      <c r="CC33" s="136"/>
      <c r="CD33" s="136"/>
      <c r="CE33" s="136"/>
      <c r="CF33" s="131"/>
      <c r="CG33" s="136"/>
      <c r="CH33" s="131"/>
      <c r="CI33" s="136"/>
      <c r="CJ33" s="136"/>
      <c r="CK33" s="136"/>
      <c r="CL33" s="131"/>
      <c r="CM33" s="131"/>
      <c r="CN33" s="131"/>
      <c r="CO33" s="131"/>
      <c r="CP33" s="131"/>
      <c r="CQ33" s="131"/>
      <c r="CR33" s="131"/>
      <c r="CS33" s="131"/>
      <c r="CT33" s="131"/>
      <c r="CU33" s="136"/>
      <c r="CV33" s="136"/>
      <c r="CW33" s="136"/>
      <c r="CX33" s="131"/>
      <c r="CY33" s="131"/>
      <c r="CZ33" s="136"/>
      <c r="DA33" s="136"/>
      <c r="DB33" s="136"/>
      <c r="DC33" s="131"/>
      <c r="DD33" s="131"/>
      <c r="DE33" s="136"/>
      <c r="DF33" s="136"/>
      <c r="DG33" s="131"/>
      <c r="DH33" s="136"/>
      <c r="DI33" s="136"/>
      <c r="DJ33" s="136"/>
      <c r="DK33" s="136"/>
      <c r="DL33" s="136"/>
      <c r="DM33" s="131"/>
      <c r="DN33" s="131"/>
      <c r="DO33" s="131"/>
      <c r="DP33" s="131"/>
      <c r="DQ33" s="131"/>
      <c r="DR33" s="131"/>
      <c r="DS33" s="131"/>
      <c r="DT33" s="131"/>
      <c r="DU33" s="131"/>
      <c r="DV33" s="131"/>
      <c r="DW33" s="137"/>
      <c r="DX33" s="227"/>
      <c r="DY33" s="227"/>
      <c r="DZ33" s="228"/>
      <c r="EA33" s="228"/>
      <c r="EB33" s="228"/>
      <c r="EC33" s="228"/>
    </row>
    <row r="34" spans="1:133">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243"/>
      <c r="AP34" s="131"/>
      <c r="AQ34" s="131"/>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1"/>
      <c r="BR34" s="131"/>
      <c r="BS34" s="131"/>
      <c r="BT34" s="131"/>
      <c r="BU34" s="131"/>
      <c r="BV34" s="131"/>
      <c r="BW34" s="136"/>
      <c r="BX34" s="136"/>
      <c r="BY34" s="136"/>
      <c r="BZ34" s="136"/>
      <c r="CA34" s="131"/>
      <c r="CB34" s="131"/>
      <c r="CC34" s="136"/>
      <c r="CD34" s="136"/>
      <c r="CE34" s="136"/>
      <c r="CF34" s="131"/>
      <c r="CG34" s="136"/>
      <c r="CH34" s="131"/>
      <c r="CI34" s="136"/>
      <c r="CJ34" s="136"/>
      <c r="CK34" s="136"/>
      <c r="CL34" s="131"/>
      <c r="CM34" s="131"/>
      <c r="CN34" s="131"/>
      <c r="CO34" s="131"/>
      <c r="CP34" s="131"/>
      <c r="CQ34" s="131"/>
      <c r="CR34" s="131"/>
      <c r="CS34" s="131"/>
      <c r="CT34" s="131"/>
      <c r="CU34" s="136"/>
      <c r="CV34" s="136"/>
      <c r="CW34" s="136"/>
      <c r="CX34" s="131"/>
      <c r="CY34" s="131"/>
      <c r="CZ34" s="136"/>
      <c r="DA34" s="136"/>
      <c r="DB34" s="136"/>
      <c r="DC34" s="131"/>
      <c r="DD34" s="131"/>
      <c r="DE34" s="136"/>
      <c r="DF34" s="136"/>
      <c r="DG34" s="131"/>
      <c r="DH34" s="136"/>
      <c r="DI34" s="136"/>
      <c r="DJ34" s="136"/>
      <c r="DK34" s="136"/>
      <c r="DL34" s="136"/>
      <c r="DM34" s="131"/>
      <c r="DN34" s="131"/>
      <c r="DO34" s="131"/>
      <c r="DP34" s="131"/>
      <c r="DQ34" s="131"/>
      <c r="DR34" s="131"/>
      <c r="DS34" s="131"/>
      <c r="DT34" s="131"/>
      <c r="DU34" s="131"/>
      <c r="DV34" s="131"/>
      <c r="DW34" s="137"/>
      <c r="DX34" s="227"/>
      <c r="DY34" s="227"/>
      <c r="DZ34" s="228"/>
      <c r="EA34" s="228"/>
      <c r="EB34" s="228"/>
      <c r="EC34" s="228"/>
    </row>
    <row r="35" spans="1:133">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243"/>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6"/>
      <c r="BX35" s="136"/>
      <c r="BY35" s="136"/>
      <c r="BZ35" s="136"/>
      <c r="CA35" s="131"/>
      <c r="CB35" s="131"/>
      <c r="CC35" s="136"/>
      <c r="CD35" s="136"/>
      <c r="CE35" s="136"/>
      <c r="CF35" s="131"/>
      <c r="CG35" s="136"/>
      <c r="CH35" s="131"/>
      <c r="CI35" s="136"/>
      <c r="CJ35" s="136"/>
      <c r="CK35" s="136"/>
      <c r="CL35" s="131"/>
      <c r="CM35" s="131"/>
      <c r="CN35" s="131"/>
      <c r="CO35" s="131"/>
      <c r="CP35" s="131"/>
      <c r="CQ35" s="131"/>
      <c r="CR35" s="131"/>
      <c r="CS35" s="131"/>
      <c r="CT35" s="131"/>
      <c r="CU35" s="136"/>
      <c r="CV35" s="136"/>
      <c r="CW35" s="136"/>
      <c r="CX35" s="131"/>
      <c r="CY35" s="131"/>
      <c r="CZ35" s="136"/>
      <c r="DA35" s="136"/>
      <c r="DB35" s="136"/>
      <c r="DC35" s="131"/>
      <c r="DD35" s="131"/>
      <c r="DE35" s="136"/>
      <c r="DF35" s="136"/>
      <c r="DG35" s="131"/>
      <c r="DH35" s="136"/>
      <c r="DI35" s="136"/>
      <c r="DJ35" s="136"/>
      <c r="DK35" s="136"/>
      <c r="DL35" s="136"/>
      <c r="DM35" s="131"/>
      <c r="DN35" s="131"/>
      <c r="DO35" s="131"/>
      <c r="DP35" s="131"/>
      <c r="DQ35" s="131"/>
      <c r="DR35" s="131"/>
      <c r="DS35" s="131"/>
      <c r="DT35" s="131"/>
      <c r="DU35" s="131"/>
      <c r="DV35" s="131"/>
      <c r="DW35" s="137"/>
      <c r="DX35" s="227"/>
      <c r="DY35" s="227"/>
      <c r="DZ35" s="228"/>
      <c r="EA35" s="228"/>
      <c r="EB35" s="228"/>
      <c r="EC35" s="228"/>
    </row>
    <row r="36" spans="1:133">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243"/>
      <c r="AP36" s="131"/>
      <c r="AQ36" s="131"/>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1"/>
      <c r="BR36" s="131"/>
      <c r="BS36" s="131"/>
      <c r="BT36" s="131"/>
      <c r="BU36" s="131"/>
      <c r="BV36" s="131"/>
      <c r="BW36" s="136"/>
      <c r="BX36" s="136"/>
      <c r="BY36" s="136"/>
      <c r="BZ36" s="136"/>
      <c r="CA36" s="131"/>
      <c r="CB36" s="131"/>
      <c r="CC36" s="136"/>
      <c r="CD36" s="136"/>
      <c r="CE36" s="136"/>
      <c r="CF36" s="131"/>
      <c r="CG36" s="136"/>
      <c r="CH36" s="131"/>
      <c r="CI36" s="136"/>
      <c r="CJ36" s="136"/>
      <c r="CK36" s="136"/>
      <c r="CL36" s="131"/>
      <c r="CM36" s="131"/>
      <c r="CN36" s="131"/>
      <c r="CO36" s="131"/>
      <c r="CP36" s="131"/>
      <c r="CQ36" s="131"/>
      <c r="CR36" s="131"/>
      <c r="CS36" s="131"/>
      <c r="CT36" s="131"/>
      <c r="CU36" s="136"/>
      <c r="CV36" s="136"/>
      <c r="CW36" s="136"/>
      <c r="CX36" s="131"/>
      <c r="CY36" s="131"/>
      <c r="CZ36" s="136"/>
      <c r="DA36" s="136"/>
      <c r="DB36" s="136"/>
      <c r="DC36" s="131"/>
      <c r="DD36" s="131"/>
      <c r="DE36" s="136"/>
      <c r="DF36" s="136"/>
      <c r="DG36" s="131"/>
      <c r="DH36" s="136"/>
      <c r="DI36" s="136"/>
      <c r="DJ36" s="136"/>
      <c r="DK36" s="136"/>
      <c r="DL36" s="136"/>
      <c r="DM36" s="131"/>
      <c r="DN36" s="131"/>
      <c r="DO36" s="131"/>
      <c r="DP36" s="131"/>
      <c r="DQ36" s="131"/>
      <c r="DR36" s="131"/>
      <c r="DS36" s="131"/>
      <c r="DT36" s="131"/>
      <c r="DU36" s="131"/>
      <c r="DV36" s="131"/>
      <c r="DW36" s="137"/>
      <c r="DX36" s="227"/>
      <c r="DY36" s="227"/>
      <c r="DZ36" s="228"/>
      <c r="EA36" s="228"/>
      <c r="EB36" s="228"/>
      <c r="EC36" s="228"/>
    </row>
    <row r="37" spans="1:133">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243"/>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c r="BS37" s="131"/>
      <c r="BT37" s="131"/>
      <c r="BU37" s="131"/>
      <c r="BV37" s="131"/>
      <c r="BW37" s="136"/>
      <c r="BX37" s="136"/>
      <c r="BY37" s="136"/>
      <c r="BZ37" s="136"/>
      <c r="CA37" s="131"/>
      <c r="CB37" s="131"/>
      <c r="CC37" s="136"/>
      <c r="CD37" s="136"/>
      <c r="CE37" s="136"/>
      <c r="CF37" s="131"/>
      <c r="CG37" s="136"/>
      <c r="CH37" s="131"/>
      <c r="CI37" s="136"/>
      <c r="CJ37" s="136"/>
      <c r="CK37" s="136"/>
      <c r="CL37" s="131"/>
      <c r="CM37" s="131"/>
      <c r="CN37" s="131"/>
      <c r="CO37" s="131"/>
      <c r="CP37" s="131"/>
      <c r="CQ37" s="131"/>
      <c r="CR37" s="131"/>
      <c r="CS37" s="131"/>
      <c r="CT37" s="131"/>
      <c r="CU37" s="136"/>
      <c r="CV37" s="136"/>
      <c r="CW37" s="136"/>
      <c r="CX37" s="131"/>
      <c r="CY37" s="131"/>
      <c r="CZ37" s="136"/>
      <c r="DA37" s="136"/>
      <c r="DB37" s="136"/>
      <c r="DC37" s="131"/>
      <c r="DD37" s="131"/>
      <c r="DE37" s="136"/>
      <c r="DF37" s="136"/>
      <c r="DG37" s="131"/>
      <c r="DH37" s="136"/>
      <c r="DI37" s="136"/>
      <c r="DJ37" s="136"/>
      <c r="DK37" s="136"/>
      <c r="DL37" s="136"/>
      <c r="DM37" s="131"/>
      <c r="DN37" s="131"/>
      <c r="DO37" s="131"/>
      <c r="DP37" s="131"/>
      <c r="DQ37" s="131"/>
      <c r="DR37" s="131"/>
      <c r="DS37" s="131"/>
      <c r="DT37" s="131"/>
      <c r="DU37" s="131"/>
      <c r="DV37" s="131"/>
      <c r="DW37" s="137"/>
      <c r="DX37" s="227"/>
      <c r="DY37" s="227"/>
      <c r="DZ37" s="228"/>
      <c r="EA37" s="228"/>
      <c r="EB37" s="228"/>
      <c r="EC37" s="228"/>
    </row>
    <row r="38" spans="1:133">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243"/>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6"/>
      <c r="BX38" s="136"/>
      <c r="BY38" s="136"/>
      <c r="BZ38" s="136"/>
      <c r="CA38" s="131"/>
      <c r="CB38" s="131"/>
      <c r="CC38" s="136"/>
      <c r="CD38" s="136"/>
      <c r="CE38" s="136"/>
      <c r="CF38" s="131"/>
      <c r="CG38" s="136"/>
      <c r="CH38" s="131"/>
      <c r="CI38" s="136"/>
      <c r="CJ38" s="136"/>
      <c r="CK38" s="136"/>
      <c r="CL38" s="131"/>
      <c r="CM38" s="131"/>
      <c r="CN38" s="131"/>
      <c r="CO38" s="131"/>
      <c r="CP38" s="131"/>
      <c r="CQ38" s="131"/>
      <c r="CR38" s="131"/>
      <c r="CS38" s="131"/>
      <c r="CT38" s="131"/>
      <c r="CU38" s="136"/>
      <c r="CV38" s="136"/>
      <c r="CW38" s="136"/>
      <c r="CX38" s="131"/>
      <c r="CY38" s="131"/>
      <c r="CZ38" s="136"/>
      <c r="DA38" s="136"/>
      <c r="DB38" s="136"/>
      <c r="DC38" s="131"/>
      <c r="DD38" s="131"/>
      <c r="DE38" s="136"/>
      <c r="DF38" s="136"/>
      <c r="DG38" s="131"/>
      <c r="DH38" s="136"/>
      <c r="DI38" s="136"/>
      <c r="DJ38" s="136"/>
      <c r="DK38" s="136"/>
      <c r="DL38" s="136"/>
      <c r="DM38" s="131"/>
      <c r="DN38" s="131"/>
      <c r="DO38" s="131"/>
      <c r="DP38" s="131"/>
      <c r="DQ38" s="131"/>
      <c r="DR38" s="131"/>
      <c r="DS38" s="131"/>
      <c r="DT38" s="131"/>
      <c r="DU38" s="131"/>
      <c r="DV38" s="131"/>
      <c r="DW38" s="137"/>
      <c r="DX38" s="227"/>
      <c r="DY38" s="227"/>
      <c r="DZ38" s="228"/>
      <c r="EA38" s="228"/>
      <c r="EB38" s="228"/>
      <c r="EC38" s="228"/>
    </row>
    <row r="39" spans="1:133">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243"/>
      <c r="AP39" s="131"/>
      <c r="AQ39" s="131"/>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1"/>
      <c r="BR39" s="131"/>
      <c r="BS39" s="131"/>
      <c r="BT39" s="131"/>
      <c r="BU39" s="131"/>
      <c r="BV39" s="131"/>
      <c r="BW39" s="136"/>
      <c r="BX39" s="136"/>
      <c r="BY39" s="136"/>
      <c r="BZ39" s="136"/>
      <c r="CA39" s="131"/>
      <c r="CB39" s="131"/>
      <c r="CC39" s="136"/>
      <c r="CD39" s="136"/>
      <c r="CE39" s="136"/>
      <c r="CF39" s="131"/>
      <c r="CG39" s="136"/>
      <c r="CH39" s="131"/>
      <c r="CI39" s="136"/>
      <c r="CJ39" s="136"/>
      <c r="CK39" s="136"/>
      <c r="CL39" s="131"/>
      <c r="CM39" s="131"/>
      <c r="CN39" s="131"/>
      <c r="CO39" s="131"/>
      <c r="CP39" s="131"/>
      <c r="CQ39" s="131"/>
      <c r="CR39" s="131"/>
      <c r="CS39" s="131"/>
      <c r="CT39" s="131"/>
      <c r="CU39" s="136"/>
      <c r="CV39" s="136"/>
      <c r="CW39" s="136"/>
      <c r="CX39" s="131"/>
      <c r="CY39" s="131"/>
      <c r="CZ39" s="136"/>
      <c r="DA39" s="136"/>
      <c r="DB39" s="136"/>
      <c r="DC39" s="131"/>
      <c r="DD39" s="131"/>
      <c r="DE39" s="136"/>
      <c r="DF39" s="136"/>
      <c r="DG39" s="131"/>
      <c r="DH39" s="136"/>
      <c r="DI39" s="136"/>
      <c r="DJ39" s="136"/>
      <c r="DK39" s="136"/>
      <c r="DL39" s="136"/>
      <c r="DM39" s="131"/>
      <c r="DN39" s="131"/>
      <c r="DO39" s="131"/>
      <c r="DP39" s="131"/>
      <c r="DQ39" s="131"/>
      <c r="DR39" s="131"/>
      <c r="DS39" s="131"/>
      <c r="DT39" s="131"/>
      <c r="DU39" s="131"/>
      <c r="DV39" s="131"/>
      <c r="DW39" s="137"/>
      <c r="DX39" s="227"/>
      <c r="DY39" s="227"/>
      <c r="DZ39" s="228"/>
      <c r="EA39" s="228"/>
      <c r="EB39" s="228"/>
      <c r="EC39" s="228"/>
    </row>
    <row r="40" spans="1:133">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243"/>
      <c r="AP40" s="131"/>
      <c r="AQ40" s="131"/>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1"/>
      <c r="BR40" s="131"/>
      <c r="BS40" s="131"/>
      <c r="BT40" s="131"/>
      <c r="BU40" s="131"/>
      <c r="BV40" s="131"/>
      <c r="BW40" s="136"/>
      <c r="BX40" s="136"/>
      <c r="BY40" s="136"/>
      <c r="BZ40" s="136"/>
      <c r="CA40" s="131"/>
      <c r="CB40" s="131"/>
      <c r="CC40" s="136"/>
      <c r="CD40" s="136"/>
      <c r="CE40" s="136"/>
      <c r="CF40" s="131"/>
      <c r="CG40" s="136"/>
      <c r="CH40" s="131"/>
      <c r="CI40" s="136"/>
      <c r="CJ40" s="136"/>
      <c r="CK40" s="136"/>
      <c r="CL40" s="131"/>
      <c r="CM40" s="131"/>
      <c r="CN40" s="131"/>
      <c r="CO40" s="131"/>
      <c r="CP40" s="131"/>
      <c r="CQ40" s="131"/>
      <c r="CR40" s="131"/>
      <c r="CS40" s="131"/>
      <c r="CT40" s="131"/>
      <c r="CU40" s="136"/>
      <c r="CV40" s="136"/>
      <c r="CW40" s="136"/>
      <c r="CX40" s="131"/>
      <c r="CY40" s="131"/>
      <c r="CZ40" s="136"/>
      <c r="DA40" s="136"/>
      <c r="DB40" s="136"/>
      <c r="DC40" s="131"/>
      <c r="DD40" s="131"/>
      <c r="DE40" s="136"/>
      <c r="DF40" s="136"/>
      <c r="DG40" s="131"/>
      <c r="DH40" s="136"/>
      <c r="DI40" s="136"/>
      <c r="DJ40" s="136"/>
      <c r="DK40" s="136"/>
      <c r="DL40" s="136"/>
      <c r="DM40" s="131"/>
      <c r="DN40" s="131"/>
      <c r="DO40" s="131"/>
      <c r="DP40" s="131"/>
      <c r="DQ40" s="131"/>
      <c r="DR40" s="131"/>
      <c r="DS40" s="131"/>
      <c r="DT40" s="131"/>
      <c r="DU40" s="131"/>
      <c r="DV40" s="131"/>
      <c r="DW40" s="137"/>
      <c r="DX40" s="227"/>
      <c r="DY40" s="227"/>
      <c r="DZ40" s="228"/>
      <c r="EA40" s="228"/>
      <c r="EB40" s="228"/>
      <c r="EC40" s="228"/>
    </row>
    <row r="41" spans="1:133">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243"/>
      <c r="AP41" s="131"/>
      <c r="AQ41" s="131"/>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1"/>
      <c r="BR41" s="131"/>
      <c r="BS41" s="131"/>
      <c r="BT41" s="131"/>
      <c r="BU41" s="131"/>
      <c r="BV41" s="131"/>
      <c r="BW41" s="136"/>
      <c r="BX41" s="136"/>
      <c r="BY41" s="136"/>
      <c r="BZ41" s="136"/>
      <c r="CA41" s="131"/>
      <c r="CB41" s="131"/>
      <c r="CC41" s="136"/>
      <c r="CD41" s="136"/>
      <c r="CE41" s="136"/>
      <c r="CF41" s="131"/>
      <c r="CG41" s="136"/>
      <c r="CH41" s="131"/>
      <c r="CI41" s="136"/>
      <c r="CJ41" s="136"/>
      <c r="CK41" s="136"/>
      <c r="CL41" s="131"/>
      <c r="CM41" s="131"/>
      <c r="CN41" s="131"/>
      <c r="CO41" s="131"/>
      <c r="CP41" s="131"/>
      <c r="CQ41" s="131"/>
      <c r="CR41" s="131"/>
      <c r="CS41" s="131"/>
      <c r="CT41" s="131"/>
      <c r="CU41" s="136"/>
      <c r="CV41" s="136"/>
      <c r="CW41" s="136"/>
      <c r="CX41" s="131"/>
      <c r="CY41" s="131"/>
      <c r="CZ41" s="136"/>
      <c r="DA41" s="136"/>
      <c r="DB41" s="136"/>
      <c r="DC41" s="131"/>
      <c r="DD41" s="131"/>
      <c r="DE41" s="136"/>
      <c r="DF41" s="136"/>
      <c r="DG41" s="131"/>
      <c r="DH41" s="136"/>
      <c r="DI41" s="136"/>
      <c r="DJ41" s="136"/>
      <c r="DK41" s="136"/>
      <c r="DL41" s="136"/>
      <c r="DM41" s="131"/>
      <c r="DN41" s="131"/>
      <c r="DO41" s="131"/>
      <c r="DP41" s="131"/>
      <c r="DQ41" s="131"/>
      <c r="DR41" s="131"/>
      <c r="DS41" s="131"/>
      <c r="DT41" s="131"/>
      <c r="DU41" s="131"/>
      <c r="DV41" s="131"/>
      <c r="DW41" s="137"/>
      <c r="DX41" s="227"/>
      <c r="DY41" s="227"/>
      <c r="DZ41" s="228"/>
      <c r="EA41" s="228"/>
      <c r="EB41" s="228"/>
      <c r="EC41" s="228"/>
    </row>
    <row r="42" spans="1:133">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243"/>
      <c r="AP42" s="131"/>
      <c r="AQ42" s="131"/>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6"/>
      <c r="BX42" s="136"/>
      <c r="BY42" s="136"/>
      <c r="BZ42" s="136"/>
      <c r="CA42" s="131"/>
      <c r="CB42" s="131"/>
      <c r="CC42" s="136"/>
      <c r="CD42" s="136"/>
      <c r="CE42" s="136"/>
      <c r="CF42" s="131"/>
      <c r="CG42" s="136"/>
      <c r="CH42" s="131"/>
      <c r="CI42" s="136"/>
      <c r="CJ42" s="136"/>
      <c r="CK42" s="136"/>
      <c r="CL42" s="131"/>
      <c r="CM42" s="131"/>
      <c r="CN42" s="131"/>
      <c r="CO42" s="131"/>
      <c r="CP42" s="131"/>
      <c r="CQ42" s="131"/>
      <c r="CR42" s="131"/>
      <c r="CS42" s="131"/>
      <c r="CT42" s="131"/>
      <c r="CU42" s="136"/>
      <c r="CV42" s="136"/>
      <c r="CW42" s="136"/>
      <c r="CX42" s="131"/>
      <c r="CY42" s="131"/>
      <c r="CZ42" s="136"/>
      <c r="DA42" s="136"/>
      <c r="DB42" s="136"/>
      <c r="DC42" s="131"/>
      <c r="DD42" s="131"/>
      <c r="DE42" s="136"/>
      <c r="DF42" s="136"/>
      <c r="DG42" s="131"/>
      <c r="DH42" s="136"/>
      <c r="DI42" s="136"/>
      <c r="DJ42" s="136"/>
      <c r="DK42" s="136"/>
      <c r="DL42" s="136"/>
      <c r="DM42" s="131"/>
      <c r="DN42" s="131"/>
      <c r="DO42" s="131"/>
      <c r="DP42" s="131"/>
      <c r="DQ42" s="131"/>
      <c r="DR42" s="131"/>
      <c r="DS42" s="131"/>
      <c r="DT42" s="131"/>
      <c r="DU42" s="131"/>
      <c r="DV42" s="131"/>
      <c r="DW42" s="137"/>
      <c r="DX42" s="227"/>
      <c r="DY42" s="227"/>
      <c r="DZ42" s="228"/>
      <c r="EA42" s="228"/>
      <c r="EB42" s="228"/>
      <c r="EC42" s="228"/>
    </row>
    <row r="43" spans="1:133">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243"/>
      <c r="AP43" s="131"/>
      <c r="AQ43" s="131"/>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1"/>
      <c r="BR43" s="131"/>
      <c r="BS43" s="131"/>
      <c r="BT43" s="131"/>
      <c r="BU43" s="131"/>
      <c r="BV43" s="131"/>
      <c r="BW43" s="136"/>
      <c r="BX43" s="136"/>
      <c r="BY43" s="136"/>
      <c r="BZ43" s="136"/>
      <c r="CA43" s="131"/>
      <c r="CB43" s="131"/>
      <c r="CC43" s="136"/>
      <c r="CD43" s="136"/>
      <c r="CE43" s="136"/>
      <c r="CF43" s="131"/>
      <c r="CG43" s="136"/>
      <c r="CH43" s="131"/>
      <c r="CI43" s="136"/>
      <c r="CJ43" s="136"/>
      <c r="CK43" s="136"/>
      <c r="CL43" s="131"/>
      <c r="CM43" s="131"/>
      <c r="CN43" s="131"/>
      <c r="CO43" s="131"/>
      <c r="CP43" s="131"/>
      <c r="CQ43" s="131"/>
      <c r="CR43" s="131"/>
      <c r="CS43" s="131"/>
      <c r="CT43" s="131"/>
      <c r="CU43" s="136"/>
      <c r="CV43" s="136"/>
      <c r="CW43" s="136"/>
      <c r="CX43" s="131"/>
      <c r="CY43" s="131"/>
      <c r="CZ43" s="136"/>
      <c r="DA43" s="136"/>
      <c r="DB43" s="136"/>
      <c r="DC43" s="131"/>
      <c r="DD43" s="131"/>
      <c r="DE43" s="136"/>
      <c r="DF43" s="136"/>
      <c r="DG43" s="131"/>
      <c r="DH43" s="136"/>
      <c r="DI43" s="136"/>
      <c r="DJ43" s="136"/>
      <c r="DK43" s="136"/>
      <c r="DL43" s="136"/>
      <c r="DM43" s="131"/>
      <c r="DN43" s="131"/>
      <c r="DO43" s="131"/>
      <c r="DP43" s="131"/>
      <c r="DQ43" s="131"/>
      <c r="DR43" s="131"/>
      <c r="DS43" s="131"/>
      <c r="DT43" s="131"/>
      <c r="DU43" s="131"/>
      <c r="DV43" s="131"/>
      <c r="DW43" s="137"/>
      <c r="DX43" s="227"/>
      <c r="DY43" s="227"/>
      <c r="DZ43" s="228"/>
      <c r="EA43" s="228"/>
      <c r="EB43" s="228"/>
      <c r="EC43" s="228"/>
    </row>
    <row r="44" spans="1:133">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243"/>
      <c r="AP44" s="131"/>
      <c r="AQ44" s="131"/>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1"/>
      <c r="BR44" s="131"/>
      <c r="BS44" s="131"/>
      <c r="BT44" s="131"/>
      <c r="BU44" s="131"/>
      <c r="BV44" s="131"/>
      <c r="BW44" s="136"/>
      <c r="BX44" s="136"/>
      <c r="BY44" s="136"/>
      <c r="BZ44" s="136"/>
      <c r="CA44" s="131"/>
      <c r="CB44" s="131"/>
      <c r="CC44" s="136"/>
      <c r="CD44" s="136"/>
      <c r="CE44" s="136"/>
      <c r="CF44" s="131"/>
      <c r="CG44" s="136"/>
      <c r="CH44" s="131"/>
      <c r="CI44" s="136"/>
      <c r="CJ44" s="136"/>
      <c r="CK44" s="136"/>
      <c r="CL44" s="131"/>
      <c r="CM44" s="131"/>
      <c r="CN44" s="131"/>
      <c r="CO44" s="131"/>
      <c r="CP44" s="131"/>
      <c r="CQ44" s="131"/>
      <c r="CR44" s="131"/>
      <c r="CS44" s="131"/>
      <c r="CT44" s="131"/>
      <c r="CU44" s="136"/>
      <c r="CV44" s="136"/>
      <c r="CW44" s="136"/>
      <c r="CX44" s="131"/>
      <c r="CY44" s="131"/>
      <c r="CZ44" s="136"/>
      <c r="DA44" s="136"/>
      <c r="DB44" s="136"/>
      <c r="DC44" s="131"/>
      <c r="DD44" s="131"/>
      <c r="DE44" s="136"/>
      <c r="DF44" s="136"/>
      <c r="DG44" s="131"/>
      <c r="DH44" s="136"/>
      <c r="DI44" s="136"/>
      <c r="DJ44" s="136"/>
      <c r="DK44" s="136"/>
      <c r="DL44" s="136"/>
      <c r="DM44" s="131"/>
      <c r="DN44" s="131"/>
      <c r="DO44" s="131"/>
      <c r="DP44" s="131"/>
      <c r="DQ44" s="131"/>
      <c r="DR44" s="131"/>
      <c r="DS44" s="131"/>
      <c r="DT44" s="131"/>
      <c r="DU44" s="131"/>
      <c r="DV44" s="131"/>
      <c r="DW44" s="137"/>
      <c r="DX44" s="227"/>
      <c r="DY44" s="227"/>
      <c r="DZ44" s="228"/>
      <c r="EA44" s="228"/>
      <c r="EB44" s="228"/>
      <c r="EC44" s="228"/>
    </row>
    <row r="45" spans="1:133">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243"/>
      <c r="AP45" s="131"/>
      <c r="AQ45" s="131"/>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1"/>
      <c r="BR45" s="131"/>
      <c r="BS45" s="131"/>
      <c r="BT45" s="131"/>
      <c r="BU45" s="131"/>
      <c r="BV45" s="131"/>
      <c r="BW45" s="136"/>
      <c r="BX45" s="136"/>
      <c r="BY45" s="136"/>
      <c r="BZ45" s="136"/>
      <c r="CA45" s="131"/>
      <c r="CB45" s="131"/>
      <c r="CC45" s="136"/>
      <c r="CD45" s="136"/>
      <c r="CE45" s="136"/>
      <c r="CF45" s="131"/>
      <c r="CG45" s="136"/>
      <c r="CH45" s="131"/>
      <c r="CI45" s="136"/>
      <c r="CJ45" s="136"/>
      <c r="CK45" s="136"/>
      <c r="CL45" s="131"/>
      <c r="CM45" s="131"/>
      <c r="CN45" s="131"/>
      <c r="CO45" s="131"/>
      <c r="CP45" s="131"/>
      <c r="CQ45" s="131"/>
      <c r="CR45" s="131"/>
      <c r="CS45" s="131"/>
      <c r="CT45" s="131"/>
      <c r="CU45" s="136"/>
      <c r="CV45" s="136"/>
      <c r="CW45" s="136"/>
      <c r="CX45" s="131"/>
      <c r="CY45" s="131"/>
      <c r="CZ45" s="136"/>
      <c r="DA45" s="136"/>
      <c r="DB45" s="136"/>
      <c r="DC45" s="131"/>
      <c r="DD45" s="131"/>
      <c r="DE45" s="136"/>
      <c r="DF45" s="136"/>
      <c r="DG45" s="131"/>
      <c r="DH45" s="136"/>
      <c r="DI45" s="136"/>
      <c r="DJ45" s="136"/>
      <c r="DK45" s="136"/>
      <c r="DL45" s="136"/>
      <c r="DM45" s="131"/>
      <c r="DN45" s="131"/>
      <c r="DO45" s="131"/>
      <c r="DP45" s="131"/>
      <c r="DQ45" s="131"/>
      <c r="DR45" s="131"/>
      <c r="DS45" s="131"/>
      <c r="DT45" s="131"/>
      <c r="DU45" s="131"/>
      <c r="DV45" s="131"/>
      <c r="DW45" s="137"/>
      <c r="DX45" s="227"/>
      <c r="DY45" s="227"/>
      <c r="DZ45" s="228"/>
      <c r="EA45" s="228"/>
      <c r="EB45" s="228"/>
      <c r="EC45" s="228"/>
    </row>
    <row r="46" spans="1:133">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243"/>
      <c r="AP46" s="131"/>
      <c r="AQ46" s="131"/>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1"/>
      <c r="BR46" s="131"/>
      <c r="BS46" s="131"/>
      <c r="BT46" s="131"/>
      <c r="BU46" s="131"/>
      <c r="BV46" s="131"/>
      <c r="BW46" s="136"/>
      <c r="BX46" s="136"/>
      <c r="BY46" s="136"/>
      <c r="BZ46" s="136"/>
      <c r="CA46" s="131"/>
      <c r="CB46" s="131"/>
      <c r="CC46" s="136"/>
      <c r="CD46" s="136"/>
      <c r="CE46" s="136"/>
      <c r="CF46" s="131"/>
      <c r="CG46" s="136"/>
      <c r="CH46" s="131"/>
      <c r="CI46" s="136"/>
      <c r="CJ46" s="136"/>
      <c r="CK46" s="136"/>
      <c r="CL46" s="131"/>
      <c r="CM46" s="131"/>
      <c r="CN46" s="131"/>
      <c r="CO46" s="131"/>
      <c r="CP46" s="131"/>
      <c r="CQ46" s="131"/>
      <c r="CR46" s="131"/>
      <c r="CS46" s="131"/>
      <c r="CT46" s="131"/>
      <c r="CU46" s="136"/>
      <c r="CV46" s="136"/>
      <c r="CW46" s="136"/>
      <c r="CX46" s="131"/>
      <c r="CY46" s="131"/>
      <c r="CZ46" s="136"/>
      <c r="DA46" s="136"/>
      <c r="DB46" s="136"/>
      <c r="DC46" s="131"/>
      <c r="DD46" s="131"/>
      <c r="DE46" s="136"/>
      <c r="DF46" s="136"/>
      <c r="DG46" s="131"/>
      <c r="DH46" s="136"/>
      <c r="DI46" s="136"/>
      <c r="DJ46" s="136"/>
      <c r="DK46" s="136"/>
      <c r="DL46" s="136"/>
      <c r="DM46" s="131"/>
      <c r="DN46" s="131"/>
      <c r="DO46" s="131"/>
      <c r="DP46" s="131"/>
      <c r="DQ46" s="131"/>
      <c r="DR46" s="131"/>
      <c r="DS46" s="131"/>
      <c r="DT46" s="131"/>
      <c r="DU46" s="131"/>
      <c r="DV46" s="131"/>
      <c r="DW46" s="137"/>
      <c r="DX46" s="227"/>
      <c r="DY46" s="227"/>
      <c r="DZ46" s="228"/>
      <c r="EA46" s="228"/>
      <c r="EB46" s="228"/>
      <c r="EC46" s="228"/>
    </row>
    <row r="47" spans="1:133">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243"/>
      <c r="AP47" s="131"/>
      <c r="AQ47" s="131"/>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1"/>
      <c r="BR47" s="131"/>
      <c r="BS47" s="131"/>
      <c r="BT47" s="131"/>
      <c r="BU47" s="131"/>
      <c r="BV47" s="131"/>
      <c r="BW47" s="136"/>
      <c r="BX47" s="136"/>
      <c r="BY47" s="136"/>
      <c r="BZ47" s="136"/>
      <c r="CA47" s="131"/>
      <c r="CB47" s="131"/>
      <c r="CC47" s="136"/>
      <c r="CD47" s="136"/>
      <c r="CE47" s="136"/>
      <c r="CF47" s="131"/>
      <c r="CG47" s="136"/>
      <c r="CH47" s="131"/>
      <c r="CI47" s="136"/>
      <c r="CJ47" s="136"/>
      <c r="CK47" s="136"/>
      <c r="CL47" s="131"/>
      <c r="CM47" s="131"/>
      <c r="CN47" s="131"/>
      <c r="CO47" s="131"/>
      <c r="CP47" s="131"/>
      <c r="CQ47" s="131"/>
      <c r="CR47" s="131"/>
      <c r="CS47" s="131"/>
      <c r="CT47" s="131"/>
      <c r="CU47" s="136"/>
      <c r="CV47" s="136"/>
      <c r="CW47" s="136"/>
      <c r="CX47" s="131"/>
      <c r="CY47" s="131"/>
      <c r="CZ47" s="136"/>
      <c r="DA47" s="136"/>
      <c r="DB47" s="136"/>
      <c r="DC47" s="131"/>
      <c r="DD47" s="131"/>
      <c r="DE47" s="136"/>
      <c r="DF47" s="136"/>
      <c r="DG47" s="131"/>
      <c r="DH47" s="136"/>
      <c r="DI47" s="136"/>
      <c r="DJ47" s="136"/>
      <c r="DK47" s="136"/>
      <c r="DL47" s="136"/>
      <c r="DM47" s="131"/>
      <c r="DN47" s="131"/>
      <c r="DO47" s="131"/>
      <c r="DP47" s="131"/>
      <c r="DQ47" s="131"/>
      <c r="DR47" s="131"/>
      <c r="DS47" s="131"/>
      <c r="DT47" s="131"/>
      <c r="DU47" s="131"/>
      <c r="DV47" s="131"/>
      <c r="DW47" s="137"/>
      <c r="DX47" s="227"/>
      <c r="DY47" s="227"/>
      <c r="DZ47" s="228"/>
      <c r="EA47" s="228"/>
      <c r="EB47" s="228"/>
      <c r="EC47" s="228"/>
    </row>
    <row r="48" spans="1:133">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243"/>
      <c r="AP48" s="131"/>
      <c r="AQ48" s="131"/>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1"/>
      <c r="BR48" s="131"/>
      <c r="BS48" s="131"/>
      <c r="BT48" s="131"/>
      <c r="BU48" s="131"/>
      <c r="BV48" s="131"/>
      <c r="BW48" s="136"/>
      <c r="BX48" s="136"/>
      <c r="BY48" s="136"/>
      <c r="BZ48" s="136"/>
      <c r="CA48" s="131"/>
      <c r="CB48" s="131"/>
      <c r="CC48" s="136"/>
      <c r="CD48" s="136"/>
      <c r="CE48" s="136"/>
      <c r="CF48" s="131"/>
      <c r="CG48" s="136"/>
      <c r="CH48" s="131"/>
      <c r="CI48" s="136"/>
      <c r="CJ48" s="136"/>
      <c r="CK48" s="136"/>
      <c r="CL48" s="131"/>
      <c r="CM48" s="131"/>
      <c r="CN48" s="131"/>
      <c r="CO48" s="131"/>
      <c r="CP48" s="131"/>
      <c r="CQ48" s="131"/>
      <c r="CR48" s="131"/>
      <c r="CS48" s="131"/>
      <c r="CT48" s="131"/>
      <c r="CU48" s="136"/>
      <c r="CV48" s="136"/>
      <c r="CW48" s="136"/>
      <c r="CX48" s="131"/>
      <c r="CY48" s="131"/>
      <c r="CZ48" s="136"/>
      <c r="DA48" s="136"/>
      <c r="DB48" s="136"/>
      <c r="DC48" s="131"/>
      <c r="DD48" s="131"/>
      <c r="DE48" s="136"/>
      <c r="DF48" s="136"/>
      <c r="DG48" s="131"/>
      <c r="DH48" s="136"/>
      <c r="DI48" s="136"/>
      <c r="DJ48" s="136"/>
      <c r="DK48" s="136"/>
      <c r="DL48" s="136"/>
      <c r="DM48" s="131"/>
      <c r="DN48" s="131"/>
      <c r="DO48" s="131"/>
      <c r="DP48" s="131"/>
      <c r="DQ48" s="131"/>
      <c r="DR48" s="131"/>
      <c r="DS48" s="131"/>
      <c r="DT48" s="131"/>
      <c r="DU48" s="131"/>
      <c r="DV48" s="131"/>
      <c r="DW48" s="137"/>
      <c r="DX48" s="227"/>
      <c r="DY48" s="227"/>
      <c r="DZ48" s="228"/>
      <c r="EA48" s="228"/>
      <c r="EB48" s="228"/>
      <c r="EC48" s="228"/>
    </row>
    <row r="49" spans="1:133">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243"/>
      <c r="AP49" s="131"/>
      <c r="AQ49" s="131"/>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1"/>
      <c r="BR49" s="131"/>
      <c r="BS49" s="131"/>
      <c r="BT49" s="131"/>
      <c r="BU49" s="131"/>
      <c r="BV49" s="131"/>
      <c r="BW49" s="136"/>
      <c r="BX49" s="136"/>
      <c r="BY49" s="136"/>
      <c r="BZ49" s="136"/>
      <c r="CA49" s="131"/>
      <c r="CB49" s="131"/>
      <c r="CC49" s="136"/>
      <c r="CD49" s="136"/>
      <c r="CE49" s="136"/>
      <c r="CF49" s="131"/>
      <c r="CG49" s="136"/>
      <c r="CH49" s="131"/>
      <c r="CI49" s="136"/>
      <c r="CJ49" s="136"/>
      <c r="CK49" s="136"/>
      <c r="CL49" s="131"/>
      <c r="CM49" s="131"/>
      <c r="CN49" s="131"/>
      <c r="CO49" s="131"/>
      <c r="CP49" s="131"/>
      <c r="CQ49" s="131"/>
      <c r="CR49" s="131"/>
      <c r="CS49" s="131"/>
      <c r="CT49" s="131"/>
      <c r="CU49" s="136"/>
      <c r="CV49" s="136"/>
      <c r="CW49" s="136"/>
      <c r="CX49" s="131"/>
      <c r="CY49" s="131"/>
      <c r="CZ49" s="136"/>
      <c r="DA49" s="136"/>
      <c r="DB49" s="136"/>
      <c r="DC49" s="131"/>
      <c r="DD49" s="131"/>
      <c r="DE49" s="136"/>
      <c r="DF49" s="136"/>
      <c r="DG49" s="131"/>
      <c r="DH49" s="136"/>
      <c r="DI49" s="136"/>
      <c r="DJ49" s="136"/>
      <c r="DK49" s="136"/>
      <c r="DL49" s="136"/>
      <c r="DM49" s="131"/>
      <c r="DN49" s="131"/>
      <c r="DO49" s="131"/>
      <c r="DP49" s="131"/>
      <c r="DQ49" s="131"/>
      <c r="DR49" s="131"/>
      <c r="DS49" s="131"/>
      <c r="DT49" s="131"/>
      <c r="DU49" s="131"/>
      <c r="DV49" s="131"/>
      <c r="DW49" s="137"/>
      <c r="DX49" s="227"/>
      <c r="DY49" s="227"/>
      <c r="DZ49" s="228"/>
      <c r="EA49" s="228"/>
      <c r="EB49" s="228"/>
      <c r="EC49" s="228"/>
    </row>
    <row r="50" spans="1:133">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243"/>
      <c r="AP50" s="131"/>
      <c r="AQ50" s="131"/>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1"/>
      <c r="BR50" s="131"/>
      <c r="BS50" s="131"/>
      <c r="BT50" s="131"/>
      <c r="BU50" s="131"/>
      <c r="BV50" s="131"/>
      <c r="BW50" s="136"/>
      <c r="BX50" s="136"/>
      <c r="BY50" s="136"/>
      <c r="BZ50" s="136"/>
      <c r="CA50" s="131"/>
      <c r="CB50" s="131"/>
      <c r="CC50" s="136"/>
      <c r="CD50" s="136"/>
      <c r="CE50" s="136"/>
      <c r="CF50" s="131"/>
      <c r="CG50" s="136"/>
      <c r="CH50" s="131"/>
      <c r="CI50" s="136"/>
      <c r="CJ50" s="136"/>
      <c r="CK50" s="136"/>
      <c r="CL50" s="131"/>
      <c r="CM50" s="131"/>
      <c r="CN50" s="131"/>
      <c r="CO50" s="131"/>
      <c r="CP50" s="131"/>
      <c r="CQ50" s="131"/>
      <c r="CR50" s="131"/>
      <c r="CS50" s="131"/>
      <c r="CT50" s="131"/>
      <c r="CU50" s="136"/>
      <c r="CV50" s="136"/>
      <c r="CW50" s="136"/>
      <c r="CX50" s="131"/>
      <c r="CY50" s="131"/>
      <c r="CZ50" s="136"/>
      <c r="DA50" s="136"/>
      <c r="DB50" s="136"/>
      <c r="DC50" s="131"/>
      <c r="DD50" s="131"/>
      <c r="DE50" s="136"/>
      <c r="DF50" s="136"/>
      <c r="DG50" s="131"/>
      <c r="DH50" s="136"/>
      <c r="DI50" s="136"/>
      <c r="DJ50" s="136"/>
      <c r="DK50" s="136"/>
      <c r="DL50" s="136"/>
      <c r="DM50" s="131"/>
      <c r="DN50" s="131"/>
      <c r="DO50" s="131"/>
      <c r="DP50" s="131"/>
      <c r="DQ50" s="131"/>
      <c r="DR50" s="131"/>
      <c r="DS50" s="131"/>
      <c r="DT50" s="131"/>
      <c r="DU50" s="131"/>
      <c r="DV50" s="131"/>
      <c r="DW50" s="137"/>
      <c r="DX50" s="227"/>
      <c r="DY50" s="227"/>
      <c r="DZ50" s="228"/>
      <c r="EA50" s="228"/>
      <c r="EB50" s="228"/>
      <c r="EC50" s="228"/>
    </row>
    <row r="51" spans="1:133">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243"/>
      <c r="AP51" s="131"/>
      <c r="AQ51" s="131"/>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1"/>
      <c r="BR51" s="131"/>
      <c r="BS51" s="131"/>
      <c r="BT51" s="131"/>
      <c r="BU51" s="131"/>
      <c r="BV51" s="131"/>
      <c r="BW51" s="136"/>
      <c r="BX51" s="136"/>
      <c r="BY51" s="136"/>
      <c r="BZ51" s="136"/>
      <c r="CA51" s="131"/>
      <c r="CB51" s="131"/>
      <c r="CC51" s="136"/>
      <c r="CD51" s="136"/>
      <c r="CE51" s="136"/>
      <c r="CF51" s="131"/>
      <c r="CG51" s="136"/>
      <c r="CH51" s="131"/>
      <c r="CI51" s="136"/>
      <c r="CJ51" s="136"/>
      <c r="CK51" s="136"/>
      <c r="CL51" s="131"/>
      <c r="CM51" s="131"/>
      <c r="CN51" s="131"/>
      <c r="CO51" s="131"/>
      <c r="CP51" s="131"/>
      <c r="CQ51" s="131"/>
      <c r="CR51" s="131"/>
      <c r="CS51" s="131"/>
      <c r="CT51" s="131"/>
      <c r="CU51" s="136"/>
      <c r="CV51" s="136"/>
      <c r="CW51" s="136"/>
      <c r="CX51" s="131"/>
      <c r="CY51" s="131"/>
      <c r="CZ51" s="136"/>
      <c r="DA51" s="136"/>
      <c r="DB51" s="136"/>
      <c r="DC51" s="131"/>
      <c r="DD51" s="131"/>
      <c r="DE51" s="136"/>
      <c r="DF51" s="136"/>
      <c r="DG51" s="131"/>
      <c r="DH51" s="136"/>
      <c r="DI51" s="136"/>
      <c r="DJ51" s="136"/>
      <c r="DK51" s="136"/>
      <c r="DL51" s="136"/>
      <c r="DM51" s="131"/>
      <c r="DN51" s="131"/>
      <c r="DO51" s="131"/>
      <c r="DP51" s="131"/>
      <c r="DQ51" s="131"/>
      <c r="DR51" s="131"/>
      <c r="DS51" s="131"/>
      <c r="DT51" s="131"/>
      <c r="DU51" s="131"/>
      <c r="DV51" s="131"/>
      <c r="DW51" s="137"/>
      <c r="DX51" s="227"/>
      <c r="DY51" s="227"/>
      <c r="DZ51" s="228"/>
      <c r="EA51" s="228"/>
      <c r="EB51" s="228"/>
      <c r="EC51" s="228"/>
    </row>
    <row r="52" spans="1:133">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243"/>
      <c r="AP52" s="131"/>
      <c r="AQ52" s="131"/>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1"/>
      <c r="BR52" s="131"/>
      <c r="BS52" s="131"/>
      <c r="BT52" s="131"/>
      <c r="BU52" s="131"/>
      <c r="BV52" s="131"/>
      <c r="BW52" s="136"/>
      <c r="BX52" s="136"/>
      <c r="BY52" s="136"/>
      <c r="BZ52" s="136"/>
      <c r="CA52" s="131"/>
      <c r="CB52" s="131"/>
      <c r="CC52" s="136"/>
      <c r="CD52" s="136"/>
      <c r="CE52" s="136"/>
      <c r="CF52" s="131"/>
      <c r="CG52" s="136"/>
      <c r="CH52" s="131"/>
      <c r="CI52" s="136"/>
      <c r="CJ52" s="136"/>
      <c r="CK52" s="136"/>
      <c r="CL52" s="131"/>
      <c r="CM52" s="131"/>
      <c r="CN52" s="131"/>
      <c r="CO52" s="131"/>
      <c r="CP52" s="131"/>
      <c r="CQ52" s="131"/>
      <c r="CR52" s="131"/>
      <c r="CS52" s="131"/>
      <c r="CT52" s="131"/>
      <c r="CU52" s="136"/>
      <c r="CV52" s="136"/>
      <c r="CW52" s="136"/>
      <c r="CX52" s="131"/>
      <c r="CY52" s="131"/>
      <c r="CZ52" s="136"/>
      <c r="DA52" s="136"/>
      <c r="DB52" s="136"/>
      <c r="DC52" s="131"/>
      <c r="DD52" s="131"/>
      <c r="DE52" s="136"/>
      <c r="DF52" s="136"/>
      <c r="DG52" s="131"/>
      <c r="DH52" s="136"/>
      <c r="DI52" s="136"/>
      <c r="DJ52" s="136"/>
      <c r="DK52" s="136"/>
      <c r="DL52" s="136"/>
      <c r="DM52" s="131"/>
      <c r="DN52" s="131"/>
      <c r="DO52" s="131"/>
      <c r="DP52" s="131"/>
      <c r="DQ52" s="131"/>
      <c r="DR52" s="131"/>
      <c r="DS52" s="131"/>
      <c r="DT52" s="131"/>
      <c r="DU52" s="131"/>
      <c r="DV52" s="131"/>
      <c r="DW52" s="137"/>
      <c r="DX52" s="227"/>
      <c r="DY52" s="227"/>
      <c r="DZ52" s="228"/>
      <c r="EA52" s="228"/>
      <c r="EB52" s="228"/>
      <c r="EC52" s="228"/>
    </row>
    <row r="53" spans="1:133">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243"/>
      <c r="AP53" s="131"/>
      <c r="AQ53" s="131"/>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1"/>
      <c r="BR53" s="131"/>
      <c r="BS53" s="131"/>
      <c r="BT53" s="131"/>
      <c r="BU53" s="131"/>
      <c r="BV53" s="131"/>
      <c r="BW53" s="136"/>
      <c r="BX53" s="136"/>
      <c r="BY53" s="136"/>
      <c r="BZ53" s="136"/>
      <c r="CA53" s="131"/>
      <c r="CB53" s="131"/>
      <c r="CC53" s="136"/>
      <c r="CD53" s="136"/>
      <c r="CE53" s="136"/>
      <c r="CF53" s="131"/>
      <c r="CG53" s="136"/>
      <c r="CH53" s="131"/>
      <c r="CI53" s="136"/>
      <c r="CJ53" s="136"/>
      <c r="CK53" s="136"/>
      <c r="CL53" s="131"/>
      <c r="CM53" s="131"/>
      <c r="CN53" s="131"/>
      <c r="CO53" s="131"/>
      <c r="CP53" s="131"/>
      <c r="CQ53" s="131"/>
      <c r="CR53" s="131"/>
      <c r="CS53" s="131"/>
      <c r="CT53" s="131"/>
      <c r="CU53" s="136"/>
      <c r="CV53" s="136"/>
      <c r="CW53" s="136"/>
      <c r="CX53" s="131"/>
      <c r="CY53" s="131"/>
      <c r="CZ53" s="136"/>
      <c r="DA53" s="136"/>
      <c r="DB53" s="136"/>
      <c r="DC53" s="131"/>
      <c r="DD53" s="131"/>
      <c r="DE53" s="136"/>
      <c r="DF53" s="136"/>
      <c r="DG53" s="131"/>
      <c r="DH53" s="136"/>
      <c r="DI53" s="136"/>
      <c r="DJ53" s="136"/>
      <c r="DK53" s="136"/>
      <c r="DL53" s="136"/>
      <c r="DM53" s="131"/>
      <c r="DN53" s="131"/>
      <c r="DO53" s="131"/>
      <c r="DP53" s="131"/>
      <c r="DQ53" s="131"/>
      <c r="DR53" s="131"/>
      <c r="DS53" s="131"/>
      <c r="DT53" s="131"/>
      <c r="DU53" s="131"/>
      <c r="DV53" s="131"/>
      <c r="DW53" s="137"/>
      <c r="DX53" s="227"/>
      <c r="DY53" s="227"/>
      <c r="DZ53" s="228"/>
      <c r="EA53" s="228"/>
      <c r="EB53" s="228"/>
      <c r="EC53" s="228"/>
    </row>
    <row r="54" spans="1:133">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243"/>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c r="BS54" s="131"/>
      <c r="BT54" s="131"/>
      <c r="BU54" s="131"/>
      <c r="BV54" s="131"/>
      <c r="BW54" s="136"/>
      <c r="BX54" s="136"/>
      <c r="BY54" s="136"/>
      <c r="BZ54" s="136"/>
      <c r="CA54" s="131"/>
      <c r="CB54" s="131"/>
      <c r="CC54" s="136"/>
      <c r="CD54" s="136"/>
      <c r="CE54" s="136"/>
      <c r="CF54" s="131"/>
      <c r="CG54" s="136"/>
      <c r="CH54" s="131"/>
      <c r="CI54" s="136"/>
      <c r="CJ54" s="136"/>
      <c r="CK54" s="136"/>
      <c r="CL54" s="131"/>
      <c r="CM54" s="131"/>
      <c r="CN54" s="131"/>
      <c r="CO54" s="131"/>
      <c r="CP54" s="131"/>
      <c r="CQ54" s="131"/>
      <c r="CR54" s="131"/>
      <c r="CS54" s="131"/>
      <c r="CT54" s="131"/>
      <c r="CU54" s="136"/>
      <c r="CV54" s="136"/>
      <c r="CW54" s="136"/>
      <c r="CX54" s="131"/>
      <c r="CY54" s="131"/>
      <c r="CZ54" s="136"/>
      <c r="DA54" s="136"/>
      <c r="DB54" s="136"/>
      <c r="DC54" s="131"/>
      <c r="DD54" s="131"/>
      <c r="DE54" s="136"/>
      <c r="DF54" s="136"/>
      <c r="DG54" s="131"/>
      <c r="DH54" s="136"/>
      <c r="DI54" s="136"/>
      <c r="DJ54" s="136"/>
      <c r="DK54" s="136"/>
      <c r="DL54" s="136"/>
      <c r="DM54" s="131"/>
      <c r="DN54" s="131"/>
      <c r="DO54" s="131"/>
      <c r="DP54" s="131"/>
      <c r="DQ54" s="131"/>
      <c r="DR54" s="131"/>
      <c r="DS54" s="131"/>
      <c r="DT54" s="131"/>
      <c r="DU54" s="131"/>
      <c r="DV54" s="131"/>
      <c r="DW54" s="137"/>
      <c r="DX54" s="227"/>
      <c r="DY54" s="227"/>
      <c r="DZ54" s="228"/>
      <c r="EA54" s="228"/>
      <c r="EB54" s="228"/>
      <c r="EC54" s="228"/>
    </row>
    <row r="55" spans="1:133">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243"/>
      <c r="AP55" s="131"/>
      <c r="AQ55" s="131"/>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1"/>
      <c r="BR55" s="131"/>
      <c r="BS55" s="131"/>
      <c r="BT55" s="131"/>
      <c r="BU55" s="131"/>
      <c r="BV55" s="131"/>
      <c r="BW55" s="136"/>
      <c r="BX55" s="136"/>
      <c r="BY55" s="136"/>
      <c r="BZ55" s="136"/>
      <c r="CA55" s="131"/>
      <c r="CB55" s="131"/>
      <c r="CC55" s="136"/>
      <c r="CD55" s="136"/>
      <c r="CE55" s="136"/>
      <c r="CF55" s="131"/>
      <c r="CG55" s="136"/>
      <c r="CH55" s="131"/>
      <c r="CI55" s="136"/>
      <c r="CJ55" s="136"/>
      <c r="CK55" s="136"/>
      <c r="CL55" s="131"/>
      <c r="CM55" s="131"/>
      <c r="CN55" s="131"/>
      <c r="CO55" s="131"/>
      <c r="CP55" s="131"/>
      <c r="CQ55" s="131"/>
      <c r="CR55" s="131"/>
      <c r="CS55" s="131"/>
      <c r="CT55" s="131"/>
      <c r="CU55" s="136"/>
      <c r="CV55" s="136"/>
      <c r="CW55" s="136"/>
      <c r="CX55" s="131"/>
      <c r="CY55" s="131"/>
      <c r="CZ55" s="136"/>
      <c r="DA55" s="136"/>
      <c r="DB55" s="136"/>
      <c r="DC55" s="131"/>
      <c r="DD55" s="131"/>
      <c r="DE55" s="136"/>
      <c r="DF55" s="136"/>
      <c r="DG55" s="131"/>
      <c r="DH55" s="136"/>
      <c r="DI55" s="136"/>
      <c r="DJ55" s="136"/>
      <c r="DK55" s="136"/>
      <c r="DL55" s="136"/>
      <c r="DM55" s="131"/>
      <c r="DN55" s="131"/>
      <c r="DO55" s="131"/>
      <c r="DP55" s="131"/>
      <c r="DQ55" s="131"/>
      <c r="DR55" s="131"/>
      <c r="DS55" s="131"/>
      <c r="DT55" s="131"/>
      <c r="DU55" s="131"/>
      <c r="DV55" s="131"/>
      <c r="DW55" s="137"/>
      <c r="DX55" s="227"/>
      <c r="DY55" s="227"/>
      <c r="DZ55" s="228"/>
      <c r="EA55" s="228"/>
      <c r="EB55" s="228"/>
      <c r="EC55" s="228"/>
    </row>
    <row r="56" spans="1:133">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243"/>
      <c r="AP56" s="131"/>
      <c r="AQ56" s="131"/>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1"/>
      <c r="BR56" s="131"/>
      <c r="BS56" s="131"/>
      <c r="BT56" s="131"/>
      <c r="BU56" s="131"/>
      <c r="BV56" s="131"/>
      <c r="BW56" s="136"/>
      <c r="BX56" s="136"/>
      <c r="BY56" s="136"/>
      <c r="BZ56" s="136"/>
      <c r="CA56" s="131"/>
      <c r="CB56" s="131"/>
      <c r="CC56" s="136"/>
      <c r="CD56" s="136"/>
      <c r="CE56" s="136"/>
      <c r="CF56" s="131"/>
      <c r="CG56" s="136"/>
      <c r="CH56" s="131"/>
      <c r="CI56" s="136"/>
      <c r="CJ56" s="136"/>
      <c r="CK56" s="136"/>
      <c r="CL56" s="131"/>
      <c r="CM56" s="131"/>
      <c r="CN56" s="131"/>
      <c r="CO56" s="131"/>
      <c r="CP56" s="131"/>
      <c r="CQ56" s="131"/>
      <c r="CR56" s="131"/>
      <c r="CS56" s="131"/>
      <c r="CT56" s="131"/>
      <c r="CU56" s="136"/>
      <c r="CV56" s="136"/>
      <c r="CW56" s="136"/>
      <c r="CX56" s="131"/>
      <c r="CY56" s="131"/>
      <c r="CZ56" s="136"/>
      <c r="DA56" s="136"/>
      <c r="DB56" s="136"/>
      <c r="DC56" s="131"/>
      <c r="DD56" s="131"/>
      <c r="DE56" s="136"/>
      <c r="DF56" s="136"/>
      <c r="DG56" s="131"/>
      <c r="DH56" s="136"/>
      <c r="DI56" s="136"/>
      <c r="DJ56" s="136"/>
      <c r="DK56" s="136"/>
      <c r="DL56" s="136"/>
      <c r="DM56" s="131"/>
      <c r="DN56" s="131"/>
      <c r="DO56" s="131"/>
      <c r="DP56" s="131"/>
      <c r="DQ56" s="131"/>
      <c r="DR56" s="131"/>
      <c r="DS56" s="131"/>
      <c r="DT56" s="131"/>
      <c r="DU56" s="131"/>
      <c r="DV56" s="131"/>
      <c r="DW56" s="137"/>
      <c r="DX56" s="227"/>
      <c r="DY56" s="227"/>
      <c r="DZ56" s="228"/>
      <c r="EA56" s="228"/>
      <c r="EB56" s="228"/>
      <c r="EC56" s="228"/>
    </row>
    <row r="57" spans="1:133">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243"/>
      <c r="AP57" s="131"/>
      <c r="AQ57" s="131"/>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1"/>
      <c r="BR57" s="131"/>
      <c r="BS57" s="131"/>
      <c r="BT57" s="131"/>
      <c r="BU57" s="131"/>
      <c r="BV57" s="131"/>
      <c r="BW57" s="136"/>
      <c r="BX57" s="136"/>
      <c r="BY57" s="136"/>
      <c r="BZ57" s="136"/>
      <c r="CA57" s="131"/>
      <c r="CB57" s="131"/>
      <c r="CC57" s="136"/>
      <c r="CD57" s="136"/>
      <c r="CE57" s="136"/>
      <c r="CF57" s="131"/>
      <c r="CG57" s="136"/>
      <c r="CH57" s="131"/>
      <c r="CI57" s="136"/>
      <c r="CJ57" s="136"/>
      <c r="CK57" s="136"/>
      <c r="CL57" s="131"/>
      <c r="CM57" s="131"/>
      <c r="CN57" s="131"/>
      <c r="CO57" s="131"/>
      <c r="CP57" s="131"/>
      <c r="CQ57" s="131"/>
      <c r="CR57" s="131"/>
      <c r="CS57" s="131"/>
      <c r="CT57" s="131"/>
      <c r="CU57" s="136"/>
      <c r="CV57" s="136"/>
      <c r="CW57" s="136"/>
      <c r="CX57" s="131"/>
      <c r="CY57" s="131"/>
      <c r="CZ57" s="136"/>
      <c r="DA57" s="136"/>
      <c r="DB57" s="136"/>
      <c r="DC57" s="131"/>
      <c r="DD57" s="131"/>
      <c r="DE57" s="136"/>
      <c r="DF57" s="136"/>
      <c r="DG57" s="131"/>
      <c r="DH57" s="136"/>
      <c r="DI57" s="136"/>
      <c r="DJ57" s="136"/>
      <c r="DK57" s="136"/>
      <c r="DL57" s="136"/>
      <c r="DM57" s="131"/>
      <c r="DN57" s="131"/>
      <c r="DO57" s="131"/>
      <c r="DP57" s="131"/>
      <c r="DQ57" s="131"/>
      <c r="DR57" s="131"/>
      <c r="DS57" s="131"/>
      <c r="DT57" s="131"/>
      <c r="DU57" s="131"/>
      <c r="DV57" s="131"/>
      <c r="DW57" s="137"/>
      <c r="DX57" s="227"/>
      <c r="DY57" s="227"/>
      <c r="DZ57" s="228"/>
      <c r="EA57" s="228"/>
      <c r="EB57" s="228"/>
      <c r="EC57" s="228"/>
    </row>
    <row r="58" spans="1:133">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243"/>
      <c r="AP58" s="131"/>
      <c r="AQ58" s="131"/>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1"/>
      <c r="BR58" s="131"/>
      <c r="BS58" s="131"/>
      <c r="BT58" s="131"/>
      <c r="BU58" s="131"/>
      <c r="BV58" s="131"/>
      <c r="BW58" s="136"/>
      <c r="BX58" s="136"/>
      <c r="BY58" s="136"/>
      <c r="BZ58" s="136"/>
      <c r="CA58" s="131"/>
      <c r="CB58" s="131"/>
      <c r="CC58" s="136"/>
      <c r="CD58" s="136"/>
      <c r="CE58" s="136"/>
      <c r="CF58" s="131"/>
      <c r="CG58" s="136"/>
      <c r="CH58" s="131"/>
      <c r="CI58" s="136"/>
      <c r="CJ58" s="136"/>
      <c r="CK58" s="136"/>
      <c r="CL58" s="131"/>
      <c r="CM58" s="131"/>
      <c r="CN58" s="131"/>
      <c r="CO58" s="131"/>
      <c r="CP58" s="131"/>
      <c r="CQ58" s="131"/>
      <c r="CR58" s="131"/>
      <c r="CS58" s="131"/>
      <c r="CT58" s="131"/>
      <c r="CU58" s="136"/>
      <c r="CV58" s="136"/>
      <c r="CW58" s="136"/>
      <c r="CX58" s="131"/>
      <c r="CY58" s="131"/>
      <c r="CZ58" s="136"/>
      <c r="DA58" s="136"/>
      <c r="DB58" s="136"/>
      <c r="DC58" s="131"/>
      <c r="DD58" s="131"/>
      <c r="DE58" s="136"/>
      <c r="DF58" s="136"/>
      <c r="DG58" s="131"/>
      <c r="DH58" s="136"/>
      <c r="DI58" s="136"/>
      <c r="DJ58" s="136"/>
      <c r="DK58" s="136"/>
      <c r="DL58" s="136"/>
      <c r="DM58" s="131"/>
      <c r="DN58" s="131"/>
      <c r="DO58" s="131"/>
      <c r="DP58" s="131"/>
      <c r="DQ58" s="131"/>
      <c r="DR58" s="131"/>
      <c r="DS58" s="131"/>
      <c r="DT58" s="131"/>
      <c r="DU58" s="131"/>
      <c r="DV58" s="131"/>
      <c r="DW58" s="137"/>
      <c r="DX58" s="227"/>
      <c r="DY58" s="227"/>
      <c r="DZ58" s="228"/>
      <c r="EA58" s="228"/>
      <c r="EB58" s="228"/>
      <c r="EC58" s="228"/>
    </row>
    <row r="59" spans="1:133">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243"/>
      <c r="AP59" s="131"/>
      <c r="AQ59" s="131"/>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1"/>
      <c r="BR59" s="131"/>
      <c r="BS59" s="131"/>
      <c r="BT59" s="131"/>
      <c r="BU59" s="131"/>
      <c r="BV59" s="131"/>
      <c r="BW59" s="136"/>
      <c r="BX59" s="136"/>
      <c r="BY59" s="136"/>
      <c r="BZ59" s="136"/>
      <c r="CA59" s="131"/>
      <c r="CB59" s="131"/>
      <c r="CC59" s="136"/>
      <c r="CD59" s="136"/>
      <c r="CE59" s="136"/>
      <c r="CF59" s="131"/>
      <c r="CG59" s="136"/>
      <c r="CH59" s="131"/>
      <c r="CI59" s="136"/>
      <c r="CJ59" s="136"/>
      <c r="CK59" s="136"/>
      <c r="CL59" s="131"/>
      <c r="CM59" s="131"/>
      <c r="CN59" s="131"/>
      <c r="CO59" s="131"/>
      <c r="CP59" s="131"/>
      <c r="CQ59" s="131"/>
      <c r="CR59" s="131"/>
      <c r="CS59" s="131"/>
      <c r="CT59" s="131"/>
      <c r="CU59" s="136"/>
      <c r="CV59" s="136"/>
      <c r="CW59" s="136"/>
      <c r="CX59" s="131"/>
      <c r="CY59" s="131"/>
      <c r="CZ59" s="136"/>
      <c r="DA59" s="136"/>
      <c r="DB59" s="136"/>
      <c r="DC59" s="131"/>
      <c r="DD59" s="131"/>
      <c r="DE59" s="136"/>
      <c r="DF59" s="136"/>
      <c r="DG59" s="131"/>
      <c r="DH59" s="136"/>
      <c r="DI59" s="136"/>
      <c r="DJ59" s="136"/>
      <c r="DK59" s="136"/>
      <c r="DL59" s="136"/>
      <c r="DM59" s="131"/>
      <c r="DN59" s="131"/>
      <c r="DO59" s="131"/>
      <c r="DP59" s="131"/>
      <c r="DQ59" s="131"/>
      <c r="DR59" s="131"/>
      <c r="DS59" s="131"/>
      <c r="DT59" s="131"/>
      <c r="DU59" s="131"/>
      <c r="DV59" s="131"/>
      <c r="DW59" s="137"/>
      <c r="DX59" s="227"/>
      <c r="DY59" s="227"/>
      <c r="DZ59" s="228"/>
      <c r="EA59" s="228"/>
      <c r="EB59" s="228"/>
      <c r="EC59" s="228"/>
    </row>
    <row r="60" spans="1:133">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243"/>
      <c r="AP60" s="131"/>
      <c r="AQ60" s="131"/>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1"/>
      <c r="BR60" s="131"/>
      <c r="BS60" s="131"/>
      <c r="BT60" s="131"/>
      <c r="BU60" s="131"/>
      <c r="BV60" s="131"/>
      <c r="BW60" s="136"/>
      <c r="BX60" s="136"/>
      <c r="BY60" s="136"/>
      <c r="BZ60" s="136"/>
      <c r="CA60" s="131"/>
      <c r="CB60" s="131"/>
      <c r="CC60" s="136"/>
      <c r="CD60" s="136"/>
      <c r="CE60" s="136"/>
      <c r="CF60" s="131"/>
      <c r="CG60" s="136"/>
      <c r="CH60" s="131"/>
      <c r="CI60" s="136"/>
      <c r="CJ60" s="136"/>
      <c r="CK60" s="136"/>
      <c r="CL60" s="131"/>
      <c r="CM60" s="131"/>
      <c r="CN60" s="131"/>
      <c r="CO60" s="131"/>
      <c r="CP60" s="131"/>
      <c r="CQ60" s="131"/>
      <c r="CR60" s="131"/>
      <c r="CS60" s="131"/>
      <c r="CT60" s="131"/>
      <c r="CU60" s="136"/>
      <c r="CV60" s="136"/>
      <c r="CW60" s="136"/>
      <c r="CX60" s="131"/>
      <c r="CY60" s="131"/>
      <c r="CZ60" s="136"/>
      <c r="DA60" s="136"/>
      <c r="DB60" s="136"/>
      <c r="DC60" s="131"/>
      <c r="DD60" s="131"/>
      <c r="DE60" s="136"/>
      <c r="DF60" s="136"/>
      <c r="DG60" s="131"/>
      <c r="DH60" s="136"/>
      <c r="DI60" s="136"/>
      <c r="DJ60" s="136"/>
      <c r="DK60" s="136"/>
      <c r="DL60" s="136"/>
      <c r="DM60" s="131"/>
      <c r="DN60" s="131"/>
      <c r="DO60" s="131"/>
      <c r="DP60" s="131"/>
      <c r="DQ60" s="131"/>
      <c r="DR60" s="131"/>
      <c r="DS60" s="131"/>
      <c r="DT60" s="131"/>
      <c r="DU60" s="131"/>
      <c r="DV60" s="131"/>
      <c r="DW60" s="137"/>
      <c r="DX60" s="227"/>
      <c r="DY60" s="227"/>
      <c r="DZ60" s="228"/>
      <c r="EA60" s="228"/>
      <c r="EB60" s="228"/>
      <c r="EC60" s="228"/>
    </row>
    <row r="61" spans="1:133">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243"/>
      <c r="AP61" s="131"/>
      <c r="AQ61" s="131"/>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1"/>
      <c r="BR61" s="131"/>
      <c r="BS61" s="131"/>
      <c r="BT61" s="131"/>
      <c r="BU61" s="131"/>
      <c r="BV61" s="131"/>
      <c r="BW61" s="136"/>
      <c r="BX61" s="136"/>
      <c r="BY61" s="136"/>
      <c r="BZ61" s="136"/>
      <c r="CA61" s="131"/>
      <c r="CB61" s="131"/>
      <c r="CC61" s="136"/>
      <c r="CD61" s="136"/>
      <c r="CE61" s="136"/>
      <c r="CF61" s="131"/>
      <c r="CG61" s="136"/>
      <c r="CH61" s="131"/>
      <c r="CI61" s="136"/>
      <c r="CJ61" s="136"/>
      <c r="CK61" s="136"/>
      <c r="CL61" s="131"/>
      <c r="CM61" s="131"/>
      <c r="CN61" s="131"/>
      <c r="CO61" s="131"/>
      <c r="CP61" s="131"/>
      <c r="CQ61" s="131"/>
      <c r="CR61" s="131"/>
      <c r="CS61" s="131"/>
      <c r="CT61" s="131"/>
      <c r="CU61" s="136"/>
      <c r="CV61" s="136"/>
      <c r="CW61" s="136"/>
      <c r="CX61" s="131"/>
      <c r="CY61" s="131"/>
      <c r="CZ61" s="136"/>
      <c r="DA61" s="136"/>
      <c r="DB61" s="136"/>
      <c r="DC61" s="131"/>
      <c r="DD61" s="131"/>
      <c r="DE61" s="136"/>
      <c r="DF61" s="136"/>
      <c r="DG61" s="131"/>
      <c r="DH61" s="136"/>
      <c r="DI61" s="136"/>
      <c r="DJ61" s="136"/>
      <c r="DK61" s="136"/>
      <c r="DL61" s="136"/>
      <c r="DM61" s="131"/>
      <c r="DN61" s="131"/>
      <c r="DO61" s="131"/>
      <c r="DP61" s="131"/>
      <c r="DQ61" s="131"/>
      <c r="DR61" s="131"/>
      <c r="DS61" s="131"/>
      <c r="DT61" s="131"/>
      <c r="DU61" s="131"/>
      <c r="DV61" s="131"/>
      <c r="DW61" s="137"/>
      <c r="DX61" s="227"/>
      <c r="DY61" s="227"/>
      <c r="DZ61" s="228"/>
      <c r="EA61" s="228"/>
      <c r="EB61" s="228"/>
      <c r="EC61" s="228"/>
    </row>
    <row r="62" spans="1:133">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243"/>
      <c r="AP62" s="131"/>
      <c r="AQ62" s="131"/>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1"/>
      <c r="BR62" s="131"/>
      <c r="BS62" s="131"/>
      <c r="BT62" s="131"/>
      <c r="BU62" s="131"/>
      <c r="BV62" s="131"/>
      <c r="BW62" s="136"/>
      <c r="BX62" s="136"/>
      <c r="BY62" s="136"/>
      <c r="BZ62" s="136"/>
      <c r="CA62" s="131"/>
      <c r="CB62" s="131"/>
      <c r="CC62" s="136"/>
      <c r="CD62" s="136"/>
      <c r="CE62" s="136"/>
      <c r="CF62" s="131"/>
      <c r="CG62" s="136"/>
      <c r="CH62" s="131"/>
      <c r="CI62" s="136"/>
      <c r="CJ62" s="136"/>
      <c r="CK62" s="136"/>
      <c r="CL62" s="131"/>
      <c r="CM62" s="131"/>
      <c r="CN62" s="131"/>
      <c r="CO62" s="131"/>
      <c r="CP62" s="131"/>
      <c r="CQ62" s="131"/>
      <c r="CR62" s="131"/>
      <c r="CS62" s="131"/>
      <c r="CT62" s="131"/>
      <c r="CU62" s="136"/>
      <c r="CV62" s="136"/>
      <c r="CW62" s="136"/>
      <c r="CX62" s="131"/>
      <c r="CY62" s="131"/>
      <c r="CZ62" s="136"/>
      <c r="DA62" s="136"/>
      <c r="DB62" s="136"/>
      <c r="DC62" s="131"/>
      <c r="DD62" s="131"/>
      <c r="DE62" s="136"/>
      <c r="DF62" s="136"/>
      <c r="DG62" s="131"/>
      <c r="DH62" s="136"/>
      <c r="DI62" s="136"/>
      <c r="DJ62" s="136"/>
      <c r="DK62" s="136"/>
      <c r="DL62" s="136"/>
      <c r="DM62" s="131"/>
      <c r="DN62" s="131"/>
      <c r="DO62" s="131"/>
      <c r="DP62" s="131"/>
      <c r="DQ62" s="131"/>
      <c r="DR62" s="131"/>
      <c r="DS62" s="131"/>
      <c r="DT62" s="131"/>
      <c r="DU62" s="131"/>
      <c r="DV62" s="131"/>
      <c r="DW62" s="137"/>
      <c r="DX62" s="227"/>
      <c r="DY62" s="227"/>
      <c r="DZ62" s="228"/>
      <c r="EA62" s="228"/>
      <c r="EB62" s="228"/>
      <c r="EC62" s="228"/>
    </row>
    <row r="63" spans="1:133">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243"/>
      <c r="AP63" s="131"/>
      <c r="AQ63" s="131"/>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1"/>
      <c r="BR63" s="131"/>
      <c r="BS63" s="131"/>
      <c r="BT63" s="131"/>
      <c r="BU63" s="131"/>
      <c r="BV63" s="131"/>
      <c r="BW63" s="136"/>
      <c r="BX63" s="136"/>
      <c r="BY63" s="136"/>
      <c r="BZ63" s="136"/>
      <c r="CA63" s="131"/>
      <c r="CB63" s="131"/>
      <c r="CC63" s="136"/>
      <c r="CD63" s="136"/>
      <c r="CE63" s="136"/>
      <c r="CF63" s="131"/>
      <c r="CG63" s="136"/>
      <c r="CH63" s="131"/>
      <c r="CI63" s="136"/>
      <c r="CJ63" s="136"/>
      <c r="CK63" s="136"/>
      <c r="CL63" s="131"/>
      <c r="CM63" s="131"/>
      <c r="CN63" s="131"/>
      <c r="CO63" s="131"/>
      <c r="CP63" s="131"/>
      <c r="CQ63" s="131"/>
      <c r="CR63" s="131"/>
      <c r="CS63" s="131"/>
      <c r="CT63" s="131"/>
      <c r="CU63" s="136"/>
      <c r="CV63" s="136"/>
      <c r="CW63" s="136"/>
      <c r="CX63" s="131"/>
      <c r="CY63" s="131"/>
      <c r="CZ63" s="136"/>
      <c r="DA63" s="136"/>
      <c r="DB63" s="136"/>
      <c r="DC63" s="131"/>
      <c r="DD63" s="131"/>
      <c r="DE63" s="136"/>
      <c r="DF63" s="136"/>
      <c r="DG63" s="131"/>
      <c r="DH63" s="136"/>
      <c r="DI63" s="136"/>
      <c r="DJ63" s="136"/>
      <c r="DK63" s="136"/>
      <c r="DL63" s="136"/>
      <c r="DM63" s="131"/>
      <c r="DN63" s="131"/>
      <c r="DO63" s="131"/>
      <c r="DP63" s="131"/>
      <c r="DQ63" s="131"/>
      <c r="DR63" s="131"/>
      <c r="DS63" s="131"/>
      <c r="DT63" s="131"/>
      <c r="DU63" s="131"/>
      <c r="DV63" s="131"/>
      <c r="DW63" s="137"/>
      <c r="DX63" s="227"/>
      <c r="DY63" s="227"/>
      <c r="DZ63" s="228"/>
      <c r="EA63" s="228"/>
      <c r="EB63" s="228"/>
      <c r="EC63" s="228"/>
    </row>
    <row r="64" spans="1:133">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243"/>
      <c r="AP64" s="131"/>
      <c r="AQ64" s="131"/>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1"/>
      <c r="BR64" s="131"/>
      <c r="BS64" s="131"/>
      <c r="BT64" s="131"/>
      <c r="BU64" s="131"/>
      <c r="BV64" s="131"/>
      <c r="BW64" s="136"/>
      <c r="BX64" s="136"/>
      <c r="BY64" s="136"/>
      <c r="BZ64" s="136"/>
      <c r="CA64" s="131"/>
      <c r="CB64" s="131"/>
      <c r="CC64" s="136"/>
      <c r="CD64" s="136"/>
      <c r="CE64" s="136"/>
      <c r="CF64" s="131"/>
      <c r="CG64" s="136"/>
      <c r="CH64" s="131"/>
      <c r="CI64" s="136"/>
      <c r="CJ64" s="136"/>
      <c r="CK64" s="136"/>
      <c r="CL64" s="131"/>
      <c r="CM64" s="131"/>
      <c r="CN64" s="131"/>
      <c r="CO64" s="131"/>
      <c r="CP64" s="131"/>
      <c r="CQ64" s="131"/>
      <c r="CR64" s="131"/>
      <c r="CS64" s="131"/>
      <c r="CT64" s="131"/>
      <c r="CU64" s="136"/>
      <c r="CV64" s="136"/>
      <c r="CW64" s="136"/>
      <c r="CX64" s="131"/>
      <c r="CY64" s="131"/>
      <c r="CZ64" s="136"/>
      <c r="DA64" s="136"/>
      <c r="DB64" s="136"/>
      <c r="DC64" s="131"/>
      <c r="DD64" s="131"/>
      <c r="DE64" s="136"/>
      <c r="DF64" s="136"/>
      <c r="DG64" s="131"/>
      <c r="DH64" s="136"/>
      <c r="DI64" s="136"/>
      <c r="DJ64" s="136"/>
      <c r="DK64" s="136"/>
      <c r="DL64" s="136"/>
      <c r="DM64" s="131"/>
      <c r="DN64" s="131"/>
      <c r="DO64" s="131"/>
      <c r="DP64" s="131"/>
      <c r="DQ64" s="131"/>
      <c r="DR64" s="131"/>
      <c r="DS64" s="131"/>
      <c r="DT64" s="131"/>
      <c r="DU64" s="131"/>
      <c r="DV64" s="131"/>
      <c r="DW64" s="137"/>
      <c r="DX64" s="227"/>
      <c r="DY64" s="227"/>
      <c r="DZ64" s="228"/>
      <c r="EA64" s="228"/>
      <c r="EB64" s="228"/>
      <c r="EC64" s="228"/>
    </row>
    <row r="65" spans="1:133">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243"/>
      <c r="AP65" s="131"/>
      <c r="AQ65" s="131"/>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1"/>
      <c r="BR65" s="131"/>
      <c r="BS65" s="131"/>
      <c r="BT65" s="131"/>
      <c r="BU65" s="131"/>
      <c r="BV65" s="131"/>
      <c r="BW65" s="136"/>
      <c r="BX65" s="136"/>
      <c r="BY65" s="136"/>
      <c r="BZ65" s="136"/>
      <c r="CA65" s="131"/>
      <c r="CB65" s="131"/>
      <c r="CC65" s="136"/>
      <c r="CD65" s="136"/>
      <c r="CE65" s="136"/>
      <c r="CF65" s="131"/>
      <c r="CG65" s="136"/>
      <c r="CH65" s="131"/>
      <c r="CI65" s="136"/>
      <c r="CJ65" s="136"/>
      <c r="CK65" s="136"/>
      <c r="CL65" s="131"/>
      <c r="CM65" s="131"/>
      <c r="CN65" s="131"/>
      <c r="CO65" s="131"/>
      <c r="CP65" s="131"/>
      <c r="CQ65" s="131"/>
      <c r="CR65" s="131"/>
      <c r="CS65" s="131"/>
      <c r="CT65" s="131"/>
      <c r="CU65" s="136"/>
      <c r="CV65" s="136"/>
      <c r="CW65" s="136"/>
      <c r="CX65" s="131"/>
      <c r="CY65" s="131"/>
      <c r="CZ65" s="136"/>
      <c r="DA65" s="136"/>
      <c r="DB65" s="136"/>
      <c r="DC65" s="131"/>
      <c r="DD65" s="131"/>
      <c r="DE65" s="136"/>
      <c r="DF65" s="136"/>
      <c r="DG65" s="131"/>
      <c r="DH65" s="136"/>
      <c r="DI65" s="136"/>
      <c r="DJ65" s="136"/>
      <c r="DK65" s="136"/>
      <c r="DL65" s="136"/>
      <c r="DM65" s="131"/>
      <c r="DN65" s="131"/>
      <c r="DO65" s="131"/>
      <c r="DP65" s="131"/>
      <c r="DQ65" s="131"/>
      <c r="DR65" s="131"/>
      <c r="DS65" s="131"/>
      <c r="DT65" s="131"/>
      <c r="DU65" s="131"/>
      <c r="DV65" s="131"/>
      <c r="DW65" s="137"/>
      <c r="DX65" s="227"/>
      <c r="DY65" s="227"/>
      <c r="DZ65" s="228"/>
      <c r="EA65" s="228"/>
      <c r="EB65" s="228"/>
      <c r="EC65" s="228"/>
    </row>
    <row r="66" spans="1:133">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243"/>
      <c r="AP66" s="131"/>
      <c r="AQ66" s="131"/>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1"/>
      <c r="BR66" s="131"/>
      <c r="BS66" s="131"/>
      <c r="BT66" s="131"/>
      <c r="BU66" s="131"/>
      <c r="BV66" s="131"/>
      <c r="BW66" s="136"/>
      <c r="BX66" s="136"/>
      <c r="BY66" s="136"/>
      <c r="BZ66" s="136"/>
      <c r="CA66" s="131"/>
      <c r="CB66" s="131"/>
      <c r="CC66" s="136"/>
      <c r="CD66" s="136"/>
      <c r="CE66" s="136"/>
      <c r="CF66" s="131"/>
      <c r="CG66" s="136"/>
      <c r="CH66" s="131"/>
      <c r="CI66" s="136"/>
      <c r="CJ66" s="136"/>
      <c r="CK66" s="136"/>
      <c r="CL66" s="131"/>
      <c r="CM66" s="131"/>
      <c r="CN66" s="131"/>
      <c r="CO66" s="131"/>
      <c r="CP66" s="131"/>
      <c r="CQ66" s="131"/>
      <c r="CR66" s="131"/>
      <c r="CS66" s="131"/>
      <c r="CT66" s="131"/>
      <c r="CU66" s="136"/>
      <c r="CV66" s="136"/>
      <c r="CW66" s="136"/>
      <c r="CX66" s="131"/>
      <c r="CY66" s="131"/>
      <c r="CZ66" s="136"/>
      <c r="DA66" s="136"/>
      <c r="DB66" s="136"/>
      <c r="DC66" s="131"/>
      <c r="DD66" s="131"/>
      <c r="DE66" s="136"/>
      <c r="DF66" s="136"/>
      <c r="DG66" s="131"/>
      <c r="DH66" s="136"/>
      <c r="DI66" s="136"/>
      <c r="DJ66" s="136"/>
      <c r="DK66" s="136"/>
      <c r="DL66" s="136"/>
      <c r="DM66" s="131"/>
      <c r="DN66" s="131"/>
      <c r="DO66" s="131"/>
      <c r="DP66" s="131"/>
      <c r="DQ66" s="131"/>
      <c r="DR66" s="131"/>
      <c r="DS66" s="131"/>
      <c r="DT66" s="131"/>
      <c r="DU66" s="131"/>
      <c r="DV66" s="131"/>
      <c r="DW66" s="137"/>
      <c r="DX66" s="227"/>
      <c r="DY66" s="227"/>
      <c r="DZ66" s="228"/>
      <c r="EA66" s="228"/>
      <c r="EB66" s="228"/>
      <c r="EC66" s="228"/>
    </row>
    <row r="67" spans="1:133">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243"/>
      <c r="AP67" s="131"/>
      <c r="AQ67" s="131"/>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1"/>
      <c r="BR67" s="131"/>
      <c r="BS67" s="131"/>
      <c r="BT67" s="131"/>
      <c r="BU67" s="131"/>
      <c r="BV67" s="131"/>
      <c r="BW67" s="136"/>
      <c r="BX67" s="136"/>
      <c r="BY67" s="136"/>
      <c r="BZ67" s="136"/>
      <c r="CA67" s="131"/>
      <c r="CB67" s="131"/>
      <c r="CC67" s="136"/>
      <c r="CD67" s="136"/>
      <c r="CE67" s="136"/>
      <c r="CF67" s="131"/>
      <c r="CG67" s="136"/>
      <c r="CH67" s="131"/>
      <c r="CI67" s="136"/>
      <c r="CJ67" s="136"/>
      <c r="CK67" s="136"/>
      <c r="CL67" s="131"/>
      <c r="CM67" s="131"/>
      <c r="CN67" s="131"/>
      <c r="CO67" s="131"/>
      <c r="CP67" s="131"/>
      <c r="CQ67" s="131"/>
      <c r="CR67" s="131"/>
      <c r="CS67" s="131"/>
      <c r="CT67" s="131"/>
      <c r="CU67" s="136"/>
      <c r="CV67" s="136"/>
      <c r="CW67" s="136"/>
      <c r="CX67" s="131"/>
      <c r="CY67" s="131"/>
      <c r="CZ67" s="136"/>
      <c r="DA67" s="136"/>
      <c r="DB67" s="136"/>
      <c r="DC67" s="131"/>
      <c r="DD67" s="131"/>
      <c r="DE67" s="136"/>
      <c r="DF67" s="136"/>
      <c r="DG67" s="131"/>
      <c r="DH67" s="136"/>
      <c r="DI67" s="136"/>
      <c r="DJ67" s="136"/>
      <c r="DK67" s="136"/>
      <c r="DL67" s="136"/>
      <c r="DM67" s="131"/>
      <c r="DN67" s="131"/>
      <c r="DO67" s="131"/>
      <c r="DP67" s="131"/>
      <c r="DQ67" s="131"/>
      <c r="DR67" s="131"/>
      <c r="DS67" s="131"/>
      <c r="DT67" s="131"/>
      <c r="DU67" s="131"/>
      <c r="DV67" s="131"/>
      <c r="DW67" s="137"/>
      <c r="DX67" s="227"/>
      <c r="DY67" s="227"/>
      <c r="DZ67" s="228"/>
      <c r="EA67" s="228"/>
      <c r="EB67" s="228"/>
      <c r="EC67" s="228"/>
    </row>
    <row r="68" spans="1:133">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243"/>
      <c r="AP68" s="131"/>
      <c r="AQ68" s="131"/>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1"/>
      <c r="BR68" s="131"/>
      <c r="BS68" s="131"/>
      <c r="BT68" s="131"/>
      <c r="BU68" s="131"/>
      <c r="BV68" s="131"/>
      <c r="BW68" s="136"/>
      <c r="BX68" s="136"/>
      <c r="BY68" s="136"/>
      <c r="BZ68" s="136"/>
      <c r="CA68" s="131"/>
      <c r="CB68" s="131"/>
      <c r="CC68" s="136"/>
      <c r="CD68" s="136"/>
      <c r="CE68" s="136"/>
      <c r="CF68" s="131"/>
      <c r="CG68" s="136"/>
      <c r="CH68" s="131"/>
      <c r="CI68" s="136"/>
      <c r="CJ68" s="136"/>
      <c r="CK68" s="136"/>
      <c r="CL68" s="131"/>
      <c r="CM68" s="131"/>
      <c r="CN68" s="131"/>
      <c r="CO68" s="131"/>
      <c r="CP68" s="131"/>
      <c r="CQ68" s="131"/>
      <c r="CR68" s="131"/>
      <c r="CS68" s="131"/>
      <c r="CT68" s="131"/>
      <c r="CU68" s="136"/>
      <c r="CV68" s="136"/>
      <c r="CW68" s="136"/>
      <c r="CX68" s="131"/>
      <c r="CY68" s="131"/>
      <c r="CZ68" s="136"/>
      <c r="DA68" s="136"/>
      <c r="DB68" s="136"/>
      <c r="DC68" s="131"/>
      <c r="DD68" s="131"/>
      <c r="DE68" s="136"/>
      <c r="DF68" s="136"/>
      <c r="DG68" s="131"/>
      <c r="DH68" s="136"/>
      <c r="DI68" s="136"/>
      <c r="DJ68" s="136"/>
      <c r="DK68" s="136"/>
      <c r="DL68" s="136"/>
      <c r="DM68" s="131"/>
      <c r="DN68" s="131"/>
      <c r="DO68" s="131"/>
      <c r="DP68" s="131"/>
      <c r="DQ68" s="131"/>
      <c r="DR68" s="131"/>
      <c r="DS68" s="131"/>
      <c r="DT68" s="131"/>
      <c r="DU68" s="131"/>
      <c r="DV68" s="131"/>
      <c r="DW68" s="137"/>
      <c r="DX68" s="227"/>
      <c r="DY68" s="227"/>
      <c r="DZ68" s="228"/>
      <c r="EA68" s="228"/>
      <c r="EB68" s="228"/>
      <c r="EC68" s="228"/>
    </row>
    <row r="69" spans="1:133">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243"/>
      <c r="AP69" s="131"/>
      <c r="AQ69" s="131"/>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1"/>
      <c r="BR69" s="131"/>
      <c r="BS69" s="131"/>
      <c r="BT69" s="131"/>
      <c r="BU69" s="131"/>
      <c r="BV69" s="131"/>
      <c r="BW69" s="136"/>
      <c r="BX69" s="136"/>
      <c r="BY69" s="136"/>
      <c r="BZ69" s="136"/>
      <c r="CA69" s="131"/>
      <c r="CB69" s="131"/>
      <c r="CC69" s="136"/>
      <c r="CD69" s="136"/>
      <c r="CE69" s="136"/>
      <c r="CF69" s="131"/>
      <c r="CG69" s="136"/>
      <c r="CH69" s="131"/>
      <c r="CI69" s="136"/>
      <c r="CJ69" s="136"/>
      <c r="CK69" s="136"/>
      <c r="CL69" s="131"/>
      <c r="CM69" s="131"/>
      <c r="CN69" s="131"/>
      <c r="CO69" s="131"/>
      <c r="CP69" s="131"/>
      <c r="CQ69" s="131"/>
      <c r="CR69" s="131"/>
      <c r="CS69" s="131"/>
      <c r="CT69" s="131"/>
      <c r="CU69" s="136"/>
      <c r="CV69" s="136"/>
      <c r="CW69" s="136"/>
      <c r="CX69" s="131"/>
      <c r="CY69" s="131"/>
      <c r="CZ69" s="136"/>
      <c r="DA69" s="136"/>
      <c r="DB69" s="136"/>
      <c r="DC69" s="131"/>
      <c r="DD69" s="131"/>
      <c r="DE69" s="136"/>
      <c r="DF69" s="136"/>
      <c r="DG69" s="131"/>
      <c r="DH69" s="136"/>
      <c r="DI69" s="136"/>
      <c r="DJ69" s="136"/>
      <c r="DK69" s="136"/>
      <c r="DL69" s="136"/>
      <c r="DM69" s="131"/>
      <c r="DN69" s="131"/>
      <c r="DO69" s="131"/>
      <c r="DP69" s="131"/>
      <c r="DQ69" s="131"/>
      <c r="DR69" s="131"/>
      <c r="DS69" s="131"/>
      <c r="DT69" s="131"/>
      <c r="DU69" s="131"/>
      <c r="DV69" s="131"/>
      <c r="DW69" s="137"/>
      <c r="DX69" s="227"/>
      <c r="DY69" s="227"/>
      <c r="DZ69" s="228"/>
      <c r="EA69" s="228"/>
      <c r="EB69" s="228"/>
      <c r="EC69" s="228"/>
    </row>
    <row r="70" spans="1:133">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243"/>
      <c r="AP70" s="131"/>
      <c r="AQ70" s="131"/>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1"/>
      <c r="BR70" s="131"/>
      <c r="BS70" s="131"/>
      <c r="BT70" s="131"/>
      <c r="BU70" s="131"/>
      <c r="BV70" s="131"/>
      <c r="BW70" s="136"/>
      <c r="BX70" s="136"/>
      <c r="BY70" s="136"/>
      <c r="BZ70" s="136"/>
      <c r="CA70" s="131"/>
      <c r="CB70" s="131"/>
      <c r="CC70" s="136"/>
      <c r="CD70" s="136"/>
      <c r="CE70" s="136"/>
      <c r="CF70" s="131"/>
      <c r="CG70" s="136"/>
      <c r="CH70" s="131"/>
      <c r="CI70" s="136"/>
      <c r="CJ70" s="136"/>
      <c r="CK70" s="136"/>
      <c r="CL70" s="131"/>
      <c r="CM70" s="131"/>
      <c r="CN70" s="131"/>
      <c r="CO70" s="131"/>
      <c r="CP70" s="131"/>
      <c r="CQ70" s="131"/>
      <c r="CR70" s="131"/>
      <c r="CS70" s="131"/>
      <c r="CT70" s="131"/>
      <c r="CU70" s="136"/>
      <c r="CV70" s="136"/>
      <c r="CW70" s="136"/>
      <c r="CX70" s="131"/>
      <c r="CY70" s="131"/>
      <c r="CZ70" s="136"/>
      <c r="DA70" s="136"/>
      <c r="DB70" s="136"/>
      <c r="DC70" s="131"/>
      <c r="DD70" s="131"/>
      <c r="DE70" s="136"/>
      <c r="DF70" s="136"/>
      <c r="DG70" s="131"/>
      <c r="DH70" s="136"/>
      <c r="DI70" s="136"/>
      <c r="DJ70" s="136"/>
      <c r="DK70" s="136"/>
      <c r="DL70" s="136"/>
      <c r="DM70" s="131"/>
      <c r="DN70" s="131"/>
      <c r="DO70" s="131"/>
      <c r="DP70" s="131"/>
      <c r="DQ70" s="131"/>
      <c r="DR70" s="131"/>
      <c r="DS70" s="131"/>
      <c r="DT70" s="131"/>
      <c r="DU70" s="131"/>
      <c r="DV70" s="131"/>
      <c r="DW70" s="137"/>
      <c r="DX70" s="227"/>
      <c r="DY70" s="227"/>
      <c r="DZ70" s="228"/>
      <c r="EA70" s="228"/>
      <c r="EB70" s="228"/>
      <c r="EC70" s="228"/>
    </row>
    <row r="71" spans="1:133">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243"/>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c r="BS71" s="131"/>
      <c r="BT71" s="131"/>
      <c r="BU71" s="131"/>
      <c r="BV71" s="131"/>
      <c r="BW71" s="136"/>
      <c r="BX71" s="136"/>
      <c r="BY71" s="136"/>
      <c r="BZ71" s="136"/>
      <c r="CA71" s="131"/>
      <c r="CB71" s="131"/>
      <c r="CC71" s="136"/>
      <c r="CD71" s="136"/>
      <c r="CE71" s="136"/>
      <c r="CF71" s="131"/>
      <c r="CG71" s="136"/>
      <c r="CH71" s="131"/>
      <c r="CI71" s="136"/>
      <c r="CJ71" s="136"/>
      <c r="CK71" s="136"/>
      <c r="CL71" s="131"/>
      <c r="CM71" s="131"/>
      <c r="CN71" s="131"/>
      <c r="CO71" s="131"/>
      <c r="CP71" s="131"/>
      <c r="CQ71" s="131"/>
      <c r="CR71" s="131"/>
      <c r="CS71" s="131"/>
      <c r="CT71" s="131"/>
      <c r="CU71" s="136"/>
      <c r="CV71" s="136"/>
      <c r="CW71" s="136"/>
      <c r="CX71" s="131"/>
      <c r="CY71" s="131"/>
      <c r="CZ71" s="136"/>
      <c r="DA71" s="136"/>
      <c r="DB71" s="136"/>
      <c r="DC71" s="131"/>
      <c r="DD71" s="131"/>
      <c r="DE71" s="136"/>
      <c r="DF71" s="136"/>
      <c r="DG71" s="131"/>
      <c r="DH71" s="136"/>
      <c r="DI71" s="136"/>
      <c r="DJ71" s="136"/>
      <c r="DK71" s="136"/>
      <c r="DL71" s="136"/>
      <c r="DM71" s="131"/>
      <c r="DN71" s="131"/>
      <c r="DO71" s="131"/>
      <c r="DP71" s="131"/>
      <c r="DQ71" s="131"/>
      <c r="DR71" s="131"/>
      <c r="DS71" s="131"/>
      <c r="DT71" s="131"/>
      <c r="DU71" s="131"/>
      <c r="DV71" s="131"/>
      <c r="DW71" s="137"/>
      <c r="DX71" s="227"/>
      <c r="DY71" s="227"/>
      <c r="DZ71" s="228"/>
      <c r="EA71" s="228"/>
      <c r="EB71" s="228"/>
      <c r="EC71" s="228"/>
    </row>
    <row r="72" spans="1:133">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243"/>
      <c r="AP72" s="131"/>
      <c r="AQ72" s="131"/>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1"/>
      <c r="BR72" s="131"/>
      <c r="BS72" s="131"/>
      <c r="BT72" s="131"/>
      <c r="BU72" s="131"/>
      <c r="BV72" s="131"/>
      <c r="BW72" s="136"/>
      <c r="BX72" s="136"/>
      <c r="BY72" s="136"/>
      <c r="BZ72" s="136"/>
      <c r="CA72" s="131"/>
      <c r="CB72" s="131"/>
      <c r="CC72" s="136"/>
      <c r="CD72" s="136"/>
      <c r="CE72" s="136"/>
      <c r="CF72" s="131"/>
      <c r="CG72" s="136"/>
      <c r="CH72" s="131"/>
      <c r="CI72" s="136"/>
      <c r="CJ72" s="136"/>
      <c r="CK72" s="136"/>
      <c r="CL72" s="131"/>
      <c r="CM72" s="131"/>
      <c r="CN72" s="131"/>
      <c r="CO72" s="131"/>
      <c r="CP72" s="131"/>
      <c r="CQ72" s="131"/>
      <c r="CR72" s="131"/>
      <c r="CS72" s="131"/>
      <c r="CT72" s="131"/>
      <c r="CU72" s="136"/>
      <c r="CV72" s="136"/>
      <c r="CW72" s="136"/>
      <c r="CX72" s="131"/>
      <c r="CY72" s="131"/>
      <c r="CZ72" s="136"/>
      <c r="DA72" s="136"/>
      <c r="DB72" s="136"/>
      <c r="DC72" s="131"/>
      <c r="DD72" s="131"/>
      <c r="DE72" s="136"/>
      <c r="DF72" s="136"/>
      <c r="DG72" s="131"/>
      <c r="DH72" s="136"/>
      <c r="DI72" s="136"/>
      <c r="DJ72" s="136"/>
      <c r="DK72" s="136"/>
      <c r="DL72" s="136"/>
      <c r="DM72" s="131"/>
      <c r="DN72" s="131"/>
      <c r="DO72" s="131"/>
      <c r="DP72" s="131"/>
      <c r="DQ72" s="131"/>
      <c r="DR72" s="131"/>
      <c r="DS72" s="131"/>
      <c r="DT72" s="131"/>
      <c r="DU72" s="131"/>
      <c r="DV72" s="131"/>
      <c r="DW72" s="137"/>
      <c r="DX72" s="227"/>
      <c r="DY72" s="227"/>
      <c r="DZ72" s="228"/>
      <c r="EA72" s="228"/>
      <c r="EB72" s="228"/>
      <c r="EC72" s="228"/>
    </row>
    <row r="73" spans="1:133">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243"/>
      <c r="AP73" s="131"/>
      <c r="AQ73" s="131"/>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1"/>
      <c r="BR73" s="131"/>
      <c r="BS73" s="131"/>
      <c r="BT73" s="131"/>
      <c r="BU73" s="131"/>
      <c r="BV73" s="131"/>
      <c r="BW73" s="136"/>
      <c r="BX73" s="136"/>
      <c r="BY73" s="136"/>
      <c r="BZ73" s="136"/>
      <c r="CA73" s="131"/>
      <c r="CB73" s="131"/>
      <c r="CC73" s="136"/>
      <c r="CD73" s="136"/>
      <c r="CE73" s="136"/>
      <c r="CF73" s="131"/>
      <c r="CG73" s="136"/>
      <c r="CH73" s="131"/>
      <c r="CI73" s="136"/>
      <c r="CJ73" s="136"/>
      <c r="CK73" s="136"/>
      <c r="CL73" s="131"/>
      <c r="CM73" s="131"/>
      <c r="CN73" s="131"/>
      <c r="CO73" s="131"/>
      <c r="CP73" s="131"/>
      <c r="CQ73" s="131"/>
      <c r="CR73" s="131"/>
      <c r="CS73" s="131"/>
      <c r="CT73" s="131"/>
      <c r="CU73" s="136"/>
      <c r="CV73" s="136"/>
      <c r="CW73" s="136"/>
      <c r="CX73" s="131"/>
      <c r="CY73" s="131"/>
      <c r="CZ73" s="136"/>
      <c r="DA73" s="136"/>
      <c r="DB73" s="136"/>
      <c r="DC73" s="131"/>
      <c r="DD73" s="131"/>
      <c r="DE73" s="136"/>
      <c r="DF73" s="136"/>
      <c r="DG73" s="131"/>
      <c r="DH73" s="136"/>
      <c r="DI73" s="136"/>
      <c r="DJ73" s="136"/>
      <c r="DK73" s="136"/>
      <c r="DL73" s="136"/>
      <c r="DM73" s="131"/>
      <c r="DN73" s="131"/>
      <c r="DO73" s="131"/>
      <c r="DP73" s="131"/>
      <c r="DQ73" s="131"/>
      <c r="DR73" s="131"/>
      <c r="DS73" s="131"/>
      <c r="DT73" s="131"/>
      <c r="DU73" s="131"/>
      <c r="DV73" s="131"/>
      <c r="DW73" s="137"/>
      <c r="DX73" s="227"/>
      <c r="DY73" s="227"/>
      <c r="DZ73" s="228"/>
      <c r="EA73" s="228"/>
      <c r="EB73" s="228"/>
      <c r="EC73" s="228"/>
    </row>
    <row r="74" spans="1:133">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243"/>
      <c r="AP74" s="131"/>
      <c r="AQ74" s="131"/>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1"/>
      <c r="BR74" s="131"/>
      <c r="BS74" s="131"/>
      <c r="BT74" s="131"/>
      <c r="BU74" s="131"/>
      <c r="BV74" s="131"/>
      <c r="BW74" s="136"/>
      <c r="BX74" s="136"/>
      <c r="BY74" s="136"/>
      <c r="BZ74" s="136"/>
      <c r="CA74" s="131"/>
      <c r="CB74" s="131"/>
      <c r="CC74" s="136"/>
      <c r="CD74" s="136"/>
      <c r="CE74" s="136"/>
      <c r="CF74" s="131"/>
      <c r="CG74" s="136"/>
      <c r="CH74" s="131"/>
      <c r="CI74" s="136"/>
      <c r="CJ74" s="136"/>
      <c r="CK74" s="136"/>
      <c r="CL74" s="131"/>
      <c r="CM74" s="131"/>
      <c r="CN74" s="131"/>
      <c r="CO74" s="131"/>
      <c r="CP74" s="131"/>
      <c r="CQ74" s="131"/>
      <c r="CR74" s="131"/>
      <c r="CS74" s="131"/>
      <c r="CT74" s="131"/>
      <c r="CU74" s="136"/>
      <c r="CV74" s="136"/>
      <c r="CW74" s="136"/>
      <c r="CX74" s="131"/>
      <c r="CY74" s="131"/>
      <c r="CZ74" s="136"/>
      <c r="DA74" s="136"/>
      <c r="DB74" s="136"/>
      <c r="DC74" s="131"/>
      <c r="DD74" s="131"/>
      <c r="DE74" s="136"/>
      <c r="DF74" s="136"/>
      <c r="DG74" s="131"/>
      <c r="DH74" s="136"/>
      <c r="DI74" s="136"/>
      <c r="DJ74" s="136"/>
      <c r="DK74" s="136"/>
      <c r="DL74" s="136"/>
      <c r="DM74" s="131"/>
      <c r="DN74" s="131"/>
      <c r="DO74" s="131"/>
      <c r="DP74" s="131"/>
      <c r="DQ74" s="131"/>
      <c r="DR74" s="131"/>
      <c r="DS74" s="131"/>
      <c r="DT74" s="131"/>
      <c r="DU74" s="131"/>
      <c r="DV74" s="131"/>
      <c r="DW74" s="137"/>
      <c r="DX74" s="227"/>
      <c r="DY74" s="227"/>
      <c r="DZ74" s="228"/>
      <c r="EA74" s="228"/>
      <c r="EB74" s="228"/>
      <c r="EC74" s="228"/>
    </row>
    <row r="75" spans="1:133">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243"/>
      <c r="AP75" s="131"/>
      <c r="AQ75" s="131"/>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1"/>
      <c r="BR75" s="131"/>
      <c r="BS75" s="131"/>
      <c r="BT75" s="131"/>
      <c r="BU75" s="131"/>
      <c r="BV75" s="131"/>
      <c r="BW75" s="136"/>
      <c r="BX75" s="136"/>
      <c r="BY75" s="136"/>
      <c r="BZ75" s="136"/>
      <c r="CA75" s="131"/>
      <c r="CB75" s="131"/>
      <c r="CC75" s="136"/>
      <c r="CD75" s="136"/>
      <c r="CE75" s="136"/>
      <c r="CF75" s="131"/>
      <c r="CG75" s="136"/>
      <c r="CH75" s="131"/>
      <c r="CI75" s="136"/>
      <c r="CJ75" s="136"/>
      <c r="CK75" s="136"/>
      <c r="CL75" s="131"/>
      <c r="CM75" s="131"/>
      <c r="CN75" s="131"/>
      <c r="CO75" s="131"/>
      <c r="CP75" s="131"/>
      <c r="CQ75" s="131"/>
      <c r="CR75" s="131"/>
      <c r="CS75" s="131"/>
      <c r="CT75" s="131"/>
      <c r="CU75" s="136"/>
      <c r="CV75" s="136"/>
      <c r="CW75" s="136"/>
      <c r="CX75" s="131"/>
      <c r="CY75" s="131"/>
      <c r="CZ75" s="136"/>
      <c r="DA75" s="136"/>
      <c r="DB75" s="136"/>
      <c r="DC75" s="131"/>
      <c r="DD75" s="131"/>
      <c r="DE75" s="136"/>
      <c r="DF75" s="136"/>
      <c r="DG75" s="131"/>
      <c r="DH75" s="136"/>
      <c r="DI75" s="136"/>
      <c r="DJ75" s="136"/>
      <c r="DK75" s="136"/>
      <c r="DL75" s="136"/>
      <c r="DM75" s="131"/>
      <c r="DN75" s="131"/>
      <c r="DO75" s="131"/>
      <c r="DP75" s="131"/>
      <c r="DQ75" s="131"/>
      <c r="DR75" s="131"/>
      <c r="DS75" s="131"/>
      <c r="DT75" s="131"/>
      <c r="DU75" s="131"/>
      <c r="DV75" s="131"/>
      <c r="DW75" s="137"/>
      <c r="DX75" s="227"/>
      <c r="DY75" s="227"/>
      <c r="DZ75" s="228"/>
      <c r="EA75" s="228"/>
      <c r="EB75" s="228"/>
      <c r="EC75" s="228"/>
    </row>
    <row r="76" spans="1:133">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243"/>
      <c r="AP76" s="131"/>
      <c r="AQ76" s="131"/>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1"/>
      <c r="BR76" s="131"/>
      <c r="BS76" s="131"/>
      <c r="BT76" s="131"/>
      <c r="BU76" s="131"/>
      <c r="BV76" s="131"/>
      <c r="BW76" s="136"/>
      <c r="BX76" s="136"/>
      <c r="BY76" s="136"/>
      <c r="BZ76" s="136"/>
      <c r="CA76" s="131"/>
      <c r="CB76" s="131"/>
      <c r="CC76" s="136"/>
      <c r="CD76" s="136"/>
      <c r="CE76" s="136"/>
      <c r="CF76" s="131"/>
      <c r="CG76" s="136"/>
      <c r="CH76" s="131"/>
      <c r="CI76" s="136"/>
      <c r="CJ76" s="136"/>
      <c r="CK76" s="136"/>
      <c r="CL76" s="131"/>
      <c r="CM76" s="131"/>
      <c r="CN76" s="131"/>
      <c r="CO76" s="131"/>
      <c r="CP76" s="131"/>
      <c r="CQ76" s="131"/>
      <c r="CR76" s="131"/>
      <c r="CS76" s="131"/>
      <c r="CT76" s="131"/>
      <c r="CU76" s="136"/>
      <c r="CV76" s="136"/>
      <c r="CW76" s="136"/>
      <c r="CX76" s="131"/>
      <c r="CY76" s="131"/>
      <c r="CZ76" s="136"/>
      <c r="DA76" s="136"/>
      <c r="DB76" s="136"/>
      <c r="DC76" s="131"/>
      <c r="DD76" s="131"/>
      <c r="DE76" s="136"/>
      <c r="DF76" s="136"/>
      <c r="DG76" s="131"/>
      <c r="DH76" s="136"/>
      <c r="DI76" s="136"/>
      <c r="DJ76" s="136"/>
      <c r="DK76" s="136"/>
      <c r="DL76" s="136"/>
      <c r="DM76" s="131"/>
      <c r="DN76" s="131"/>
      <c r="DO76" s="131"/>
      <c r="DP76" s="131"/>
      <c r="DQ76" s="131"/>
      <c r="DR76" s="131"/>
      <c r="DS76" s="131"/>
      <c r="DT76" s="131"/>
      <c r="DU76" s="131"/>
      <c r="DV76" s="131"/>
      <c r="DW76" s="137"/>
      <c r="DX76" s="227"/>
      <c r="DY76" s="227"/>
      <c r="DZ76" s="228"/>
      <c r="EA76" s="228"/>
      <c r="EB76" s="228"/>
      <c r="EC76" s="228"/>
    </row>
    <row r="77" spans="1:133">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243"/>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6"/>
      <c r="BX77" s="136"/>
      <c r="BY77" s="136"/>
      <c r="BZ77" s="136"/>
      <c r="CA77" s="131"/>
      <c r="CB77" s="131"/>
      <c r="CC77" s="136"/>
      <c r="CD77" s="136"/>
      <c r="CE77" s="136"/>
      <c r="CF77" s="131"/>
      <c r="CG77" s="136"/>
      <c r="CH77" s="131"/>
      <c r="CI77" s="136"/>
      <c r="CJ77" s="136"/>
      <c r="CK77" s="136"/>
      <c r="CL77" s="131"/>
      <c r="CM77" s="131"/>
      <c r="CN77" s="131"/>
      <c r="CO77" s="131"/>
      <c r="CP77" s="131"/>
      <c r="CQ77" s="131"/>
      <c r="CR77" s="131"/>
      <c r="CS77" s="131"/>
      <c r="CT77" s="131"/>
      <c r="CU77" s="136"/>
      <c r="CV77" s="136"/>
      <c r="CW77" s="136"/>
      <c r="CX77" s="131"/>
      <c r="CY77" s="131"/>
      <c r="CZ77" s="136"/>
      <c r="DA77" s="136"/>
      <c r="DB77" s="136"/>
      <c r="DC77" s="131"/>
      <c r="DD77" s="131"/>
      <c r="DE77" s="136"/>
      <c r="DF77" s="136"/>
      <c r="DG77" s="131"/>
      <c r="DH77" s="136"/>
      <c r="DI77" s="136"/>
      <c r="DJ77" s="136"/>
      <c r="DK77" s="136"/>
      <c r="DL77" s="136"/>
      <c r="DM77" s="131"/>
      <c r="DN77" s="131"/>
      <c r="DO77" s="131"/>
      <c r="DP77" s="131"/>
      <c r="DQ77" s="131"/>
      <c r="DR77" s="131"/>
      <c r="DS77" s="131"/>
      <c r="DT77" s="131"/>
      <c r="DU77" s="131"/>
      <c r="DV77" s="131"/>
      <c r="DW77" s="137"/>
      <c r="DX77" s="227"/>
      <c r="DY77" s="227"/>
      <c r="DZ77" s="228"/>
      <c r="EA77" s="228"/>
      <c r="EB77" s="228"/>
      <c r="EC77" s="228"/>
    </row>
    <row r="78" spans="1:133">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243"/>
      <c r="AP78" s="131"/>
      <c r="AQ78" s="131"/>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1"/>
      <c r="BR78" s="131"/>
      <c r="BS78" s="131"/>
      <c r="BT78" s="131"/>
      <c r="BU78" s="131"/>
      <c r="BV78" s="131"/>
      <c r="BW78" s="136"/>
      <c r="BX78" s="136"/>
      <c r="BY78" s="136"/>
      <c r="BZ78" s="136"/>
      <c r="CA78" s="131"/>
      <c r="CB78" s="131"/>
      <c r="CC78" s="136"/>
      <c r="CD78" s="136"/>
      <c r="CE78" s="136"/>
      <c r="CF78" s="131"/>
      <c r="CG78" s="136"/>
      <c r="CH78" s="131"/>
      <c r="CI78" s="136"/>
      <c r="CJ78" s="136"/>
      <c r="CK78" s="136"/>
      <c r="CL78" s="131"/>
      <c r="CM78" s="131"/>
      <c r="CN78" s="131"/>
      <c r="CO78" s="131"/>
      <c r="CP78" s="131"/>
      <c r="CQ78" s="131"/>
      <c r="CR78" s="131"/>
      <c r="CS78" s="131"/>
      <c r="CT78" s="131"/>
      <c r="CU78" s="136"/>
      <c r="CV78" s="136"/>
      <c r="CW78" s="136"/>
      <c r="CX78" s="131"/>
      <c r="CY78" s="131"/>
      <c r="CZ78" s="136"/>
      <c r="DA78" s="136"/>
      <c r="DB78" s="136"/>
      <c r="DC78" s="131"/>
      <c r="DD78" s="131"/>
      <c r="DE78" s="136"/>
      <c r="DF78" s="136"/>
      <c r="DG78" s="131"/>
      <c r="DH78" s="136"/>
      <c r="DI78" s="136"/>
      <c r="DJ78" s="136"/>
      <c r="DK78" s="136"/>
      <c r="DL78" s="136"/>
      <c r="DM78" s="131"/>
      <c r="DN78" s="131"/>
      <c r="DO78" s="131"/>
      <c r="DP78" s="131"/>
      <c r="DQ78" s="131"/>
      <c r="DR78" s="131"/>
      <c r="DS78" s="131"/>
      <c r="DT78" s="131"/>
      <c r="DU78" s="131"/>
      <c r="DV78" s="131"/>
      <c r="DW78" s="137"/>
      <c r="DX78" s="227"/>
      <c r="DY78" s="227"/>
      <c r="DZ78" s="228"/>
      <c r="EA78" s="228"/>
      <c r="EB78" s="228"/>
      <c r="EC78" s="228"/>
    </row>
    <row r="79" spans="1:133">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243"/>
      <c r="AP79" s="131"/>
      <c r="AQ79" s="131"/>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1"/>
      <c r="BR79" s="131"/>
      <c r="BS79" s="131"/>
      <c r="BT79" s="131"/>
      <c r="BU79" s="131"/>
      <c r="BV79" s="131"/>
      <c r="BW79" s="136"/>
      <c r="BX79" s="136"/>
      <c r="BY79" s="136"/>
      <c r="BZ79" s="136"/>
      <c r="CA79" s="131"/>
      <c r="CB79" s="131"/>
      <c r="CC79" s="136"/>
      <c r="CD79" s="136"/>
      <c r="CE79" s="136"/>
      <c r="CF79" s="131"/>
      <c r="CG79" s="136"/>
      <c r="CH79" s="131"/>
      <c r="CI79" s="136"/>
      <c r="CJ79" s="136"/>
      <c r="CK79" s="136"/>
      <c r="CL79" s="131"/>
      <c r="CM79" s="131"/>
      <c r="CN79" s="131"/>
      <c r="CO79" s="131"/>
      <c r="CP79" s="131"/>
      <c r="CQ79" s="131"/>
      <c r="CR79" s="131"/>
      <c r="CS79" s="131"/>
      <c r="CT79" s="131"/>
      <c r="CU79" s="136"/>
      <c r="CV79" s="136"/>
      <c r="CW79" s="136"/>
      <c r="CX79" s="131"/>
      <c r="CY79" s="131"/>
      <c r="CZ79" s="136"/>
      <c r="DA79" s="136"/>
      <c r="DB79" s="136"/>
      <c r="DC79" s="131"/>
      <c r="DD79" s="131"/>
      <c r="DE79" s="136"/>
      <c r="DF79" s="136"/>
      <c r="DG79" s="131"/>
      <c r="DH79" s="136"/>
      <c r="DI79" s="136"/>
      <c r="DJ79" s="136"/>
      <c r="DK79" s="136"/>
      <c r="DL79" s="136"/>
      <c r="DM79" s="131"/>
      <c r="DN79" s="131"/>
      <c r="DO79" s="131"/>
      <c r="DP79" s="131"/>
      <c r="DQ79" s="131"/>
      <c r="DR79" s="131"/>
      <c r="DS79" s="131"/>
      <c r="DT79" s="131"/>
      <c r="DU79" s="131"/>
      <c r="DV79" s="131"/>
      <c r="DW79" s="137"/>
      <c r="DX79" s="227"/>
      <c r="DY79" s="227"/>
      <c r="DZ79" s="228"/>
      <c r="EA79" s="228"/>
      <c r="EB79" s="228"/>
      <c r="EC79" s="228"/>
    </row>
    <row r="80" spans="1:133">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243"/>
      <c r="AP80" s="131"/>
      <c r="AQ80" s="131"/>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1"/>
      <c r="BR80" s="131"/>
      <c r="BS80" s="131"/>
      <c r="BT80" s="131"/>
      <c r="BU80" s="131"/>
      <c r="BV80" s="131"/>
      <c r="BW80" s="136"/>
      <c r="BX80" s="136"/>
      <c r="BY80" s="136"/>
      <c r="BZ80" s="136"/>
      <c r="CA80" s="131"/>
      <c r="CB80" s="131"/>
      <c r="CC80" s="136"/>
      <c r="CD80" s="136"/>
      <c r="CE80" s="136"/>
      <c r="CF80" s="131"/>
      <c r="CG80" s="136"/>
      <c r="CH80" s="131"/>
      <c r="CI80" s="136"/>
      <c r="CJ80" s="136"/>
      <c r="CK80" s="136"/>
      <c r="CL80" s="131"/>
      <c r="CM80" s="131"/>
      <c r="CN80" s="131"/>
      <c r="CO80" s="131"/>
      <c r="CP80" s="131"/>
      <c r="CQ80" s="131"/>
      <c r="CR80" s="131"/>
      <c r="CS80" s="131"/>
      <c r="CT80" s="131"/>
      <c r="CU80" s="136"/>
      <c r="CV80" s="136"/>
      <c r="CW80" s="136"/>
      <c r="CX80" s="131"/>
      <c r="CY80" s="131"/>
      <c r="CZ80" s="136"/>
      <c r="DA80" s="136"/>
      <c r="DB80" s="136"/>
      <c r="DC80" s="131"/>
      <c r="DD80" s="131"/>
      <c r="DE80" s="136"/>
      <c r="DF80" s="136"/>
      <c r="DG80" s="131"/>
      <c r="DH80" s="136"/>
      <c r="DI80" s="136"/>
      <c r="DJ80" s="136"/>
      <c r="DK80" s="136"/>
      <c r="DL80" s="136"/>
      <c r="DM80" s="131"/>
      <c r="DN80" s="131"/>
      <c r="DO80" s="131"/>
      <c r="DP80" s="131"/>
      <c r="DQ80" s="131"/>
      <c r="DR80" s="131"/>
      <c r="DS80" s="131"/>
      <c r="DT80" s="131"/>
      <c r="DU80" s="131"/>
      <c r="DV80" s="131"/>
      <c r="DW80" s="137"/>
      <c r="DX80" s="227"/>
      <c r="DY80" s="227"/>
      <c r="DZ80" s="228"/>
      <c r="EA80" s="228"/>
      <c r="EB80" s="228"/>
      <c r="EC80" s="228"/>
    </row>
    <row r="81" spans="1:133">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243"/>
      <c r="AP81" s="131"/>
      <c r="AQ81" s="131"/>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1"/>
      <c r="BR81" s="131"/>
      <c r="BS81" s="131"/>
      <c r="BT81" s="131"/>
      <c r="BU81" s="131"/>
      <c r="BV81" s="131"/>
      <c r="BW81" s="136"/>
      <c r="BX81" s="136"/>
      <c r="BY81" s="136"/>
      <c r="BZ81" s="136"/>
      <c r="CA81" s="131"/>
      <c r="CB81" s="131"/>
      <c r="CC81" s="136"/>
      <c r="CD81" s="136"/>
      <c r="CE81" s="136"/>
      <c r="CF81" s="131"/>
      <c r="CG81" s="136"/>
      <c r="CH81" s="131"/>
      <c r="CI81" s="136"/>
      <c r="CJ81" s="136"/>
      <c r="CK81" s="136"/>
      <c r="CL81" s="131"/>
      <c r="CM81" s="131"/>
      <c r="CN81" s="131"/>
      <c r="CO81" s="131"/>
      <c r="CP81" s="131"/>
      <c r="CQ81" s="131"/>
      <c r="CR81" s="131"/>
      <c r="CS81" s="131"/>
      <c r="CT81" s="131"/>
      <c r="CU81" s="136"/>
      <c r="CV81" s="136"/>
      <c r="CW81" s="136"/>
      <c r="CX81" s="131"/>
      <c r="CY81" s="131"/>
      <c r="CZ81" s="136"/>
      <c r="DA81" s="136"/>
      <c r="DB81" s="136"/>
      <c r="DC81" s="131"/>
      <c r="DD81" s="131"/>
      <c r="DE81" s="136"/>
      <c r="DF81" s="136"/>
      <c r="DG81" s="131"/>
      <c r="DH81" s="136"/>
      <c r="DI81" s="136"/>
      <c r="DJ81" s="136"/>
      <c r="DK81" s="136"/>
      <c r="DL81" s="136"/>
      <c r="DM81" s="131"/>
      <c r="DN81" s="131"/>
      <c r="DO81" s="131"/>
      <c r="DP81" s="131"/>
      <c r="DQ81" s="131"/>
      <c r="DR81" s="131"/>
      <c r="DS81" s="131"/>
      <c r="DT81" s="131"/>
      <c r="DU81" s="131"/>
      <c r="DV81" s="131"/>
      <c r="DW81" s="137"/>
      <c r="DX81" s="227"/>
      <c r="DY81" s="227"/>
      <c r="DZ81" s="228"/>
      <c r="EA81" s="228"/>
      <c r="EB81" s="228"/>
      <c r="EC81" s="228"/>
    </row>
    <row r="82" spans="1:133">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243"/>
      <c r="AP82" s="131"/>
      <c r="AQ82" s="131"/>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1"/>
      <c r="BR82" s="131"/>
      <c r="BS82" s="131"/>
      <c r="BT82" s="131"/>
      <c r="BU82" s="131"/>
      <c r="BV82" s="131"/>
      <c r="BW82" s="136"/>
      <c r="BX82" s="136"/>
      <c r="BY82" s="136"/>
      <c r="BZ82" s="136"/>
      <c r="CA82" s="131"/>
      <c r="CB82" s="131"/>
      <c r="CC82" s="136"/>
      <c r="CD82" s="136"/>
      <c r="CE82" s="136"/>
      <c r="CF82" s="131"/>
      <c r="CG82" s="136"/>
      <c r="CH82" s="131"/>
      <c r="CI82" s="136"/>
      <c r="CJ82" s="136"/>
      <c r="CK82" s="136"/>
      <c r="CL82" s="131"/>
      <c r="CM82" s="131"/>
      <c r="CN82" s="131"/>
      <c r="CO82" s="131"/>
      <c r="CP82" s="131"/>
      <c r="CQ82" s="131"/>
      <c r="CR82" s="131"/>
      <c r="CS82" s="131"/>
      <c r="CT82" s="131"/>
      <c r="CU82" s="136"/>
      <c r="CV82" s="136"/>
      <c r="CW82" s="136"/>
      <c r="CX82" s="131"/>
      <c r="CY82" s="131"/>
      <c r="CZ82" s="136"/>
      <c r="DA82" s="136"/>
      <c r="DB82" s="136"/>
      <c r="DC82" s="131"/>
      <c r="DD82" s="131"/>
      <c r="DE82" s="136"/>
      <c r="DF82" s="136"/>
      <c r="DG82" s="131"/>
      <c r="DH82" s="136"/>
      <c r="DI82" s="136"/>
      <c r="DJ82" s="136"/>
      <c r="DK82" s="136"/>
      <c r="DL82" s="136"/>
      <c r="DM82" s="131"/>
      <c r="DN82" s="131"/>
      <c r="DO82" s="131"/>
      <c r="DP82" s="131"/>
      <c r="DQ82" s="131"/>
      <c r="DR82" s="131"/>
      <c r="DS82" s="131"/>
      <c r="DT82" s="131"/>
      <c r="DU82" s="131"/>
      <c r="DV82" s="131"/>
      <c r="DW82" s="137"/>
      <c r="DX82" s="227"/>
      <c r="DY82" s="227"/>
      <c r="DZ82" s="228"/>
      <c r="EA82" s="228"/>
      <c r="EB82" s="228"/>
      <c r="EC82" s="228"/>
    </row>
    <row r="83" spans="1:133">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243"/>
      <c r="AP83" s="131"/>
      <c r="AQ83" s="131"/>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1"/>
      <c r="BR83" s="131"/>
      <c r="BS83" s="131"/>
      <c r="BT83" s="131"/>
      <c r="BU83" s="131"/>
      <c r="BV83" s="131"/>
      <c r="BW83" s="136"/>
      <c r="BX83" s="136"/>
      <c r="BY83" s="136"/>
      <c r="BZ83" s="136"/>
      <c r="CA83" s="131"/>
      <c r="CB83" s="131"/>
      <c r="CC83" s="136"/>
      <c r="CD83" s="136"/>
      <c r="CE83" s="136"/>
      <c r="CF83" s="131"/>
      <c r="CG83" s="136"/>
      <c r="CH83" s="131"/>
      <c r="CI83" s="136"/>
      <c r="CJ83" s="136"/>
      <c r="CK83" s="136"/>
      <c r="CL83" s="131"/>
      <c r="CM83" s="131"/>
      <c r="CN83" s="131"/>
      <c r="CO83" s="131"/>
      <c r="CP83" s="131"/>
      <c r="CQ83" s="131"/>
      <c r="CR83" s="131"/>
      <c r="CS83" s="131"/>
      <c r="CT83" s="131"/>
      <c r="CU83" s="136"/>
      <c r="CV83" s="136"/>
      <c r="CW83" s="136"/>
      <c r="CX83" s="131"/>
      <c r="CY83" s="131"/>
      <c r="CZ83" s="136"/>
      <c r="DA83" s="136"/>
      <c r="DB83" s="136"/>
      <c r="DC83" s="131"/>
      <c r="DD83" s="131"/>
      <c r="DE83" s="136"/>
      <c r="DF83" s="136"/>
      <c r="DG83" s="131"/>
      <c r="DH83" s="136"/>
      <c r="DI83" s="136"/>
      <c r="DJ83" s="136"/>
      <c r="DK83" s="136"/>
      <c r="DL83" s="136"/>
      <c r="DM83" s="131"/>
      <c r="DN83" s="131"/>
      <c r="DO83" s="131"/>
      <c r="DP83" s="131"/>
      <c r="DQ83" s="131"/>
      <c r="DR83" s="131"/>
      <c r="DS83" s="131"/>
      <c r="DT83" s="131"/>
      <c r="DU83" s="131"/>
      <c r="DV83" s="131"/>
      <c r="DW83" s="137"/>
      <c r="DX83" s="227"/>
      <c r="DY83" s="227"/>
      <c r="DZ83" s="228"/>
      <c r="EA83" s="228"/>
      <c r="EB83" s="228"/>
      <c r="EC83" s="228"/>
    </row>
    <row r="84" spans="1:133">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243"/>
      <c r="AP84" s="131"/>
      <c r="AQ84" s="131"/>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1"/>
      <c r="BR84" s="131"/>
      <c r="BS84" s="131"/>
      <c r="BT84" s="131"/>
      <c r="BU84" s="131"/>
      <c r="BV84" s="131"/>
      <c r="BW84" s="136"/>
      <c r="BX84" s="136"/>
      <c r="BY84" s="136"/>
      <c r="BZ84" s="136"/>
      <c r="CA84" s="131"/>
      <c r="CB84" s="131"/>
      <c r="CC84" s="136"/>
      <c r="CD84" s="136"/>
      <c r="CE84" s="136"/>
      <c r="CF84" s="131"/>
      <c r="CG84" s="136"/>
      <c r="CH84" s="131"/>
      <c r="CI84" s="136"/>
      <c r="CJ84" s="136"/>
      <c r="CK84" s="136"/>
      <c r="CL84" s="131"/>
      <c r="CM84" s="131"/>
      <c r="CN84" s="131"/>
      <c r="CO84" s="131"/>
      <c r="CP84" s="131"/>
      <c r="CQ84" s="131"/>
      <c r="CR84" s="131"/>
      <c r="CS84" s="131"/>
      <c r="CT84" s="131"/>
      <c r="CU84" s="136"/>
      <c r="CV84" s="136"/>
      <c r="CW84" s="136"/>
      <c r="CX84" s="131"/>
      <c r="CY84" s="131"/>
      <c r="CZ84" s="136"/>
      <c r="DA84" s="136"/>
      <c r="DB84" s="136"/>
      <c r="DC84" s="131"/>
      <c r="DD84" s="131"/>
      <c r="DE84" s="136"/>
      <c r="DF84" s="136"/>
      <c r="DG84" s="131"/>
      <c r="DH84" s="136"/>
      <c r="DI84" s="136"/>
      <c r="DJ84" s="136"/>
      <c r="DK84" s="136"/>
      <c r="DL84" s="136"/>
      <c r="DM84" s="131"/>
      <c r="DN84" s="131"/>
      <c r="DO84" s="131"/>
      <c r="DP84" s="131"/>
      <c r="DQ84" s="131"/>
      <c r="DR84" s="131"/>
      <c r="DS84" s="131"/>
      <c r="DT84" s="131"/>
      <c r="DU84" s="131"/>
      <c r="DV84" s="131"/>
      <c r="DW84" s="137"/>
      <c r="DX84" s="227"/>
      <c r="DY84" s="227"/>
      <c r="DZ84" s="228"/>
      <c r="EA84" s="228"/>
      <c r="EB84" s="228"/>
      <c r="EC84" s="228"/>
    </row>
    <row r="85" spans="1:133">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243"/>
      <c r="AP85" s="131"/>
      <c r="AQ85" s="131"/>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1"/>
      <c r="BR85" s="131"/>
      <c r="BS85" s="131"/>
      <c r="BT85" s="131"/>
      <c r="BU85" s="131"/>
      <c r="BV85" s="131"/>
      <c r="BW85" s="136"/>
      <c r="BX85" s="136"/>
      <c r="BY85" s="136"/>
      <c r="BZ85" s="136"/>
      <c r="CA85" s="131"/>
      <c r="CB85" s="131"/>
      <c r="CC85" s="136"/>
      <c r="CD85" s="136"/>
      <c r="CE85" s="136"/>
      <c r="CF85" s="131"/>
      <c r="CG85" s="136"/>
      <c r="CH85" s="131"/>
      <c r="CI85" s="136"/>
      <c r="CJ85" s="136"/>
      <c r="CK85" s="136"/>
      <c r="CL85" s="131"/>
      <c r="CM85" s="131"/>
      <c r="CN85" s="131"/>
      <c r="CO85" s="131"/>
      <c r="CP85" s="131"/>
      <c r="CQ85" s="131"/>
      <c r="CR85" s="131"/>
      <c r="CS85" s="131"/>
      <c r="CT85" s="131"/>
      <c r="CU85" s="136"/>
      <c r="CV85" s="136"/>
      <c r="CW85" s="136"/>
      <c r="CX85" s="131"/>
      <c r="CY85" s="131"/>
      <c r="CZ85" s="136"/>
      <c r="DA85" s="136"/>
      <c r="DB85" s="136"/>
      <c r="DC85" s="131"/>
      <c r="DD85" s="131"/>
      <c r="DE85" s="136"/>
      <c r="DF85" s="136"/>
      <c r="DG85" s="131"/>
      <c r="DH85" s="136"/>
      <c r="DI85" s="136"/>
      <c r="DJ85" s="136"/>
      <c r="DK85" s="136"/>
      <c r="DL85" s="136"/>
      <c r="DM85" s="131"/>
      <c r="DN85" s="131"/>
      <c r="DO85" s="131"/>
      <c r="DP85" s="131"/>
      <c r="DQ85" s="131"/>
      <c r="DR85" s="131"/>
      <c r="DS85" s="131"/>
      <c r="DT85" s="131"/>
      <c r="DU85" s="131"/>
      <c r="DV85" s="131"/>
      <c r="DW85" s="137"/>
      <c r="DX85" s="227"/>
      <c r="DY85" s="227"/>
      <c r="DZ85" s="228"/>
      <c r="EA85" s="228"/>
      <c r="EB85" s="228"/>
      <c r="EC85" s="228"/>
    </row>
    <row r="86" spans="1:133">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243"/>
      <c r="AP86" s="131"/>
      <c r="AQ86" s="131"/>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1"/>
      <c r="BR86" s="131"/>
      <c r="BS86" s="131"/>
      <c r="BT86" s="131"/>
      <c r="BU86" s="131"/>
      <c r="BV86" s="131"/>
      <c r="BW86" s="136"/>
      <c r="BX86" s="136"/>
      <c r="BY86" s="136"/>
      <c r="BZ86" s="136"/>
      <c r="CA86" s="131"/>
      <c r="CB86" s="131"/>
      <c r="CC86" s="136"/>
      <c r="CD86" s="136"/>
      <c r="CE86" s="136"/>
      <c r="CF86" s="131"/>
      <c r="CG86" s="136"/>
      <c r="CH86" s="131"/>
      <c r="CI86" s="136"/>
      <c r="CJ86" s="136"/>
      <c r="CK86" s="136"/>
      <c r="CL86" s="131"/>
      <c r="CM86" s="131"/>
      <c r="CN86" s="131"/>
      <c r="CO86" s="131"/>
      <c r="CP86" s="131"/>
      <c r="CQ86" s="131"/>
      <c r="CR86" s="131"/>
      <c r="CS86" s="131"/>
      <c r="CT86" s="131"/>
      <c r="CU86" s="136"/>
      <c r="CV86" s="136"/>
      <c r="CW86" s="136"/>
      <c r="CX86" s="131"/>
      <c r="CY86" s="131"/>
      <c r="CZ86" s="136"/>
      <c r="DA86" s="136"/>
      <c r="DB86" s="136"/>
      <c r="DC86" s="131"/>
      <c r="DD86" s="131"/>
      <c r="DE86" s="136"/>
      <c r="DF86" s="136"/>
      <c r="DG86" s="131"/>
      <c r="DH86" s="136"/>
      <c r="DI86" s="136"/>
      <c r="DJ86" s="136"/>
      <c r="DK86" s="136"/>
      <c r="DL86" s="136"/>
      <c r="DM86" s="131"/>
      <c r="DN86" s="131"/>
      <c r="DO86" s="131"/>
      <c r="DP86" s="131"/>
      <c r="DQ86" s="131"/>
      <c r="DR86" s="131"/>
      <c r="DS86" s="131"/>
      <c r="DT86" s="131"/>
      <c r="DU86" s="131"/>
      <c r="DV86" s="131"/>
      <c r="DW86" s="137"/>
      <c r="DX86" s="227"/>
      <c r="DY86" s="227"/>
      <c r="DZ86" s="228"/>
      <c r="EA86" s="228"/>
      <c r="EB86" s="228"/>
      <c r="EC86" s="228"/>
    </row>
    <row r="87" spans="1:133">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243"/>
      <c r="AP87" s="131"/>
      <c r="AQ87" s="131"/>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1"/>
      <c r="BR87" s="131"/>
      <c r="BS87" s="131"/>
      <c r="BT87" s="131"/>
      <c r="BU87" s="131"/>
      <c r="BV87" s="131"/>
      <c r="BW87" s="136"/>
      <c r="BX87" s="136"/>
      <c r="BY87" s="136"/>
      <c r="BZ87" s="136"/>
      <c r="CA87" s="131"/>
      <c r="CB87" s="131"/>
      <c r="CC87" s="136"/>
      <c r="CD87" s="136"/>
      <c r="CE87" s="136"/>
      <c r="CF87" s="131"/>
      <c r="CG87" s="136"/>
      <c r="CH87" s="131"/>
      <c r="CI87" s="136"/>
      <c r="CJ87" s="136"/>
      <c r="CK87" s="136"/>
      <c r="CL87" s="131"/>
      <c r="CM87" s="131"/>
      <c r="CN87" s="131"/>
      <c r="CO87" s="131"/>
      <c r="CP87" s="131"/>
      <c r="CQ87" s="131"/>
      <c r="CR87" s="131"/>
      <c r="CS87" s="131"/>
      <c r="CT87" s="131"/>
      <c r="CU87" s="136"/>
      <c r="CV87" s="136"/>
      <c r="CW87" s="136"/>
      <c r="CX87" s="131"/>
      <c r="CY87" s="131"/>
      <c r="CZ87" s="136"/>
      <c r="DA87" s="136"/>
      <c r="DB87" s="136"/>
      <c r="DC87" s="131"/>
      <c r="DD87" s="131"/>
      <c r="DE87" s="136"/>
      <c r="DF87" s="136"/>
      <c r="DG87" s="131"/>
      <c r="DH87" s="136"/>
      <c r="DI87" s="136"/>
      <c r="DJ87" s="136"/>
      <c r="DK87" s="136"/>
      <c r="DL87" s="136"/>
      <c r="DM87" s="131"/>
      <c r="DN87" s="131"/>
      <c r="DO87" s="131"/>
      <c r="DP87" s="131"/>
      <c r="DQ87" s="131"/>
      <c r="DR87" s="131"/>
      <c r="DS87" s="131"/>
      <c r="DT87" s="131"/>
      <c r="DU87" s="131"/>
      <c r="DV87" s="131"/>
      <c r="DW87" s="137"/>
      <c r="DX87" s="227"/>
      <c r="DY87" s="227"/>
      <c r="DZ87" s="228"/>
      <c r="EA87" s="228"/>
      <c r="EB87" s="228"/>
      <c r="EC87" s="228"/>
    </row>
    <row r="88" spans="1:133">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243"/>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c r="BS88" s="131"/>
      <c r="BT88" s="131"/>
      <c r="BU88" s="131"/>
      <c r="BV88" s="131"/>
      <c r="BW88" s="136"/>
      <c r="BX88" s="136"/>
      <c r="BY88" s="136"/>
      <c r="BZ88" s="136"/>
      <c r="CA88" s="131"/>
      <c r="CB88" s="131"/>
      <c r="CC88" s="136"/>
      <c r="CD88" s="136"/>
      <c r="CE88" s="136"/>
      <c r="CF88" s="131"/>
      <c r="CG88" s="136"/>
      <c r="CH88" s="131"/>
      <c r="CI88" s="136"/>
      <c r="CJ88" s="136"/>
      <c r="CK88" s="136"/>
      <c r="CL88" s="131"/>
      <c r="CM88" s="131"/>
      <c r="CN88" s="131"/>
      <c r="CO88" s="131"/>
      <c r="CP88" s="131"/>
      <c r="CQ88" s="131"/>
      <c r="CR88" s="131"/>
      <c r="CS88" s="131"/>
      <c r="CT88" s="131"/>
      <c r="CU88" s="136"/>
      <c r="CV88" s="136"/>
      <c r="CW88" s="136"/>
      <c r="CX88" s="131"/>
      <c r="CY88" s="131"/>
      <c r="CZ88" s="136"/>
      <c r="DA88" s="136"/>
      <c r="DB88" s="136"/>
      <c r="DC88" s="131"/>
      <c r="DD88" s="131"/>
      <c r="DE88" s="136"/>
      <c r="DF88" s="136"/>
      <c r="DG88" s="131"/>
      <c r="DH88" s="136"/>
      <c r="DI88" s="136"/>
      <c r="DJ88" s="136"/>
      <c r="DK88" s="136"/>
      <c r="DL88" s="136"/>
      <c r="DM88" s="131"/>
      <c r="DN88" s="131"/>
      <c r="DO88" s="131"/>
      <c r="DP88" s="131"/>
      <c r="DQ88" s="131"/>
      <c r="DR88" s="131"/>
      <c r="DS88" s="131"/>
      <c r="DT88" s="131"/>
      <c r="DU88" s="131"/>
      <c r="DV88" s="131"/>
      <c r="DW88" s="137"/>
      <c r="DX88" s="227"/>
      <c r="DY88" s="227"/>
      <c r="DZ88" s="228"/>
      <c r="EA88" s="228"/>
      <c r="EB88" s="228"/>
      <c r="EC88" s="228"/>
    </row>
    <row r="89" spans="1:133">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243"/>
      <c r="AP89" s="131"/>
      <c r="AQ89" s="131"/>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1"/>
      <c r="BR89" s="131"/>
      <c r="BS89" s="131"/>
      <c r="BT89" s="131"/>
      <c r="BU89" s="131"/>
      <c r="BV89" s="131"/>
      <c r="BW89" s="136"/>
      <c r="BX89" s="136"/>
      <c r="BY89" s="136"/>
      <c r="BZ89" s="136"/>
      <c r="CA89" s="131"/>
      <c r="CB89" s="131"/>
      <c r="CC89" s="136"/>
      <c r="CD89" s="136"/>
      <c r="CE89" s="136"/>
      <c r="CF89" s="131"/>
      <c r="CG89" s="136"/>
      <c r="CH89" s="131"/>
      <c r="CI89" s="136"/>
      <c r="CJ89" s="136"/>
      <c r="CK89" s="136"/>
      <c r="CL89" s="131"/>
      <c r="CM89" s="131"/>
      <c r="CN89" s="131"/>
      <c r="CO89" s="131"/>
      <c r="CP89" s="131"/>
      <c r="CQ89" s="131"/>
      <c r="CR89" s="131"/>
      <c r="CS89" s="131"/>
      <c r="CT89" s="131"/>
      <c r="CU89" s="136"/>
      <c r="CV89" s="136"/>
      <c r="CW89" s="136"/>
      <c r="CX89" s="131"/>
      <c r="CY89" s="131"/>
      <c r="CZ89" s="136"/>
      <c r="DA89" s="136"/>
      <c r="DB89" s="136"/>
      <c r="DC89" s="131"/>
      <c r="DD89" s="131"/>
      <c r="DE89" s="136"/>
      <c r="DF89" s="136"/>
      <c r="DG89" s="131"/>
      <c r="DH89" s="136"/>
      <c r="DI89" s="136"/>
      <c r="DJ89" s="136"/>
      <c r="DK89" s="136"/>
      <c r="DL89" s="136"/>
      <c r="DM89" s="131"/>
      <c r="DN89" s="131"/>
      <c r="DO89" s="131"/>
      <c r="DP89" s="131"/>
      <c r="DQ89" s="131"/>
      <c r="DR89" s="131"/>
      <c r="DS89" s="131"/>
      <c r="DT89" s="131"/>
      <c r="DU89" s="131"/>
      <c r="DV89" s="131"/>
      <c r="DW89" s="137"/>
      <c r="DX89" s="227"/>
      <c r="DY89" s="227"/>
      <c r="DZ89" s="228"/>
      <c r="EA89" s="228"/>
      <c r="EB89" s="228"/>
      <c r="EC89" s="228"/>
    </row>
    <row r="90" spans="1:133">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243"/>
      <c r="AP90" s="131"/>
      <c r="AQ90" s="131"/>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1"/>
      <c r="BR90" s="131"/>
      <c r="BS90" s="131"/>
      <c r="BT90" s="131"/>
      <c r="BU90" s="131"/>
      <c r="BV90" s="131"/>
      <c r="BW90" s="136"/>
      <c r="BX90" s="136"/>
      <c r="BY90" s="136"/>
      <c r="BZ90" s="136"/>
      <c r="CA90" s="131"/>
      <c r="CB90" s="131"/>
      <c r="CC90" s="136"/>
      <c r="CD90" s="136"/>
      <c r="CE90" s="136"/>
      <c r="CF90" s="131"/>
      <c r="CG90" s="136"/>
      <c r="CH90" s="131"/>
      <c r="CI90" s="136"/>
      <c r="CJ90" s="136"/>
      <c r="CK90" s="136"/>
      <c r="CL90" s="131"/>
      <c r="CM90" s="131"/>
      <c r="CN90" s="131"/>
      <c r="CO90" s="131"/>
      <c r="CP90" s="131"/>
      <c r="CQ90" s="131"/>
      <c r="CR90" s="131"/>
      <c r="CS90" s="131"/>
      <c r="CT90" s="131"/>
      <c r="CU90" s="136"/>
      <c r="CV90" s="136"/>
      <c r="CW90" s="136"/>
      <c r="CX90" s="131"/>
      <c r="CY90" s="131"/>
      <c r="CZ90" s="136"/>
      <c r="DA90" s="136"/>
      <c r="DB90" s="136"/>
      <c r="DC90" s="131"/>
      <c r="DD90" s="131"/>
      <c r="DE90" s="136"/>
      <c r="DF90" s="136"/>
      <c r="DG90" s="131"/>
      <c r="DH90" s="136"/>
      <c r="DI90" s="136"/>
      <c r="DJ90" s="136"/>
      <c r="DK90" s="136"/>
      <c r="DL90" s="136"/>
      <c r="DM90" s="131"/>
      <c r="DN90" s="131"/>
      <c r="DO90" s="131"/>
      <c r="DP90" s="131"/>
      <c r="DQ90" s="131"/>
      <c r="DR90" s="131"/>
      <c r="DS90" s="131"/>
      <c r="DT90" s="131"/>
      <c r="DU90" s="131"/>
      <c r="DV90" s="131"/>
      <c r="DW90" s="137"/>
      <c r="DX90" s="227"/>
      <c r="DY90" s="227"/>
      <c r="DZ90" s="228"/>
      <c r="EA90" s="228"/>
      <c r="EB90" s="228"/>
      <c r="EC90" s="228"/>
    </row>
    <row r="91" spans="1:133">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243"/>
      <c r="AP91" s="131"/>
      <c r="AQ91" s="131"/>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1"/>
      <c r="BR91" s="131"/>
      <c r="BS91" s="131"/>
      <c r="BT91" s="131"/>
      <c r="BU91" s="131"/>
      <c r="BV91" s="131"/>
      <c r="BW91" s="136"/>
      <c r="BX91" s="136"/>
      <c r="BY91" s="136"/>
      <c r="BZ91" s="136"/>
      <c r="CA91" s="131"/>
      <c r="CB91" s="131"/>
      <c r="CC91" s="136"/>
      <c r="CD91" s="136"/>
      <c r="CE91" s="136"/>
      <c r="CF91" s="131"/>
      <c r="CG91" s="136"/>
      <c r="CH91" s="131"/>
      <c r="CI91" s="136"/>
      <c r="CJ91" s="136"/>
      <c r="CK91" s="136"/>
      <c r="CL91" s="131"/>
      <c r="CM91" s="131"/>
      <c r="CN91" s="131"/>
      <c r="CO91" s="131"/>
      <c r="CP91" s="131"/>
      <c r="CQ91" s="131"/>
      <c r="CR91" s="131"/>
      <c r="CS91" s="131"/>
      <c r="CT91" s="131"/>
      <c r="CU91" s="136"/>
      <c r="CV91" s="136"/>
      <c r="CW91" s="136"/>
      <c r="CX91" s="131"/>
      <c r="CY91" s="131"/>
      <c r="CZ91" s="136"/>
      <c r="DA91" s="136"/>
      <c r="DB91" s="136"/>
      <c r="DC91" s="131"/>
      <c r="DD91" s="131"/>
      <c r="DE91" s="136"/>
      <c r="DF91" s="136"/>
      <c r="DG91" s="131"/>
      <c r="DH91" s="136"/>
      <c r="DI91" s="136"/>
      <c r="DJ91" s="136"/>
      <c r="DK91" s="136"/>
      <c r="DL91" s="136"/>
      <c r="DM91" s="131"/>
      <c r="DN91" s="131"/>
      <c r="DO91" s="131"/>
      <c r="DP91" s="131"/>
      <c r="DQ91" s="131"/>
      <c r="DR91" s="131"/>
      <c r="DS91" s="131"/>
      <c r="DT91" s="131"/>
      <c r="DU91" s="131"/>
      <c r="DV91" s="131"/>
      <c r="DW91" s="137"/>
      <c r="DX91" s="227"/>
      <c r="DY91" s="227"/>
      <c r="DZ91" s="228"/>
      <c r="EA91" s="228"/>
      <c r="EB91" s="228"/>
      <c r="EC91" s="228"/>
    </row>
    <row r="92" spans="1:133">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243"/>
      <c r="AP92" s="131"/>
      <c r="AQ92" s="131"/>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1"/>
      <c r="BR92" s="131"/>
      <c r="BS92" s="131"/>
      <c r="BT92" s="131"/>
      <c r="BU92" s="131"/>
      <c r="BV92" s="131"/>
      <c r="BW92" s="136"/>
      <c r="BX92" s="136"/>
      <c r="BY92" s="136"/>
      <c r="BZ92" s="136"/>
      <c r="CA92" s="131"/>
      <c r="CB92" s="131"/>
      <c r="CC92" s="136"/>
      <c r="CD92" s="136"/>
      <c r="CE92" s="136"/>
      <c r="CF92" s="131"/>
      <c r="CG92" s="136"/>
      <c r="CH92" s="131"/>
      <c r="CI92" s="136"/>
      <c r="CJ92" s="136"/>
      <c r="CK92" s="136"/>
      <c r="CL92" s="131"/>
      <c r="CM92" s="131"/>
      <c r="CN92" s="131"/>
      <c r="CO92" s="131"/>
      <c r="CP92" s="131"/>
      <c r="CQ92" s="131"/>
      <c r="CR92" s="131"/>
      <c r="CS92" s="131"/>
      <c r="CT92" s="131"/>
      <c r="CU92" s="136"/>
      <c r="CV92" s="136"/>
      <c r="CW92" s="136"/>
      <c r="CX92" s="131"/>
      <c r="CY92" s="131"/>
      <c r="CZ92" s="136"/>
      <c r="DA92" s="136"/>
      <c r="DB92" s="136"/>
      <c r="DC92" s="131"/>
      <c r="DD92" s="131"/>
      <c r="DE92" s="136"/>
      <c r="DF92" s="136"/>
      <c r="DG92" s="131"/>
      <c r="DH92" s="136"/>
      <c r="DI92" s="136"/>
      <c r="DJ92" s="136"/>
      <c r="DK92" s="136"/>
      <c r="DL92" s="136"/>
      <c r="DM92" s="131"/>
      <c r="DN92" s="131"/>
      <c r="DO92" s="131"/>
      <c r="DP92" s="131"/>
      <c r="DQ92" s="131"/>
      <c r="DR92" s="131"/>
      <c r="DS92" s="131"/>
      <c r="DT92" s="131"/>
      <c r="DU92" s="131"/>
      <c r="DV92" s="131"/>
      <c r="DW92" s="137"/>
      <c r="DX92" s="227"/>
      <c r="DY92" s="227"/>
      <c r="DZ92" s="228"/>
      <c r="EA92" s="228"/>
      <c r="EB92" s="228"/>
      <c r="EC92" s="228"/>
    </row>
    <row r="93" spans="1:133">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243"/>
      <c r="AP93" s="131"/>
      <c r="AQ93" s="131"/>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1"/>
      <c r="BR93" s="131"/>
      <c r="BS93" s="131"/>
      <c r="BT93" s="131"/>
      <c r="BU93" s="131"/>
      <c r="BV93" s="131"/>
      <c r="BW93" s="136"/>
      <c r="BX93" s="136"/>
      <c r="BY93" s="136"/>
      <c r="BZ93" s="136"/>
      <c r="CA93" s="131"/>
      <c r="CB93" s="131"/>
      <c r="CC93" s="136"/>
      <c r="CD93" s="136"/>
      <c r="CE93" s="136"/>
      <c r="CF93" s="131"/>
      <c r="CG93" s="136"/>
      <c r="CH93" s="131"/>
      <c r="CI93" s="136"/>
      <c r="CJ93" s="136"/>
      <c r="CK93" s="136"/>
      <c r="CL93" s="131"/>
      <c r="CM93" s="131"/>
      <c r="CN93" s="131"/>
      <c r="CO93" s="131"/>
      <c r="CP93" s="131"/>
      <c r="CQ93" s="131"/>
      <c r="CR93" s="131"/>
      <c r="CS93" s="131"/>
      <c r="CT93" s="131"/>
      <c r="CU93" s="136"/>
      <c r="CV93" s="136"/>
      <c r="CW93" s="136"/>
      <c r="CX93" s="131"/>
      <c r="CY93" s="131"/>
      <c r="CZ93" s="136"/>
      <c r="DA93" s="136"/>
      <c r="DB93" s="136"/>
      <c r="DC93" s="131"/>
      <c r="DD93" s="131"/>
      <c r="DE93" s="136"/>
      <c r="DF93" s="136"/>
      <c r="DG93" s="131"/>
      <c r="DH93" s="136"/>
      <c r="DI93" s="136"/>
      <c r="DJ93" s="136"/>
      <c r="DK93" s="136"/>
      <c r="DL93" s="136"/>
      <c r="DM93" s="131"/>
      <c r="DN93" s="131"/>
      <c r="DO93" s="131"/>
      <c r="DP93" s="131"/>
      <c r="DQ93" s="131"/>
      <c r="DR93" s="131"/>
      <c r="DS93" s="131"/>
      <c r="DT93" s="131"/>
      <c r="DU93" s="131"/>
      <c r="DV93" s="131"/>
      <c r="DW93" s="137"/>
      <c r="DX93" s="227"/>
      <c r="DY93" s="227"/>
      <c r="DZ93" s="228"/>
      <c r="EA93" s="228"/>
      <c r="EB93" s="228"/>
      <c r="EC93" s="228"/>
    </row>
    <row r="94" spans="1:133">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243"/>
      <c r="AP94" s="131"/>
      <c r="AQ94" s="131"/>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1"/>
      <c r="BR94" s="131"/>
      <c r="BS94" s="131"/>
      <c r="BT94" s="131"/>
      <c r="BU94" s="131"/>
      <c r="BV94" s="131"/>
      <c r="BW94" s="136"/>
      <c r="BX94" s="136"/>
      <c r="BY94" s="136"/>
      <c r="BZ94" s="136"/>
      <c r="CA94" s="131"/>
      <c r="CB94" s="131"/>
      <c r="CC94" s="136"/>
      <c r="CD94" s="136"/>
      <c r="CE94" s="136"/>
      <c r="CF94" s="131"/>
      <c r="CG94" s="136"/>
      <c r="CH94" s="131"/>
      <c r="CI94" s="136"/>
      <c r="CJ94" s="136"/>
      <c r="CK94" s="136"/>
      <c r="CL94" s="131"/>
      <c r="CM94" s="131"/>
      <c r="CN94" s="131"/>
      <c r="CO94" s="131"/>
      <c r="CP94" s="131"/>
      <c r="CQ94" s="131"/>
      <c r="CR94" s="131"/>
      <c r="CS94" s="131"/>
      <c r="CT94" s="131"/>
      <c r="CU94" s="136"/>
      <c r="CV94" s="136"/>
      <c r="CW94" s="136"/>
      <c r="CX94" s="131"/>
      <c r="CY94" s="131"/>
      <c r="CZ94" s="136"/>
      <c r="DA94" s="136"/>
      <c r="DB94" s="136"/>
      <c r="DC94" s="131"/>
      <c r="DD94" s="131"/>
      <c r="DE94" s="136"/>
      <c r="DF94" s="136"/>
      <c r="DG94" s="131"/>
      <c r="DH94" s="136"/>
      <c r="DI94" s="136"/>
      <c r="DJ94" s="136"/>
      <c r="DK94" s="136"/>
      <c r="DL94" s="136"/>
      <c r="DM94" s="131"/>
      <c r="DN94" s="131"/>
      <c r="DO94" s="131"/>
      <c r="DP94" s="131"/>
      <c r="DQ94" s="131"/>
      <c r="DR94" s="131"/>
      <c r="DS94" s="131"/>
      <c r="DT94" s="131"/>
      <c r="DU94" s="131"/>
      <c r="DV94" s="131"/>
      <c r="DW94" s="137"/>
      <c r="DX94" s="227"/>
      <c r="DY94" s="227"/>
      <c r="DZ94" s="228"/>
      <c r="EA94" s="228"/>
      <c r="EB94" s="228"/>
      <c r="EC94" s="228"/>
    </row>
    <row r="95" spans="1:133">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243"/>
      <c r="AP95" s="131"/>
      <c r="AQ95" s="131"/>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1"/>
      <c r="BR95" s="131"/>
      <c r="BS95" s="131"/>
      <c r="BT95" s="131"/>
      <c r="BU95" s="131"/>
      <c r="BV95" s="131"/>
      <c r="BW95" s="136"/>
      <c r="BX95" s="136"/>
      <c r="BY95" s="136"/>
      <c r="BZ95" s="136"/>
      <c r="CA95" s="131"/>
      <c r="CB95" s="131"/>
      <c r="CC95" s="136"/>
      <c r="CD95" s="136"/>
      <c r="CE95" s="136"/>
      <c r="CF95" s="131"/>
      <c r="CG95" s="136"/>
      <c r="CH95" s="131"/>
      <c r="CI95" s="136"/>
      <c r="CJ95" s="136"/>
      <c r="CK95" s="136"/>
      <c r="CL95" s="131"/>
      <c r="CM95" s="131"/>
      <c r="CN95" s="131"/>
      <c r="CO95" s="131"/>
      <c r="CP95" s="131"/>
      <c r="CQ95" s="131"/>
      <c r="CR95" s="131"/>
      <c r="CS95" s="131"/>
      <c r="CT95" s="131"/>
      <c r="CU95" s="136"/>
      <c r="CV95" s="136"/>
      <c r="CW95" s="136"/>
      <c r="CX95" s="131"/>
      <c r="CY95" s="131"/>
      <c r="CZ95" s="136"/>
      <c r="DA95" s="136"/>
      <c r="DB95" s="136"/>
      <c r="DC95" s="131"/>
      <c r="DD95" s="131"/>
      <c r="DE95" s="136"/>
      <c r="DF95" s="136"/>
      <c r="DG95" s="131"/>
      <c r="DH95" s="136"/>
      <c r="DI95" s="136"/>
      <c r="DJ95" s="136"/>
      <c r="DK95" s="136"/>
      <c r="DL95" s="136"/>
      <c r="DM95" s="131"/>
      <c r="DN95" s="131"/>
      <c r="DO95" s="131"/>
      <c r="DP95" s="131"/>
      <c r="DQ95" s="131"/>
      <c r="DR95" s="131"/>
      <c r="DS95" s="131"/>
      <c r="DT95" s="131"/>
      <c r="DU95" s="131"/>
      <c r="DV95" s="131"/>
      <c r="DW95" s="137"/>
      <c r="DX95" s="227"/>
      <c r="DY95" s="227"/>
      <c r="DZ95" s="228"/>
      <c r="EA95" s="228"/>
      <c r="EB95" s="228"/>
      <c r="EC95" s="228"/>
    </row>
    <row r="96" spans="1:133">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243"/>
      <c r="AP96" s="131"/>
      <c r="AQ96" s="131"/>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1"/>
      <c r="BR96" s="131"/>
      <c r="BS96" s="131"/>
      <c r="BT96" s="131"/>
      <c r="BU96" s="131"/>
      <c r="BV96" s="131"/>
      <c r="BW96" s="136"/>
      <c r="BX96" s="136"/>
      <c r="BY96" s="136"/>
      <c r="BZ96" s="136"/>
      <c r="CA96" s="131"/>
      <c r="CB96" s="131"/>
      <c r="CC96" s="136"/>
      <c r="CD96" s="136"/>
      <c r="CE96" s="136"/>
      <c r="CF96" s="131"/>
      <c r="CG96" s="136"/>
      <c r="CH96" s="131"/>
      <c r="CI96" s="136"/>
      <c r="CJ96" s="136"/>
      <c r="CK96" s="136"/>
      <c r="CL96" s="131"/>
      <c r="CM96" s="131"/>
      <c r="CN96" s="131"/>
      <c r="CO96" s="131"/>
      <c r="CP96" s="131"/>
      <c r="CQ96" s="131"/>
      <c r="CR96" s="131"/>
      <c r="CS96" s="131"/>
      <c r="CT96" s="131"/>
      <c r="CU96" s="136"/>
      <c r="CV96" s="136"/>
      <c r="CW96" s="136"/>
      <c r="CX96" s="131"/>
      <c r="CY96" s="131"/>
      <c r="CZ96" s="136"/>
      <c r="DA96" s="136"/>
      <c r="DB96" s="136"/>
      <c r="DC96" s="131"/>
      <c r="DD96" s="131"/>
      <c r="DE96" s="136"/>
      <c r="DF96" s="136"/>
      <c r="DG96" s="131"/>
      <c r="DH96" s="136"/>
      <c r="DI96" s="136"/>
      <c r="DJ96" s="136"/>
      <c r="DK96" s="136"/>
      <c r="DL96" s="136"/>
      <c r="DM96" s="131"/>
      <c r="DN96" s="131"/>
      <c r="DO96" s="131"/>
      <c r="DP96" s="131"/>
      <c r="DQ96" s="131"/>
      <c r="DR96" s="131"/>
      <c r="DS96" s="131"/>
      <c r="DT96" s="131"/>
      <c r="DU96" s="131"/>
      <c r="DV96" s="131"/>
      <c r="DW96" s="137"/>
      <c r="DX96" s="227"/>
      <c r="DY96" s="227"/>
      <c r="DZ96" s="228"/>
      <c r="EA96" s="228"/>
      <c r="EB96" s="228"/>
      <c r="EC96" s="228"/>
    </row>
    <row r="97" spans="1:133">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243"/>
      <c r="AP97" s="131"/>
      <c r="AQ97" s="131"/>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1"/>
      <c r="BR97" s="131"/>
      <c r="BS97" s="131"/>
      <c r="BT97" s="131"/>
      <c r="BU97" s="131"/>
      <c r="BV97" s="131"/>
      <c r="BW97" s="136"/>
      <c r="BX97" s="136"/>
      <c r="BY97" s="136"/>
      <c r="BZ97" s="136"/>
      <c r="CA97" s="131"/>
      <c r="CB97" s="131"/>
      <c r="CC97" s="136"/>
      <c r="CD97" s="136"/>
      <c r="CE97" s="136"/>
      <c r="CF97" s="131"/>
      <c r="CG97" s="136"/>
      <c r="CH97" s="131"/>
      <c r="CI97" s="136"/>
      <c r="CJ97" s="136"/>
      <c r="CK97" s="136"/>
      <c r="CL97" s="131"/>
      <c r="CM97" s="131"/>
      <c r="CN97" s="131"/>
      <c r="CO97" s="131"/>
      <c r="CP97" s="131"/>
      <c r="CQ97" s="131"/>
      <c r="CR97" s="131"/>
      <c r="CS97" s="131"/>
      <c r="CT97" s="131"/>
      <c r="CU97" s="136"/>
      <c r="CV97" s="136"/>
      <c r="CW97" s="136"/>
      <c r="CX97" s="131"/>
      <c r="CY97" s="131"/>
      <c r="CZ97" s="136"/>
      <c r="DA97" s="136"/>
      <c r="DB97" s="136"/>
      <c r="DC97" s="131"/>
      <c r="DD97" s="131"/>
      <c r="DE97" s="136"/>
      <c r="DF97" s="136"/>
      <c r="DG97" s="131"/>
      <c r="DH97" s="136"/>
      <c r="DI97" s="136"/>
      <c r="DJ97" s="136"/>
      <c r="DK97" s="136"/>
      <c r="DL97" s="136"/>
      <c r="DM97" s="131"/>
      <c r="DN97" s="131"/>
      <c r="DO97" s="131"/>
      <c r="DP97" s="131"/>
      <c r="DQ97" s="131"/>
      <c r="DR97" s="131"/>
      <c r="DS97" s="131"/>
      <c r="DT97" s="131"/>
      <c r="DU97" s="131"/>
      <c r="DV97" s="131"/>
      <c r="DW97" s="137"/>
      <c r="DX97" s="227"/>
      <c r="DY97" s="227"/>
      <c r="DZ97" s="228"/>
      <c r="EA97" s="228"/>
      <c r="EB97" s="228"/>
      <c r="EC97" s="228"/>
    </row>
    <row r="98" spans="1:133">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243"/>
      <c r="AP98" s="131"/>
      <c r="AQ98" s="131"/>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1"/>
      <c r="BR98" s="131"/>
      <c r="BS98" s="131"/>
      <c r="BT98" s="131"/>
      <c r="BU98" s="131"/>
      <c r="BV98" s="131"/>
      <c r="BW98" s="136"/>
      <c r="BX98" s="136"/>
      <c r="BY98" s="136"/>
      <c r="BZ98" s="136"/>
      <c r="CA98" s="131"/>
      <c r="CB98" s="131"/>
      <c r="CC98" s="136"/>
      <c r="CD98" s="136"/>
      <c r="CE98" s="136"/>
      <c r="CF98" s="131"/>
      <c r="CG98" s="136"/>
      <c r="CH98" s="131"/>
      <c r="CI98" s="136"/>
      <c r="CJ98" s="136"/>
      <c r="CK98" s="136"/>
      <c r="CL98" s="131"/>
      <c r="CM98" s="131"/>
      <c r="CN98" s="131"/>
      <c r="CO98" s="131"/>
      <c r="CP98" s="131"/>
      <c r="CQ98" s="131"/>
      <c r="CR98" s="131"/>
      <c r="CS98" s="131"/>
      <c r="CT98" s="131"/>
      <c r="CU98" s="136"/>
      <c r="CV98" s="136"/>
      <c r="CW98" s="136"/>
      <c r="CX98" s="131"/>
      <c r="CY98" s="131"/>
      <c r="CZ98" s="136"/>
      <c r="DA98" s="136"/>
      <c r="DB98" s="136"/>
      <c r="DC98" s="131"/>
      <c r="DD98" s="131"/>
      <c r="DE98" s="136"/>
      <c r="DF98" s="136"/>
      <c r="DG98" s="131"/>
      <c r="DH98" s="136"/>
      <c r="DI98" s="136"/>
      <c r="DJ98" s="136"/>
      <c r="DK98" s="136"/>
      <c r="DL98" s="136"/>
      <c r="DM98" s="131"/>
      <c r="DN98" s="131"/>
      <c r="DO98" s="131"/>
      <c r="DP98" s="131"/>
      <c r="DQ98" s="131"/>
      <c r="DR98" s="131"/>
      <c r="DS98" s="131"/>
      <c r="DT98" s="131"/>
      <c r="DU98" s="131"/>
      <c r="DV98" s="131"/>
      <c r="DW98" s="137"/>
      <c r="DX98" s="227"/>
      <c r="DY98" s="227"/>
      <c r="DZ98" s="228"/>
      <c r="EA98" s="228"/>
      <c r="EB98" s="228"/>
      <c r="EC98" s="228"/>
    </row>
    <row r="99" spans="1:133">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243"/>
      <c r="AP99" s="131"/>
      <c r="AQ99" s="131"/>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1"/>
      <c r="BR99" s="131"/>
      <c r="BS99" s="131"/>
      <c r="BT99" s="131"/>
      <c r="BU99" s="131"/>
      <c r="BV99" s="131"/>
      <c r="BW99" s="136"/>
      <c r="BX99" s="136"/>
      <c r="BY99" s="136"/>
      <c r="BZ99" s="136"/>
      <c r="CA99" s="131"/>
      <c r="CB99" s="131"/>
      <c r="CC99" s="136"/>
      <c r="CD99" s="136"/>
      <c r="CE99" s="136"/>
      <c r="CF99" s="131"/>
      <c r="CG99" s="136"/>
      <c r="CH99" s="131"/>
      <c r="CI99" s="136"/>
      <c r="CJ99" s="136"/>
      <c r="CK99" s="136"/>
      <c r="CL99" s="131"/>
      <c r="CM99" s="131"/>
      <c r="CN99" s="131"/>
      <c r="CO99" s="131"/>
      <c r="CP99" s="131"/>
      <c r="CQ99" s="131"/>
      <c r="CR99" s="131"/>
      <c r="CS99" s="131"/>
      <c r="CT99" s="131"/>
      <c r="CU99" s="136"/>
      <c r="CV99" s="136"/>
      <c r="CW99" s="136"/>
      <c r="CX99" s="131"/>
      <c r="CY99" s="131"/>
      <c r="CZ99" s="136"/>
      <c r="DA99" s="136"/>
      <c r="DB99" s="136"/>
      <c r="DC99" s="131"/>
      <c r="DD99" s="131"/>
      <c r="DE99" s="136"/>
      <c r="DF99" s="136"/>
      <c r="DG99" s="131"/>
      <c r="DH99" s="136"/>
      <c r="DI99" s="136"/>
      <c r="DJ99" s="136"/>
      <c r="DK99" s="136"/>
      <c r="DL99" s="136"/>
      <c r="DM99" s="131"/>
      <c r="DN99" s="131"/>
      <c r="DO99" s="131"/>
      <c r="DP99" s="131"/>
      <c r="DQ99" s="131"/>
      <c r="DR99" s="131"/>
      <c r="DS99" s="131"/>
      <c r="DT99" s="131"/>
      <c r="DU99" s="131"/>
      <c r="DV99" s="131"/>
      <c r="DW99" s="137"/>
      <c r="DX99" s="227"/>
      <c r="DY99" s="227"/>
      <c r="DZ99" s="228"/>
      <c r="EA99" s="228"/>
      <c r="EB99" s="228"/>
      <c r="EC99" s="228"/>
    </row>
    <row r="100" spans="1:133">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243"/>
      <c r="AP100" s="131"/>
      <c r="AQ100" s="131"/>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1"/>
      <c r="BR100" s="131"/>
      <c r="BS100" s="131"/>
      <c r="BT100" s="131"/>
      <c r="BU100" s="131"/>
      <c r="BV100" s="131"/>
      <c r="BW100" s="136"/>
      <c r="BX100" s="136"/>
      <c r="BY100" s="136"/>
      <c r="BZ100" s="136"/>
      <c r="CA100" s="131"/>
      <c r="CB100" s="131"/>
      <c r="CC100" s="136"/>
      <c r="CD100" s="136"/>
      <c r="CE100" s="136"/>
      <c r="CF100" s="131"/>
      <c r="CG100" s="136"/>
      <c r="CH100" s="131"/>
      <c r="CI100" s="136"/>
      <c r="CJ100" s="136"/>
      <c r="CK100" s="136"/>
      <c r="CL100" s="131"/>
      <c r="CM100" s="131"/>
      <c r="CN100" s="131"/>
      <c r="CO100" s="131"/>
      <c r="CP100" s="131"/>
      <c r="CQ100" s="131"/>
      <c r="CR100" s="131"/>
      <c r="CS100" s="131"/>
      <c r="CT100" s="131"/>
      <c r="CU100" s="136"/>
      <c r="CV100" s="136"/>
      <c r="CW100" s="136"/>
      <c r="CX100" s="131"/>
      <c r="CY100" s="131"/>
      <c r="CZ100" s="136"/>
      <c r="DA100" s="136"/>
      <c r="DB100" s="136"/>
      <c r="DC100" s="131"/>
      <c r="DD100" s="131"/>
      <c r="DE100" s="136"/>
      <c r="DF100" s="136"/>
      <c r="DG100" s="131"/>
      <c r="DH100" s="136"/>
      <c r="DI100" s="136"/>
      <c r="DJ100" s="136"/>
      <c r="DK100" s="136"/>
      <c r="DL100" s="136"/>
      <c r="DM100" s="131"/>
      <c r="DN100" s="131"/>
      <c r="DO100" s="131"/>
      <c r="DP100" s="131"/>
      <c r="DQ100" s="131"/>
      <c r="DR100" s="131"/>
      <c r="DS100" s="131"/>
      <c r="DT100" s="131"/>
      <c r="DU100" s="131"/>
      <c r="DV100" s="131"/>
      <c r="DW100" s="137"/>
      <c r="DX100" s="227"/>
      <c r="DY100" s="227"/>
      <c r="DZ100" s="228"/>
      <c r="EA100" s="228"/>
      <c r="EB100" s="228"/>
      <c r="EC100" s="228"/>
    </row>
    <row r="101" spans="1:133">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243"/>
      <c r="AP101" s="131"/>
      <c r="AQ101" s="131"/>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1"/>
      <c r="BR101" s="131"/>
      <c r="BS101" s="131"/>
      <c r="BT101" s="131"/>
      <c r="BU101" s="131"/>
      <c r="BV101" s="131"/>
      <c r="BW101" s="136"/>
      <c r="BX101" s="136"/>
      <c r="BY101" s="136"/>
      <c r="BZ101" s="136"/>
      <c r="CA101" s="131"/>
      <c r="CB101" s="131"/>
      <c r="CC101" s="136"/>
      <c r="CD101" s="136"/>
      <c r="CE101" s="136"/>
      <c r="CF101" s="131"/>
      <c r="CG101" s="136"/>
      <c r="CH101" s="131"/>
      <c r="CI101" s="136"/>
      <c r="CJ101" s="136"/>
      <c r="CK101" s="136"/>
      <c r="CL101" s="131"/>
      <c r="CM101" s="131"/>
      <c r="CN101" s="131"/>
      <c r="CO101" s="131"/>
      <c r="CP101" s="131"/>
      <c r="CQ101" s="131"/>
      <c r="CR101" s="131"/>
      <c r="CS101" s="131"/>
      <c r="CT101" s="131"/>
      <c r="CU101" s="136"/>
      <c r="CV101" s="136"/>
      <c r="CW101" s="136"/>
      <c r="CX101" s="131"/>
      <c r="CY101" s="131"/>
      <c r="CZ101" s="136"/>
      <c r="DA101" s="136"/>
      <c r="DB101" s="136"/>
      <c r="DC101" s="131"/>
      <c r="DD101" s="131"/>
      <c r="DE101" s="136"/>
      <c r="DF101" s="136"/>
      <c r="DG101" s="131"/>
      <c r="DH101" s="136"/>
      <c r="DI101" s="136"/>
      <c r="DJ101" s="136"/>
      <c r="DK101" s="136"/>
      <c r="DL101" s="136"/>
      <c r="DM101" s="131"/>
      <c r="DN101" s="131"/>
      <c r="DO101" s="131"/>
      <c r="DP101" s="131"/>
      <c r="DQ101" s="131"/>
      <c r="DR101" s="131"/>
      <c r="DS101" s="131"/>
      <c r="DT101" s="131"/>
      <c r="DU101" s="131"/>
      <c r="DV101" s="131"/>
      <c r="DW101" s="137"/>
      <c r="DX101" s="227"/>
      <c r="DY101" s="227"/>
      <c r="DZ101" s="228"/>
      <c r="EA101" s="228"/>
      <c r="EB101" s="228"/>
      <c r="EC101" s="228"/>
    </row>
    <row r="102" spans="1:133">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243"/>
      <c r="AP102" s="131"/>
      <c r="AQ102" s="131"/>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1"/>
      <c r="BR102" s="131"/>
      <c r="BS102" s="131"/>
      <c r="BT102" s="131"/>
      <c r="BU102" s="131"/>
      <c r="BV102" s="131"/>
      <c r="BW102" s="136"/>
      <c r="BX102" s="136"/>
      <c r="BY102" s="136"/>
      <c r="BZ102" s="136"/>
      <c r="CA102" s="131"/>
      <c r="CB102" s="131"/>
      <c r="CC102" s="136"/>
      <c r="CD102" s="136"/>
      <c r="CE102" s="136"/>
      <c r="CF102" s="131"/>
      <c r="CG102" s="136"/>
      <c r="CH102" s="131"/>
      <c r="CI102" s="136"/>
      <c r="CJ102" s="136"/>
      <c r="CK102" s="136"/>
      <c r="CL102" s="131"/>
      <c r="CM102" s="131"/>
      <c r="CN102" s="131"/>
      <c r="CO102" s="131"/>
      <c r="CP102" s="131"/>
      <c r="CQ102" s="131"/>
      <c r="CR102" s="131"/>
      <c r="CS102" s="131"/>
      <c r="CT102" s="131"/>
      <c r="CU102" s="136"/>
      <c r="CV102" s="136"/>
      <c r="CW102" s="136"/>
      <c r="CX102" s="131"/>
      <c r="CY102" s="131"/>
      <c r="CZ102" s="136"/>
      <c r="DA102" s="136"/>
      <c r="DB102" s="136"/>
      <c r="DC102" s="131"/>
      <c r="DD102" s="131"/>
      <c r="DE102" s="136"/>
      <c r="DF102" s="136"/>
      <c r="DG102" s="131"/>
      <c r="DH102" s="136"/>
      <c r="DI102" s="136"/>
      <c r="DJ102" s="136"/>
      <c r="DK102" s="136"/>
      <c r="DL102" s="136"/>
      <c r="DM102" s="131"/>
      <c r="DN102" s="131"/>
      <c r="DO102" s="131"/>
      <c r="DP102" s="131"/>
      <c r="DQ102" s="131"/>
      <c r="DR102" s="131"/>
      <c r="DS102" s="131"/>
      <c r="DT102" s="131"/>
      <c r="DU102" s="131"/>
      <c r="DV102" s="131"/>
      <c r="DW102" s="137"/>
      <c r="DX102" s="227"/>
      <c r="DY102" s="227"/>
      <c r="DZ102" s="228"/>
      <c r="EA102" s="228"/>
      <c r="EB102" s="228"/>
      <c r="EC102" s="228"/>
    </row>
    <row r="103" spans="1:133">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243"/>
      <c r="AP103" s="131"/>
      <c r="AQ103" s="131"/>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1"/>
      <c r="BR103" s="131"/>
      <c r="BS103" s="131"/>
      <c r="BT103" s="131"/>
      <c r="BU103" s="131"/>
      <c r="BV103" s="131"/>
      <c r="BW103" s="136"/>
      <c r="BX103" s="136"/>
      <c r="BY103" s="136"/>
      <c r="BZ103" s="136"/>
      <c r="CA103" s="131"/>
      <c r="CB103" s="131"/>
      <c r="CC103" s="136"/>
      <c r="CD103" s="136"/>
      <c r="CE103" s="136"/>
      <c r="CF103" s="131"/>
      <c r="CG103" s="136"/>
      <c r="CH103" s="131"/>
      <c r="CI103" s="136"/>
      <c r="CJ103" s="136"/>
      <c r="CK103" s="136"/>
      <c r="CL103" s="131"/>
      <c r="CM103" s="131"/>
      <c r="CN103" s="131"/>
      <c r="CO103" s="131"/>
      <c r="CP103" s="131"/>
      <c r="CQ103" s="131"/>
      <c r="CR103" s="131"/>
      <c r="CS103" s="131"/>
      <c r="CT103" s="131"/>
      <c r="CU103" s="136"/>
      <c r="CV103" s="136"/>
      <c r="CW103" s="136"/>
      <c r="CX103" s="131"/>
      <c r="CY103" s="131"/>
      <c r="CZ103" s="136"/>
      <c r="DA103" s="136"/>
      <c r="DB103" s="136"/>
      <c r="DC103" s="131"/>
      <c r="DD103" s="131"/>
      <c r="DE103" s="136"/>
      <c r="DF103" s="136"/>
      <c r="DG103" s="131"/>
      <c r="DH103" s="136"/>
      <c r="DI103" s="136"/>
      <c r="DJ103" s="136"/>
      <c r="DK103" s="136"/>
      <c r="DL103" s="136"/>
      <c r="DM103" s="131"/>
      <c r="DN103" s="131"/>
      <c r="DO103" s="131"/>
      <c r="DP103" s="131"/>
      <c r="DQ103" s="131"/>
      <c r="DR103" s="131"/>
      <c r="DS103" s="131"/>
      <c r="DT103" s="131"/>
      <c r="DU103" s="131"/>
      <c r="DV103" s="131"/>
      <c r="DW103" s="137"/>
      <c r="DX103" s="227"/>
      <c r="DY103" s="227"/>
      <c r="DZ103" s="228"/>
      <c r="EA103" s="228"/>
      <c r="EB103" s="228"/>
      <c r="EC103" s="228"/>
    </row>
    <row r="104" spans="1:133">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243"/>
      <c r="AP104" s="131"/>
      <c r="AQ104" s="131"/>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1"/>
      <c r="BR104" s="131"/>
      <c r="BS104" s="131"/>
      <c r="BT104" s="131"/>
      <c r="BU104" s="131"/>
      <c r="BV104" s="131"/>
      <c r="BW104" s="136"/>
      <c r="BX104" s="136"/>
      <c r="BY104" s="136"/>
      <c r="BZ104" s="136"/>
      <c r="CA104" s="131"/>
      <c r="CB104" s="131"/>
      <c r="CC104" s="136"/>
      <c r="CD104" s="136"/>
      <c r="CE104" s="136"/>
      <c r="CF104" s="131"/>
      <c r="CG104" s="136"/>
      <c r="CH104" s="131"/>
      <c r="CI104" s="136"/>
      <c r="CJ104" s="136"/>
      <c r="CK104" s="136"/>
      <c r="CL104" s="131"/>
      <c r="CM104" s="131"/>
      <c r="CN104" s="131"/>
      <c r="CO104" s="131"/>
      <c r="CP104" s="131"/>
      <c r="CQ104" s="131"/>
      <c r="CR104" s="131"/>
      <c r="CS104" s="131"/>
      <c r="CT104" s="131"/>
      <c r="CU104" s="136"/>
      <c r="CV104" s="136"/>
      <c r="CW104" s="136"/>
      <c r="CX104" s="131"/>
      <c r="CY104" s="131"/>
      <c r="CZ104" s="136"/>
      <c r="DA104" s="136"/>
      <c r="DB104" s="136"/>
      <c r="DC104" s="131"/>
      <c r="DD104" s="131"/>
      <c r="DE104" s="136"/>
      <c r="DF104" s="136"/>
      <c r="DG104" s="131"/>
      <c r="DH104" s="136"/>
      <c r="DI104" s="136"/>
      <c r="DJ104" s="136"/>
      <c r="DK104" s="136"/>
      <c r="DL104" s="136"/>
      <c r="DM104" s="131"/>
      <c r="DN104" s="131"/>
      <c r="DO104" s="131"/>
      <c r="DP104" s="131"/>
      <c r="DQ104" s="131"/>
      <c r="DR104" s="131"/>
      <c r="DS104" s="131"/>
      <c r="DT104" s="131"/>
      <c r="DU104" s="131"/>
      <c r="DV104" s="131"/>
      <c r="DW104" s="137"/>
      <c r="DX104" s="227"/>
      <c r="DY104" s="227"/>
      <c r="DZ104" s="228"/>
      <c r="EA104" s="228"/>
      <c r="EB104" s="228"/>
      <c r="EC104" s="228"/>
    </row>
    <row r="105" spans="1:133">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243"/>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c r="BS105" s="131"/>
      <c r="BT105" s="131"/>
      <c r="BU105" s="131"/>
      <c r="BV105" s="131"/>
      <c r="BW105" s="136"/>
      <c r="BX105" s="136"/>
      <c r="BY105" s="136"/>
      <c r="BZ105" s="136"/>
      <c r="CA105" s="131"/>
      <c r="CB105" s="131"/>
      <c r="CC105" s="136"/>
      <c r="CD105" s="136"/>
      <c r="CE105" s="136"/>
      <c r="CF105" s="131"/>
      <c r="CG105" s="136"/>
      <c r="CH105" s="131"/>
      <c r="CI105" s="136"/>
      <c r="CJ105" s="136"/>
      <c r="CK105" s="136"/>
      <c r="CL105" s="131"/>
      <c r="CM105" s="131"/>
      <c r="CN105" s="131"/>
      <c r="CO105" s="131"/>
      <c r="CP105" s="131"/>
      <c r="CQ105" s="131"/>
      <c r="CR105" s="131"/>
      <c r="CS105" s="131"/>
      <c r="CT105" s="131"/>
      <c r="CU105" s="136"/>
      <c r="CV105" s="136"/>
      <c r="CW105" s="136"/>
      <c r="CX105" s="131"/>
      <c r="CY105" s="131"/>
      <c r="CZ105" s="136"/>
      <c r="DA105" s="136"/>
      <c r="DB105" s="136"/>
      <c r="DC105" s="131"/>
      <c r="DD105" s="131"/>
      <c r="DE105" s="136"/>
      <c r="DF105" s="136"/>
      <c r="DG105" s="131"/>
      <c r="DH105" s="136"/>
      <c r="DI105" s="136"/>
      <c r="DJ105" s="136"/>
      <c r="DK105" s="136"/>
      <c r="DL105" s="136"/>
      <c r="DM105" s="131"/>
      <c r="DN105" s="131"/>
      <c r="DO105" s="131"/>
      <c r="DP105" s="131"/>
      <c r="DQ105" s="131"/>
      <c r="DR105" s="131"/>
      <c r="DS105" s="131"/>
      <c r="DT105" s="131"/>
      <c r="DU105" s="131"/>
      <c r="DV105" s="131"/>
      <c r="DW105" s="137"/>
      <c r="DX105" s="227"/>
      <c r="DY105" s="227"/>
      <c r="DZ105" s="228"/>
      <c r="EA105" s="228"/>
      <c r="EB105" s="228"/>
      <c r="EC105" s="228"/>
    </row>
    <row r="106" spans="1:133">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243"/>
      <c r="AP106" s="131"/>
      <c r="AQ106" s="131"/>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1"/>
      <c r="BR106" s="131"/>
      <c r="BS106" s="131"/>
      <c r="BT106" s="131"/>
      <c r="BU106" s="131"/>
      <c r="BV106" s="131"/>
      <c r="BW106" s="136"/>
      <c r="BX106" s="136"/>
      <c r="BY106" s="136"/>
      <c r="BZ106" s="136"/>
      <c r="CA106" s="131"/>
      <c r="CB106" s="131"/>
      <c r="CC106" s="136"/>
      <c r="CD106" s="136"/>
      <c r="CE106" s="136"/>
      <c r="CF106" s="131"/>
      <c r="CG106" s="136"/>
      <c r="CH106" s="131"/>
      <c r="CI106" s="136"/>
      <c r="CJ106" s="136"/>
      <c r="CK106" s="136"/>
      <c r="CL106" s="131"/>
      <c r="CM106" s="131"/>
      <c r="CN106" s="131"/>
      <c r="CO106" s="131"/>
      <c r="CP106" s="131"/>
      <c r="CQ106" s="131"/>
      <c r="CR106" s="131"/>
      <c r="CS106" s="131"/>
      <c r="CT106" s="131"/>
      <c r="CU106" s="136"/>
      <c r="CV106" s="136"/>
      <c r="CW106" s="136"/>
      <c r="CX106" s="131"/>
      <c r="CY106" s="131"/>
      <c r="CZ106" s="136"/>
      <c r="DA106" s="136"/>
      <c r="DB106" s="136"/>
      <c r="DC106" s="131"/>
      <c r="DD106" s="131"/>
      <c r="DE106" s="136"/>
      <c r="DF106" s="136"/>
      <c r="DG106" s="131"/>
      <c r="DH106" s="136"/>
      <c r="DI106" s="136"/>
      <c r="DJ106" s="136"/>
      <c r="DK106" s="136"/>
      <c r="DL106" s="136"/>
      <c r="DM106" s="131"/>
      <c r="DN106" s="131"/>
      <c r="DO106" s="131"/>
      <c r="DP106" s="131"/>
      <c r="DQ106" s="131"/>
      <c r="DR106" s="131"/>
      <c r="DS106" s="131"/>
      <c r="DT106" s="131"/>
      <c r="DU106" s="131"/>
      <c r="DV106" s="131"/>
      <c r="DW106" s="137"/>
      <c r="DX106" s="227"/>
      <c r="DY106" s="227"/>
      <c r="DZ106" s="228"/>
      <c r="EA106" s="228"/>
      <c r="EB106" s="228"/>
      <c r="EC106" s="228"/>
    </row>
    <row r="107" spans="1:133">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243"/>
      <c r="AP107" s="131"/>
      <c r="AQ107" s="131"/>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1"/>
      <c r="BR107" s="131"/>
      <c r="BS107" s="131"/>
      <c r="BT107" s="131"/>
      <c r="BU107" s="131"/>
      <c r="BV107" s="131"/>
      <c r="BW107" s="136"/>
      <c r="BX107" s="136"/>
      <c r="BY107" s="136"/>
      <c r="BZ107" s="136"/>
      <c r="CA107" s="131"/>
      <c r="CB107" s="131"/>
      <c r="CC107" s="136"/>
      <c r="CD107" s="136"/>
      <c r="CE107" s="136"/>
      <c r="CF107" s="131"/>
      <c r="CG107" s="136"/>
      <c r="CH107" s="131"/>
      <c r="CI107" s="136"/>
      <c r="CJ107" s="136"/>
      <c r="CK107" s="136"/>
      <c r="CL107" s="131"/>
      <c r="CM107" s="131"/>
      <c r="CN107" s="131"/>
      <c r="CO107" s="131"/>
      <c r="CP107" s="131"/>
      <c r="CQ107" s="131"/>
      <c r="CR107" s="131"/>
      <c r="CS107" s="131"/>
      <c r="CT107" s="131"/>
      <c r="CU107" s="136"/>
      <c r="CV107" s="136"/>
      <c r="CW107" s="136"/>
      <c r="CX107" s="131"/>
      <c r="CY107" s="131"/>
      <c r="CZ107" s="136"/>
      <c r="DA107" s="136"/>
      <c r="DB107" s="136"/>
      <c r="DC107" s="131"/>
      <c r="DD107" s="131"/>
      <c r="DE107" s="136"/>
      <c r="DF107" s="136"/>
      <c r="DG107" s="131"/>
      <c r="DH107" s="136"/>
      <c r="DI107" s="136"/>
      <c r="DJ107" s="136"/>
      <c r="DK107" s="136"/>
      <c r="DL107" s="136"/>
      <c r="DM107" s="131"/>
      <c r="DN107" s="131"/>
      <c r="DO107" s="131"/>
      <c r="DP107" s="131"/>
      <c r="DQ107" s="131"/>
      <c r="DR107" s="131"/>
      <c r="DS107" s="131"/>
      <c r="DT107" s="131"/>
      <c r="DU107" s="131"/>
      <c r="DV107" s="131"/>
      <c r="DW107" s="137"/>
      <c r="DX107" s="227"/>
      <c r="DY107" s="227"/>
      <c r="DZ107" s="228"/>
      <c r="EA107" s="228"/>
      <c r="EB107" s="228"/>
      <c r="EC107" s="228"/>
    </row>
    <row r="108" spans="1:133">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243"/>
      <c r="AP108" s="131"/>
      <c r="AQ108" s="131"/>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1"/>
      <c r="BR108" s="131"/>
      <c r="BS108" s="131"/>
      <c r="BT108" s="131"/>
      <c r="BU108" s="131"/>
      <c r="BV108" s="131"/>
      <c r="BW108" s="136"/>
      <c r="BX108" s="136"/>
      <c r="BY108" s="136"/>
      <c r="BZ108" s="136"/>
      <c r="CA108" s="131"/>
      <c r="CB108" s="131"/>
      <c r="CC108" s="136"/>
      <c r="CD108" s="136"/>
      <c r="CE108" s="136"/>
      <c r="CF108" s="131"/>
      <c r="CG108" s="136"/>
      <c r="CH108" s="131"/>
      <c r="CI108" s="136"/>
      <c r="CJ108" s="136"/>
      <c r="CK108" s="136"/>
      <c r="CL108" s="131"/>
      <c r="CM108" s="131"/>
      <c r="CN108" s="131"/>
      <c r="CO108" s="131"/>
      <c r="CP108" s="131"/>
      <c r="CQ108" s="131"/>
      <c r="CR108" s="131"/>
      <c r="CS108" s="131"/>
      <c r="CT108" s="131"/>
      <c r="CU108" s="136"/>
      <c r="CV108" s="136"/>
      <c r="CW108" s="136"/>
      <c r="CX108" s="131"/>
      <c r="CY108" s="131"/>
      <c r="CZ108" s="136"/>
      <c r="DA108" s="136"/>
      <c r="DB108" s="136"/>
      <c r="DC108" s="131"/>
      <c r="DD108" s="131"/>
      <c r="DE108" s="136"/>
      <c r="DF108" s="136"/>
      <c r="DG108" s="131"/>
      <c r="DH108" s="136"/>
      <c r="DI108" s="136"/>
      <c r="DJ108" s="136"/>
      <c r="DK108" s="136"/>
      <c r="DL108" s="136"/>
      <c r="DM108" s="131"/>
      <c r="DN108" s="131"/>
      <c r="DO108" s="131"/>
      <c r="DP108" s="131"/>
      <c r="DQ108" s="131"/>
      <c r="DR108" s="131"/>
      <c r="DS108" s="131"/>
      <c r="DT108" s="131"/>
      <c r="DU108" s="131"/>
      <c r="DV108" s="131"/>
      <c r="DW108" s="137"/>
      <c r="DX108" s="227"/>
      <c r="DY108" s="227"/>
      <c r="DZ108" s="228"/>
      <c r="EA108" s="228"/>
      <c r="EB108" s="228"/>
      <c r="EC108" s="228"/>
    </row>
    <row r="109" spans="1:133">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243"/>
      <c r="AP109" s="131"/>
      <c r="AQ109" s="131"/>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1"/>
      <c r="BR109" s="131"/>
      <c r="BS109" s="131"/>
      <c r="BT109" s="131"/>
      <c r="BU109" s="131"/>
      <c r="BV109" s="131"/>
      <c r="BW109" s="136"/>
      <c r="BX109" s="136"/>
      <c r="BY109" s="136"/>
      <c r="BZ109" s="136"/>
      <c r="CA109" s="131"/>
      <c r="CB109" s="131"/>
      <c r="CC109" s="136"/>
      <c r="CD109" s="136"/>
      <c r="CE109" s="136"/>
      <c r="CF109" s="131"/>
      <c r="CG109" s="136"/>
      <c r="CH109" s="131"/>
      <c r="CI109" s="136"/>
      <c r="CJ109" s="136"/>
      <c r="CK109" s="136"/>
      <c r="CL109" s="131"/>
      <c r="CM109" s="131"/>
      <c r="CN109" s="131"/>
      <c r="CO109" s="131"/>
      <c r="CP109" s="131"/>
      <c r="CQ109" s="131"/>
      <c r="CR109" s="131"/>
      <c r="CS109" s="131"/>
      <c r="CT109" s="131"/>
      <c r="CU109" s="136"/>
      <c r="CV109" s="136"/>
      <c r="CW109" s="136"/>
      <c r="CX109" s="131"/>
      <c r="CY109" s="131"/>
      <c r="CZ109" s="136"/>
      <c r="DA109" s="136"/>
      <c r="DB109" s="136"/>
      <c r="DC109" s="131"/>
      <c r="DD109" s="131"/>
      <c r="DE109" s="136"/>
      <c r="DF109" s="136"/>
      <c r="DG109" s="131"/>
      <c r="DH109" s="136"/>
      <c r="DI109" s="136"/>
      <c r="DJ109" s="136"/>
      <c r="DK109" s="136"/>
      <c r="DL109" s="136"/>
      <c r="DM109" s="131"/>
      <c r="DN109" s="131"/>
      <c r="DO109" s="131"/>
      <c r="DP109" s="131"/>
      <c r="DQ109" s="131"/>
      <c r="DR109" s="131"/>
      <c r="DS109" s="131"/>
      <c r="DT109" s="131"/>
      <c r="DU109" s="131"/>
      <c r="DV109" s="131"/>
      <c r="DW109" s="137"/>
      <c r="DX109" s="227"/>
      <c r="DY109" s="227"/>
      <c r="DZ109" s="228"/>
      <c r="EA109" s="228"/>
      <c r="EB109" s="228"/>
      <c r="EC109" s="228"/>
    </row>
    <row r="110" spans="1:133">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243"/>
      <c r="AP110" s="131"/>
      <c r="AQ110" s="131"/>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1"/>
      <c r="BR110" s="131"/>
      <c r="BS110" s="131"/>
      <c r="BT110" s="131"/>
      <c r="BU110" s="131"/>
      <c r="BV110" s="131"/>
      <c r="BW110" s="136"/>
      <c r="BX110" s="136"/>
      <c r="BY110" s="136"/>
      <c r="BZ110" s="136"/>
      <c r="CA110" s="131"/>
      <c r="CB110" s="131"/>
      <c r="CC110" s="136"/>
      <c r="CD110" s="136"/>
      <c r="CE110" s="136"/>
      <c r="CF110" s="131"/>
      <c r="CG110" s="136"/>
      <c r="CH110" s="131"/>
      <c r="CI110" s="136"/>
      <c r="CJ110" s="136"/>
      <c r="CK110" s="136"/>
      <c r="CL110" s="131"/>
      <c r="CM110" s="131"/>
      <c r="CN110" s="131"/>
      <c r="CO110" s="131"/>
      <c r="CP110" s="131"/>
      <c r="CQ110" s="131"/>
      <c r="CR110" s="131"/>
      <c r="CS110" s="131"/>
      <c r="CT110" s="131"/>
      <c r="CU110" s="136"/>
      <c r="CV110" s="136"/>
      <c r="CW110" s="136"/>
      <c r="CX110" s="131"/>
      <c r="CY110" s="131"/>
      <c r="CZ110" s="136"/>
      <c r="DA110" s="136"/>
      <c r="DB110" s="136"/>
      <c r="DC110" s="131"/>
      <c r="DD110" s="131"/>
      <c r="DE110" s="136"/>
      <c r="DF110" s="136"/>
      <c r="DG110" s="131"/>
      <c r="DH110" s="136"/>
      <c r="DI110" s="136"/>
      <c r="DJ110" s="136"/>
      <c r="DK110" s="136"/>
      <c r="DL110" s="136"/>
      <c r="DM110" s="131"/>
      <c r="DN110" s="131"/>
      <c r="DO110" s="131"/>
      <c r="DP110" s="131"/>
      <c r="DQ110" s="131"/>
      <c r="DR110" s="131"/>
      <c r="DS110" s="131"/>
      <c r="DT110" s="131"/>
      <c r="DU110" s="131"/>
      <c r="DV110" s="131"/>
      <c r="DW110" s="137"/>
      <c r="DX110" s="227"/>
      <c r="DY110" s="227"/>
      <c r="DZ110" s="228"/>
      <c r="EA110" s="228"/>
      <c r="EB110" s="228"/>
      <c r="EC110" s="228"/>
    </row>
    <row r="111" spans="1:133">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243"/>
      <c r="AP111" s="131"/>
      <c r="AQ111" s="131"/>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1"/>
      <c r="BR111" s="131"/>
      <c r="BS111" s="131"/>
      <c r="BT111" s="131"/>
      <c r="BU111" s="131"/>
      <c r="BV111" s="131"/>
      <c r="BW111" s="136"/>
      <c r="BX111" s="136"/>
      <c r="BY111" s="136"/>
      <c r="BZ111" s="136"/>
      <c r="CA111" s="131"/>
      <c r="CB111" s="131"/>
      <c r="CC111" s="136"/>
      <c r="CD111" s="136"/>
      <c r="CE111" s="136"/>
      <c r="CF111" s="131"/>
      <c r="CG111" s="136"/>
      <c r="CH111" s="131"/>
      <c r="CI111" s="136"/>
      <c r="CJ111" s="136"/>
      <c r="CK111" s="136"/>
      <c r="CL111" s="131"/>
      <c r="CM111" s="131"/>
      <c r="CN111" s="131"/>
      <c r="CO111" s="131"/>
      <c r="CP111" s="131"/>
      <c r="CQ111" s="131"/>
      <c r="CR111" s="131"/>
      <c r="CS111" s="131"/>
      <c r="CT111" s="131"/>
      <c r="CU111" s="136"/>
      <c r="CV111" s="136"/>
      <c r="CW111" s="136"/>
      <c r="CX111" s="131"/>
      <c r="CY111" s="131"/>
      <c r="CZ111" s="136"/>
      <c r="DA111" s="136"/>
      <c r="DB111" s="136"/>
      <c r="DC111" s="131"/>
      <c r="DD111" s="131"/>
      <c r="DE111" s="136"/>
      <c r="DF111" s="136"/>
      <c r="DG111" s="131"/>
      <c r="DH111" s="136"/>
      <c r="DI111" s="136"/>
      <c r="DJ111" s="136"/>
      <c r="DK111" s="136"/>
      <c r="DL111" s="136"/>
      <c r="DM111" s="131"/>
      <c r="DN111" s="131"/>
      <c r="DO111" s="131"/>
      <c r="DP111" s="131"/>
      <c r="DQ111" s="131"/>
      <c r="DR111" s="131"/>
      <c r="DS111" s="131"/>
      <c r="DT111" s="131"/>
      <c r="DU111" s="131"/>
      <c r="DV111" s="131"/>
      <c r="DW111" s="137"/>
      <c r="DX111" s="227"/>
      <c r="DY111" s="227"/>
      <c r="DZ111" s="228"/>
      <c r="EA111" s="228"/>
      <c r="EB111" s="228"/>
      <c r="EC111" s="228"/>
    </row>
    <row r="112" spans="1:133">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243"/>
      <c r="AP112" s="131"/>
      <c r="AQ112" s="131"/>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1"/>
      <c r="BR112" s="131"/>
      <c r="BS112" s="131"/>
      <c r="BT112" s="131"/>
      <c r="BU112" s="131"/>
      <c r="BV112" s="131"/>
      <c r="BW112" s="136"/>
      <c r="BX112" s="136"/>
      <c r="BY112" s="136"/>
      <c r="BZ112" s="136"/>
      <c r="CA112" s="131"/>
      <c r="CB112" s="131"/>
      <c r="CC112" s="136"/>
      <c r="CD112" s="136"/>
      <c r="CE112" s="136"/>
      <c r="CF112" s="131"/>
      <c r="CG112" s="136"/>
      <c r="CH112" s="131"/>
      <c r="CI112" s="136"/>
      <c r="CJ112" s="136"/>
      <c r="CK112" s="136"/>
      <c r="CL112" s="131"/>
      <c r="CM112" s="131"/>
      <c r="CN112" s="131"/>
      <c r="CO112" s="131"/>
      <c r="CP112" s="131"/>
      <c r="CQ112" s="131"/>
      <c r="CR112" s="131"/>
      <c r="CS112" s="131"/>
      <c r="CT112" s="131"/>
      <c r="CU112" s="136"/>
      <c r="CV112" s="136"/>
      <c r="CW112" s="136"/>
      <c r="CX112" s="131"/>
      <c r="CY112" s="131"/>
      <c r="CZ112" s="136"/>
      <c r="DA112" s="136"/>
      <c r="DB112" s="136"/>
      <c r="DC112" s="131"/>
      <c r="DD112" s="131"/>
      <c r="DE112" s="136"/>
      <c r="DF112" s="136"/>
      <c r="DG112" s="131"/>
      <c r="DH112" s="136"/>
      <c r="DI112" s="136"/>
      <c r="DJ112" s="136"/>
      <c r="DK112" s="136"/>
      <c r="DL112" s="136"/>
      <c r="DM112" s="131"/>
      <c r="DN112" s="131"/>
      <c r="DO112" s="131"/>
      <c r="DP112" s="131"/>
      <c r="DQ112" s="131"/>
      <c r="DR112" s="131"/>
      <c r="DS112" s="131"/>
      <c r="DT112" s="131"/>
      <c r="DU112" s="131"/>
      <c r="DV112" s="131"/>
      <c r="DW112" s="137"/>
      <c r="DX112" s="227"/>
      <c r="DY112" s="227"/>
      <c r="DZ112" s="228"/>
      <c r="EA112" s="228"/>
      <c r="EB112" s="228"/>
      <c r="EC112" s="228"/>
    </row>
    <row r="113" spans="1:133">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243"/>
      <c r="AP113" s="131"/>
      <c r="AQ113" s="131"/>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1"/>
      <c r="BR113" s="131"/>
      <c r="BS113" s="131"/>
      <c r="BT113" s="131"/>
      <c r="BU113" s="131"/>
      <c r="BV113" s="131"/>
      <c r="BW113" s="136"/>
      <c r="BX113" s="136"/>
      <c r="BY113" s="136"/>
      <c r="BZ113" s="136"/>
      <c r="CA113" s="131"/>
      <c r="CB113" s="131"/>
      <c r="CC113" s="136"/>
      <c r="CD113" s="136"/>
      <c r="CE113" s="136"/>
      <c r="CF113" s="131"/>
      <c r="CG113" s="136"/>
      <c r="CH113" s="131"/>
      <c r="CI113" s="136"/>
      <c r="CJ113" s="136"/>
      <c r="CK113" s="136"/>
      <c r="CL113" s="131"/>
      <c r="CM113" s="131"/>
      <c r="CN113" s="131"/>
      <c r="CO113" s="131"/>
      <c r="CP113" s="131"/>
      <c r="CQ113" s="131"/>
      <c r="CR113" s="131"/>
      <c r="CS113" s="131"/>
      <c r="CT113" s="131"/>
      <c r="CU113" s="136"/>
      <c r="CV113" s="136"/>
      <c r="CW113" s="136"/>
      <c r="CX113" s="131"/>
      <c r="CY113" s="131"/>
      <c r="CZ113" s="136"/>
      <c r="DA113" s="136"/>
      <c r="DB113" s="136"/>
      <c r="DC113" s="131"/>
      <c r="DD113" s="131"/>
      <c r="DE113" s="136"/>
      <c r="DF113" s="136"/>
      <c r="DG113" s="131"/>
      <c r="DH113" s="136"/>
      <c r="DI113" s="136"/>
      <c r="DJ113" s="136"/>
      <c r="DK113" s="136"/>
      <c r="DL113" s="136"/>
      <c r="DM113" s="131"/>
      <c r="DN113" s="131"/>
      <c r="DO113" s="131"/>
      <c r="DP113" s="131"/>
      <c r="DQ113" s="131"/>
      <c r="DR113" s="131"/>
      <c r="DS113" s="131"/>
      <c r="DT113" s="131"/>
      <c r="DU113" s="131"/>
      <c r="DV113" s="131"/>
      <c r="DW113" s="137"/>
      <c r="DX113" s="227"/>
      <c r="DY113" s="227"/>
      <c r="DZ113" s="228"/>
      <c r="EA113" s="228"/>
      <c r="EB113" s="228"/>
      <c r="EC113" s="228"/>
    </row>
    <row r="114" spans="1:133">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243"/>
      <c r="AP114" s="131"/>
      <c r="AQ114" s="131"/>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1"/>
      <c r="BR114" s="131"/>
      <c r="BS114" s="131"/>
      <c r="BT114" s="131"/>
      <c r="BU114" s="131"/>
      <c r="BV114" s="131"/>
      <c r="BW114" s="136"/>
      <c r="BX114" s="136"/>
      <c r="BY114" s="136"/>
      <c r="BZ114" s="136"/>
      <c r="CA114" s="131"/>
      <c r="CB114" s="131"/>
      <c r="CC114" s="136"/>
      <c r="CD114" s="136"/>
      <c r="CE114" s="136"/>
      <c r="CF114" s="131"/>
      <c r="CG114" s="136"/>
      <c r="CH114" s="131"/>
      <c r="CI114" s="136"/>
      <c r="CJ114" s="136"/>
      <c r="CK114" s="136"/>
      <c r="CL114" s="131"/>
      <c r="CM114" s="131"/>
      <c r="CN114" s="131"/>
      <c r="CO114" s="131"/>
      <c r="CP114" s="131"/>
      <c r="CQ114" s="131"/>
      <c r="CR114" s="131"/>
      <c r="CS114" s="131"/>
      <c r="CT114" s="131"/>
      <c r="CU114" s="136"/>
      <c r="CV114" s="136"/>
      <c r="CW114" s="136"/>
      <c r="CX114" s="131"/>
      <c r="CY114" s="131"/>
      <c r="CZ114" s="136"/>
      <c r="DA114" s="136"/>
      <c r="DB114" s="136"/>
      <c r="DC114" s="131"/>
      <c r="DD114" s="131"/>
      <c r="DE114" s="136"/>
      <c r="DF114" s="136"/>
      <c r="DG114" s="131"/>
      <c r="DH114" s="136"/>
      <c r="DI114" s="136"/>
      <c r="DJ114" s="136"/>
      <c r="DK114" s="136"/>
      <c r="DL114" s="136"/>
      <c r="DM114" s="131"/>
      <c r="DN114" s="131"/>
      <c r="DO114" s="131"/>
      <c r="DP114" s="131"/>
      <c r="DQ114" s="131"/>
      <c r="DR114" s="131"/>
      <c r="DS114" s="131"/>
      <c r="DT114" s="131"/>
      <c r="DU114" s="131"/>
      <c r="DV114" s="131"/>
      <c r="DW114" s="137"/>
      <c r="DX114" s="227"/>
      <c r="DY114" s="227"/>
      <c r="DZ114" s="228"/>
      <c r="EA114" s="228"/>
      <c r="EB114" s="228"/>
      <c r="EC114" s="228"/>
    </row>
    <row r="115" spans="1:133">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243"/>
      <c r="AP115" s="131"/>
      <c r="AQ115" s="131"/>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1"/>
      <c r="BR115" s="131"/>
      <c r="BS115" s="131"/>
      <c r="BT115" s="131"/>
      <c r="BU115" s="131"/>
      <c r="BV115" s="131"/>
      <c r="BW115" s="136"/>
      <c r="BX115" s="136"/>
      <c r="BY115" s="136"/>
      <c r="BZ115" s="136"/>
      <c r="CA115" s="131"/>
      <c r="CB115" s="131"/>
      <c r="CC115" s="136"/>
      <c r="CD115" s="136"/>
      <c r="CE115" s="136"/>
      <c r="CF115" s="131"/>
      <c r="CG115" s="136"/>
      <c r="CH115" s="131"/>
      <c r="CI115" s="136"/>
      <c r="CJ115" s="136"/>
      <c r="CK115" s="136"/>
      <c r="CL115" s="131"/>
      <c r="CM115" s="131"/>
      <c r="CN115" s="131"/>
      <c r="CO115" s="131"/>
      <c r="CP115" s="131"/>
      <c r="CQ115" s="131"/>
      <c r="CR115" s="131"/>
      <c r="CS115" s="131"/>
      <c r="CT115" s="131"/>
      <c r="CU115" s="136"/>
      <c r="CV115" s="136"/>
      <c r="CW115" s="136"/>
      <c r="CX115" s="131"/>
      <c r="CY115" s="131"/>
      <c r="CZ115" s="136"/>
      <c r="DA115" s="136"/>
      <c r="DB115" s="136"/>
      <c r="DC115" s="131"/>
      <c r="DD115" s="131"/>
      <c r="DE115" s="136"/>
      <c r="DF115" s="136"/>
      <c r="DG115" s="131"/>
      <c r="DH115" s="136"/>
      <c r="DI115" s="136"/>
      <c r="DJ115" s="136"/>
      <c r="DK115" s="136"/>
      <c r="DL115" s="136"/>
      <c r="DM115" s="131"/>
      <c r="DN115" s="131"/>
      <c r="DO115" s="131"/>
      <c r="DP115" s="131"/>
      <c r="DQ115" s="131"/>
      <c r="DR115" s="131"/>
      <c r="DS115" s="131"/>
      <c r="DT115" s="131"/>
      <c r="DU115" s="131"/>
      <c r="DV115" s="131"/>
      <c r="DW115" s="137"/>
      <c r="DX115" s="227"/>
      <c r="DY115" s="227"/>
      <c r="DZ115" s="228"/>
      <c r="EA115" s="228"/>
      <c r="EB115" s="228"/>
      <c r="EC115" s="228"/>
    </row>
    <row r="116" spans="1:133">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243"/>
      <c r="AP116" s="131"/>
      <c r="AQ116" s="131"/>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1"/>
      <c r="BR116" s="131"/>
      <c r="BS116" s="131"/>
      <c r="BT116" s="131"/>
      <c r="BU116" s="131"/>
      <c r="BV116" s="131"/>
      <c r="BW116" s="136"/>
      <c r="BX116" s="136"/>
      <c r="BY116" s="136"/>
      <c r="BZ116" s="136"/>
      <c r="CA116" s="131"/>
      <c r="CB116" s="131"/>
      <c r="CC116" s="136"/>
      <c r="CD116" s="136"/>
      <c r="CE116" s="136"/>
      <c r="CF116" s="131"/>
      <c r="CG116" s="136"/>
      <c r="CH116" s="131"/>
      <c r="CI116" s="136"/>
      <c r="CJ116" s="136"/>
      <c r="CK116" s="136"/>
      <c r="CL116" s="131"/>
      <c r="CM116" s="131"/>
      <c r="CN116" s="131"/>
      <c r="CO116" s="131"/>
      <c r="CP116" s="131"/>
      <c r="CQ116" s="131"/>
      <c r="CR116" s="131"/>
      <c r="CS116" s="131"/>
      <c r="CT116" s="131"/>
      <c r="CU116" s="136"/>
      <c r="CV116" s="136"/>
      <c r="CW116" s="136"/>
      <c r="CX116" s="131"/>
      <c r="CY116" s="131"/>
      <c r="CZ116" s="136"/>
      <c r="DA116" s="136"/>
      <c r="DB116" s="136"/>
      <c r="DC116" s="131"/>
      <c r="DD116" s="131"/>
      <c r="DE116" s="136"/>
      <c r="DF116" s="136"/>
      <c r="DG116" s="131"/>
      <c r="DH116" s="136"/>
      <c r="DI116" s="136"/>
      <c r="DJ116" s="136"/>
      <c r="DK116" s="136"/>
      <c r="DL116" s="136"/>
      <c r="DM116" s="131"/>
      <c r="DN116" s="131"/>
      <c r="DO116" s="131"/>
      <c r="DP116" s="131"/>
      <c r="DQ116" s="131"/>
      <c r="DR116" s="131"/>
      <c r="DS116" s="131"/>
      <c r="DT116" s="131"/>
      <c r="DU116" s="131"/>
      <c r="DV116" s="131"/>
      <c r="DW116" s="137"/>
      <c r="DX116" s="227"/>
      <c r="DY116" s="227"/>
      <c r="DZ116" s="228"/>
      <c r="EA116" s="228"/>
      <c r="EB116" s="228"/>
      <c r="EC116" s="228"/>
    </row>
    <row r="117" spans="1:133">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243"/>
      <c r="AP117" s="131"/>
      <c r="AQ117" s="131"/>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1"/>
      <c r="BR117" s="131"/>
      <c r="BS117" s="131"/>
      <c r="BT117" s="131"/>
      <c r="BU117" s="131"/>
      <c r="BV117" s="131"/>
      <c r="BW117" s="136"/>
      <c r="BX117" s="136"/>
      <c r="BY117" s="136"/>
      <c r="BZ117" s="136"/>
      <c r="CA117" s="131"/>
      <c r="CB117" s="131"/>
      <c r="CC117" s="136"/>
      <c r="CD117" s="136"/>
      <c r="CE117" s="136"/>
      <c r="CF117" s="131"/>
      <c r="CG117" s="136"/>
      <c r="CH117" s="131"/>
      <c r="CI117" s="136"/>
      <c r="CJ117" s="136"/>
      <c r="CK117" s="136"/>
      <c r="CL117" s="131"/>
      <c r="CM117" s="131"/>
      <c r="CN117" s="131"/>
      <c r="CO117" s="131"/>
      <c r="CP117" s="131"/>
      <c r="CQ117" s="131"/>
      <c r="CR117" s="131"/>
      <c r="CS117" s="131"/>
      <c r="CT117" s="131"/>
      <c r="CU117" s="136"/>
      <c r="CV117" s="136"/>
      <c r="CW117" s="136"/>
      <c r="CX117" s="131"/>
      <c r="CY117" s="131"/>
      <c r="CZ117" s="136"/>
      <c r="DA117" s="136"/>
      <c r="DB117" s="136"/>
      <c r="DC117" s="131"/>
      <c r="DD117" s="131"/>
      <c r="DE117" s="136"/>
      <c r="DF117" s="136"/>
      <c r="DG117" s="131"/>
      <c r="DH117" s="136"/>
      <c r="DI117" s="136"/>
      <c r="DJ117" s="136"/>
      <c r="DK117" s="136"/>
      <c r="DL117" s="136"/>
      <c r="DM117" s="131"/>
      <c r="DN117" s="131"/>
      <c r="DO117" s="131"/>
      <c r="DP117" s="131"/>
      <c r="DQ117" s="131"/>
      <c r="DR117" s="131"/>
      <c r="DS117" s="131"/>
      <c r="DT117" s="131"/>
      <c r="DU117" s="131"/>
      <c r="DV117" s="131"/>
      <c r="DW117" s="137"/>
      <c r="DX117" s="227"/>
      <c r="DY117" s="227"/>
      <c r="DZ117" s="228"/>
      <c r="EA117" s="228"/>
      <c r="EB117" s="228"/>
      <c r="EC117" s="228"/>
    </row>
    <row r="118" spans="1:133">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243"/>
      <c r="AP118" s="131"/>
      <c r="AQ118" s="131"/>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1"/>
      <c r="BR118" s="131"/>
      <c r="BS118" s="131"/>
      <c r="BT118" s="131"/>
      <c r="BU118" s="131"/>
      <c r="BV118" s="131"/>
      <c r="BW118" s="136"/>
      <c r="BX118" s="136"/>
      <c r="BY118" s="136"/>
      <c r="BZ118" s="136"/>
      <c r="CA118" s="131"/>
      <c r="CB118" s="131"/>
      <c r="CC118" s="136"/>
      <c r="CD118" s="136"/>
      <c r="CE118" s="136"/>
      <c r="CF118" s="131"/>
      <c r="CG118" s="136"/>
      <c r="CH118" s="131"/>
      <c r="CI118" s="136"/>
      <c r="CJ118" s="136"/>
      <c r="CK118" s="136"/>
      <c r="CL118" s="131"/>
      <c r="CM118" s="131"/>
      <c r="CN118" s="131"/>
      <c r="CO118" s="131"/>
      <c r="CP118" s="131"/>
      <c r="CQ118" s="131"/>
      <c r="CR118" s="131"/>
      <c r="CS118" s="131"/>
      <c r="CT118" s="131"/>
      <c r="CU118" s="136"/>
      <c r="CV118" s="136"/>
      <c r="CW118" s="136"/>
      <c r="CX118" s="131"/>
      <c r="CY118" s="131"/>
      <c r="CZ118" s="136"/>
      <c r="DA118" s="136"/>
      <c r="DB118" s="136"/>
      <c r="DC118" s="131"/>
      <c r="DD118" s="131"/>
      <c r="DE118" s="136"/>
      <c r="DF118" s="136"/>
      <c r="DG118" s="131"/>
      <c r="DH118" s="136"/>
      <c r="DI118" s="136"/>
      <c r="DJ118" s="136"/>
      <c r="DK118" s="136"/>
      <c r="DL118" s="136"/>
      <c r="DM118" s="131"/>
      <c r="DN118" s="131"/>
      <c r="DO118" s="131"/>
      <c r="DP118" s="131"/>
      <c r="DQ118" s="131"/>
      <c r="DR118" s="131"/>
      <c r="DS118" s="131"/>
      <c r="DT118" s="131"/>
      <c r="DU118" s="131"/>
      <c r="DV118" s="131"/>
      <c r="DW118" s="137"/>
      <c r="DX118" s="227"/>
      <c r="DY118" s="227"/>
      <c r="DZ118" s="228"/>
      <c r="EA118" s="228"/>
      <c r="EB118" s="228"/>
      <c r="EC118" s="228"/>
    </row>
    <row r="119" spans="1:133">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243"/>
      <c r="AP119" s="131"/>
      <c r="AQ119" s="131"/>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1"/>
      <c r="BR119" s="131"/>
      <c r="BS119" s="131"/>
      <c r="BT119" s="131"/>
      <c r="BU119" s="131"/>
      <c r="BV119" s="131"/>
      <c r="BW119" s="136"/>
      <c r="BX119" s="136"/>
      <c r="BY119" s="136"/>
      <c r="BZ119" s="136"/>
      <c r="CA119" s="131"/>
      <c r="CB119" s="131"/>
      <c r="CC119" s="136"/>
      <c r="CD119" s="136"/>
      <c r="CE119" s="136"/>
      <c r="CF119" s="131"/>
      <c r="CG119" s="136"/>
      <c r="CH119" s="131"/>
      <c r="CI119" s="136"/>
      <c r="CJ119" s="136"/>
      <c r="CK119" s="136"/>
      <c r="CL119" s="131"/>
      <c r="CM119" s="131"/>
      <c r="CN119" s="131"/>
      <c r="CO119" s="131"/>
      <c r="CP119" s="131"/>
      <c r="CQ119" s="131"/>
      <c r="CR119" s="131"/>
      <c r="CS119" s="131"/>
      <c r="CT119" s="131"/>
      <c r="CU119" s="136"/>
      <c r="CV119" s="136"/>
      <c r="CW119" s="136"/>
      <c r="CX119" s="131"/>
      <c r="CY119" s="131"/>
      <c r="CZ119" s="136"/>
      <c r="DA119" s="136"/>
      <c r="DB119" s="136"/>
      <c r="DC119" s="131"/>
      <c r="DD119" s="131"/>
      <c r="DE119" s="136"/>
      <c r="DF119" s="136"/>
      <c r="DG119" s="131"/>
      <c r="DH119" s="136"/>
      <c r="DI119" s="136"/>
      <c r="DJ119" s="136"/>
      <c r="DK119" s="136"/>
      <c r="DL119" s="136"/>
      <c r="DM119" s="131"/>
      <c r="DN119" s="131"/>
      <c r="DO119" s="131"/>
      <c r="DP119" s="131"/>
      <c r="DQ119" s="131"/>
      <c r="DR119" s="131"/>
      <c r="DS119" s="131"/>
      <c r="DT119" s="131"/>
      <c r="DU119" s="131"/>
      <c r="DV119" s="131"/>
      <c r="DW119" s="137"/>
      <c r="DX119" s="227"/>
      <c r="DY119" s="227"/>
      <c r="DZ119" s="228"/>
      <c r="EA119" s="228"/>
      <c r="EB119" s="228"/>
      <c r="EC119" s="228"/>
    </row>
    <row r="120" spans="1:133">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243"/>
      <c r="AP120" s="131"/>
      <c r="AQ120" s="131"/>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1"/>
      <c r="BR120" s="131"/>
      <c r="BS120" s="131"/>
      <c r="BT120" s="131"/>
      <c r="BU120" s="131"/>
      <c r="BV120" s="131"/>
      <c r="BW120" s="136"/>
      <c r="BX120" s="136"/>
      <c r="BY120" s="136"/>
      <c r="BZ120" s="136"/>
      <c r="CA120" s="131"/>
      <c r="CB120" s="131"/>
      <c r="CC120" s="136"/>
      <c r="CD120" s="136"/>
      <c r="CE120" s="136"/>
      <c r="CF120" s="131"/>
      <c r="CG120" s="136"/>
      <c r="CH120" s="131"/>
      <c r="CI120" s="136"/>
      <c r="CJ120" s="136"/>
      <c r="CK120" s="136"/>
      <c r="CL120" s="131"/>
      <c r="CM120" s="131"/>
      <c r="CN120" s="131"/>
      <c r="CO120" s="131"/>
      <c r="CP120" s="131"/>
      <c r="CQ120" s="131"/>
      <c r="CR120" s="131"/>
      <c r="CS120" s="131"/>
      <c r="CT120" s="131"/>
      <c r="CU120" s="136"/>
      <c r="CV120" s="136"/>
      <c r="CW120" s="136"/>
      <c r="CX120" s="131"/>
      <c r="CY120" s="131"/>
      <c r="CZ120" s="136"/>
      <c r="DA120" s="136"/>
      <c r="DB120" s="136"/>
      <c r="DC120" s="131"/>
      <c r="DD120" s="131"/>
      <c r="DE120" s="136"/>
      <c r="DF120" s="136"/>
      <c r="DG120" s="131"/>
      <c r="DH120" s="136"/>
      <c r="DI120" s="136"/>
      <c r="DJ120" s="136"/>
      <c r="DK120" s="136"/>
      <c r="DL120" s="136"/>
      <c r="DM120" s="131"/>
      <c r="DN120" s="131"/>
      <c r="DO120" s="131"/>
      <c r="DP120" s="131"/>
      <c r="DQ120" s="131"/>
      <c r="DR120" s="131"/>
      <c r="DS120" s="131"/>
      <c r="DT120" s="131"/>
      <c r="DU120" s="131"/>
      <c r="DV120" s="131"/>
      <c r="DW120" s="137"/>
      <c r="DX120" s="227"/>
      <c r="DY120" s="227"/>
      <c r="DZ120" s="228"/>
      <c r="EA120" s="228"/>
      <c r="EB120" s="228"/>
      <c r="EC120" s="228"/>
    </row>
    <row r="121" spans="1:133">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243"/>
      <c r="AP121" s="131"/>
      <c r="AQ121" s="131"/>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1"/>
      <c r="BR121" s="131"/>
      <c r="BS121" s="131"/>
      <c r="BT121" s="131"/>
      <c r="BU121" s="131"/>
      <c r="BV121" s="131"/>
      <c r="BW121" s="136"/>
      <c r="BX121" s="136"/>
      <c r="BY121" s="136"/>
      <c r="BZ121" s="136"/>
      <c r="CA121" s="131"/>
      <c r="CB121" s="131"/>
      <c r="CC121" s="136"/>
      <c r="CD121" s="136"/>
      <c r="CE121" s="136"/>
      <c r="CF121" s="131"/>
      <c r="CG121" s="136"/>
      <c r="CH121" s="131"/>
      <c r="CI121" s="136"/>
      <c r="CJ121" s="136"/>
      <c r="CK121" s="136"/>
      <c r="CL121" s="131"/>
      <c r="CM121" s="131"/>
      <c r="CN121" s="131"/>
      <c r="CO121" s="131"/>
      <c r="CP121" s="131"/>
      <c r="CQ121" s="131"/>
      <c r="CR121" s="131"/>
      <c r="CS121" s="131"/>
      <c r="CT121" s="131"/>
      <c r="CU121" s="136"/>
      <c r="CV121" s="136"/>
      <c r="CW121" s="136"/>
      <c r="CX121" s="131"/>
      <c r="CY121" s="131"/>
      <c r="CZ121" s="136"/>
      <c r="DA121" s="136"/>
      <c r="DB121" s="136"/>
      <c r="DC121" s="131"/>
      <c r="DD121" s="131"/>
      <c r="DE121" s="136"/>
      <c r="DF121" s="136"/>
      <c r="DG121" s="131"/>
      <c r="DH121" s="136"/>
      <c r="DI121" s="136"/>
      <c r="DJ121" s="136"/>
      <c r="DK121" s="136"/>
      <c r="DL121" s="136"/>
      <c r="DM121" s="131"/>
      <c r="DN121" s="131"/>
      <c r="DO121" s="131"/>
      <c r="DP121" s="131"/>
      <c r="DQ121" s="131"/>
      <c r="DR121" s="131"/>
      <c r="DS121" s="131"/>
      <c r="DT121" s="131"/>
      <c r="DU121" s="131"/>
      <c r="DV121" s="131"/>
      <c r="DW121" s="137"/>
      <c r="DX121" s="227"/>
      <c r="DY121" s="227"/>
      <c r="DZ121" s="228"/>
      <c r="EA121" s="228"/>
      <c r="EB121" s="228"/>
      <c r="EC121" s="228"/>
    </row>
    <row r="122" spans="1:133">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243"/>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c r="BS122" s="131"/>
      <c r="BT122" s="131"/>
      <c r="BU122" s="131"/>
      <c r="BV122" s="131"/>
      <c r="BW122" s="136"/>
      <c r="BX122" s="136"/>
      <c r="BY122" s="136"/>
      <c r="BZ122" s="136"/>
      <c r="CA122" s="131"/>
      <c r="CB122" s="131"/>
      <c r="CC122" s="136"/>
      <c r="CD122" s="136"/>
      <c r="CE122" s="136"/>
      <c r="CF122" s="131"/>
      <c r="CG122" s="136"/>
      <c r="CH122" s="131"/>
      <c r="CI122" s="136"/>
      <c r="CJ122" s="136"/>
      <c r="CK122" s="136"/>
      <c r="CL122" s="131"/>
      <c r="CM122" s="131"/>
      <c r="CN122" s="131"/>
      <c r="CO122" s="131"/>
      <c r="CP122" s="131"/>
      <c r="CQ122" s="131"/>
      <c r="CR122" s="131"/>
      <c r="CS122" s="131"/>
      <c r="CT122" s="131"/>
      <c r="CU122" s="136"/>
      <c r="CV122" s="136"/>
      <c r="CW122" s="136"/>
      <c r="CX122" s="131"/>
      <c r="CY122" s="131"/>
      <c r="CZ122" s="136"/>
      <c r="DA122" s="136"/>
      <c r="DB122" s="136"/>
      <c r="DC122" s="131"/>
      <c r="DD122" s="131"/>
      <c r="DE122" s="136"/>
      <c r="DF122" s="136"/>
      <c r="DG122" s="131"/>
      <c r="DH122" s="136"/>
      <c r="DI122" s="136"/>
      <c r="DJ122" s="136"/>
      <c r="DK122" s="136"/>
      <c r="DL122" s="136"/>
      <c r="DM122" s="131"/>
      <c r="DN122" s="131"/>
      <c r="DO122" s="131"/>
      <c r="DP122" s="131"/>
      <c r="DQ122" s="131"/>
      <c r="DR122" s="131"/>
      <c r="DS122" s="131"/>
      <c r="DT122" s="131"/>
      <c r="DU122" s="131"/>
      <c r="DV122" s="131"/>
      <c r="DW122" s="137"/>
      <c r="DX122" s="227"/>
      <c r="DY122" s="227"/>
      <c r="DZ122" s="228"/>
      <c r="EA122" s="228"/>
      <c r="EB122" s="228"/>
      <c r="EC122" s="228"/>
    </row>
    <row r="123" spans="1:133">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243"/>
      <c r="AP123" s="131"/>
      <c r="AQ123" s="131"/>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1"/>
      <c r="BR123" s="131"/>
      <c r="BS123" s="131"/>
      <c r="BT123" s="131"/>
      <c r="BU123" s="131"/>
      <c r="BV123" s="131"/>
      <c r="BW123" s="136"/>
      <c r="BX123" s="136"/>
      <c r="BY123" s="136"/>
      <c r="BZ123" s="136"/>
      <c r="CA123" s="131"/>
      <c r="CB123" s="131"/>
      <c r="CC123" s="136"/>
      <c r="CD123" s="136"/>
      <c r="CE123" s="136"/>
      <c r="CF123" s="131"/>
      <c r="CG123" s="136"/>
      <c r="CH123" s="131"/>
      <c r="CI123" s="136"/>
      <c r="CJ123" s="136"/>
      <c r="CK123" s="136"/>
      <c r="CL123" s="131"/>
      <c r="CM123" s="131"/>
      <c r="CN123" s="131"/>
      <c r="CO123" s="131"/>
      <c r="CP123" s="131"/>
      <c r="CQ123" s="131"/>
      <c r="CR123" s="131"/>
      <c r="CS123" s="131"/>
      <c r="CT123" s="131"/>
      <c r="CU123" s="136"/>
      <c r="CV123" s="136"/>
      <c r="CW123" s="136"/>
      <c r="CX123" s="131"/>
      <c r="CY123" s="131"/>
      <c r="CZ123" s="136"/>
      <c r="DA123" s="136"/>
      <c r="DB123" s="136"/>
      <c r="DC123" s="131"/>
      <c r="DD123" s="131"/>
      <c r="DE123" s="136"/>
      <c r="DF123" s="136"/>
      <c r="DG123" s="131"/>
      <c r="DH123" s="136"/>
      <c r="DI123" s="136"/>
      <c r="DJ123" s="136"/>
      <c r="DK123" s="136"/>
      <c r="DL123" s="136"/>
      <c r="DM123" s="131"/>
      <c r="DN123" s="131"/>
      <c r="DO123" s="131"/>
      <c r="DP123" s="131"/>
      <c r="DQ123" s="131"/>
      <c r="DR123" s="131"/>
      <c r="DS123" s="131"/>
      <c r="DT123" s="131"/>
      <c r="DU123" s="131"/>
      <c r="DV123" s="131"/>
      <c r="DW123" s="137"/>
      <c r="DX123" s="227"/>
      <c r="DY123" s="227"/>
      <c r="DZ123" s="228"/>
      <c r="EA123" s="228"/>
      <c r="EB123" s="228"/>
      <c r="EC123" s="228"/>
    </row>
    <row r="124" spans="1:133">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243"/>
      <c r="AP124" s="131"/>
      <c r="AQ124" s="131"/>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1"/>
      <c r="BR124" s="131"/>
      <c r="BS124" s="131"/>
      <c r="BT124" s="131"/>
      <c r="BU124" s="131"/>
      <c r="BV124" s="131"/>
      <c r="BW124" s="136"/>
      <c r="BX124" s="136"/>
      <c r="BY124" s="136"/>
      <c r="BZ124" s="136"/>
      <c r="CA124" s="131"/>
      <c r="CB124" s="131"/>
      <c r="CC124" s="136"/>
      <c r="CD124" s="136"/>
      <c r="CE124" s="136"/>
      <c r="CF124" s="131"/>
      <c r="CG124" s="136"/>
      <c r="CH124" s="131"/>
      <c r="CI124" s="136"/>
      <c r="CJ124" s="136"/>
      <c r="CK124" s="136"/>
      <c r="CL124" s="131"/>
      <c r="CM124" s="131"/>
      <c r="CN124" s="131"/>
      <c r="CO124" s="131"/>
      <c r="CP124" s="131"/>
      <c r="CQ124" s="131"/>
      <c r="CR124" s="131"/>
      <c r="CS124" s="131"/>
      <c r="CT124" s="131"/>
      <c r="CU124" s="136"/>
      <c r="CV124" s="136"/>
      <c r="CW124" s="136"/>
      <c r="CX124" s="131"/>
      <c r="CY124" s="131"/>
      <c r="CZ124" s="136"/>
      <c r="DA124" s="136"/>
      <c r="DB124" s="136"/>
      <c r="DC124" s="131"/>
      <c r="DD124" s="131"/>
      <c r="DE124" s="136"/>
      <c r="DF124" s="136"/>
      <c r="DG124" s="131"/>
      <c r="DH124" s="136"/>
      <c r="DI124" s="136"/>
      <c r="DJ124" s="136"/>
      <c r="DK124" s="136"/>
      <c r="DL124" s="136"/>
      <c r="DM124" s="131"/>
      <c r="DN124" s="131"/>
      <c r="DO124" s="131"/>
      <c r="DP124" s="131"/>
      <c r="DQ124" s="131"/>
      <c r="DR124" s="131"/>
      <c r="DS124" s="131"/>
      <c r="DT124" s="131"/>
      <c r="DU124" s="131"/>
      <c r="DV124" s="131"/>
      <c r="DW124" s="137"/>
      <c r="DX124" s="227"/>
      <c r="DY124" s="227"/>
      <c r="DZ124" s="228"/>
      <c r="EA124" s="228"/>
      <c r="EB124" s="228"/>
      <c r="EC124" s="228"/>
    </row>
    <row r="125" spans="1:133">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243"/>
      <c r="AP125" s="131"/>
      <c r="AQ125" s="131"/>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1"/>
      <c r="BR125" s="131"/>
      <c r="BS125" s="131"/>
      <c r="BT125" s="131"/>
      <c r="BU125" s="131"/>
      <c r="BV125" s="131"/>
      <c r="BW125" s="136"/>
      <c r="BX125" s="136"/>
      <c r="BY125" s="136"/>
      <c r="BZ125" s="136"/>
      <c r="CA125" s="131"/>
      <c r="CB125" s="131"/>
      <c r="CC125" s="136"/>
      <c r="CD125" s="136"/>
      <c r="CE125" s="136"/>
      <c r="CF125" s="131"/>
      <c r="CG125" s="136"/>
      <c r="CH125" s="131"/>
      <c r="CI125" s="136"/>
      <c r="CJ125" s="136"/>
      <c r="CK125" s="136"/>
      <c r="CL125" s="131"/>
      <c r="CM125" s="131"/>
      <c r="CN125" s="131"/>
      <c r="CO125" s="131"/>
      <c r="CP125" s="131"/>
      <c r="CQ125" s="131"/>
      <c r="CR125" s="131"/>
      <c r="CS125" s="131"/>
      <c r="CT125" s="131"/>
      <c r="CU125" s="136"/>
      <c r="CV125" s="136"/>
      <c r="CW125" s="136"/>
      <c r="CX125" s="131"/>
      <c r="CY125" s="131"/>
      <c r="CZ125" s="136"/>
      <c r="DA125" s="136"/>
      <c r="DB125" s="136"/>
      <c r="DC125" s="131"/>
      <c r="DD125" s="131"/>
      <c r="DE125" s="136"/>
      <c r="DF125" s="136"/>
      <c r="DG125" s="131"/>
      <c r="DH125" s="136"/>
      <c r="DI125" s="136"/>
      <c r="DJ125" s="136"/>
      <c r="DK125" s="136"/>
      <c r="DL125" s="136"/>
      <c r="DM125" s="131"/>
      <c r="DN125" s="131"/>
      <c r="DO125" s="131"/>
      <c r="DP125" s="131"/>
      <c r="DQ125" s="131"/>
      <c r="DR125" s="131"/>
      <c r="DS125" s="131"/>
      <c r="DT125" s="131"/>
      <c r="DU125" s="131"/>
      <c r="DV125" s="131"/>
      <c r="DW125" s="137"/>
      <c r="DX125" s="227"/>
      <c r="DY125" s="227"/>
      <c r="DZ125" s="228"/>
      <c r="EA125" s="228"/>
      <c r="EB125" s="228"/>
      <c r="EC125" s="228"/>
    </row>
    <row r="126" spans="1:133">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243"/>
      <c r="AP126" s="131"/>
      <c r="AQ126" s="131"/>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1"/>
      <c r="BR126" s="131"/>
      <c r="BS126" s="131"/>
      <c r="BT126" s="131"/>
      <c r="BU126" s="131"/>
      <c r="BV126" s="131"/>
      <c r="BW126" s="136"/>
      <c r="BX126" s="136"/>
      <c r="BY126" s="136"/>
      <c r="BZ126" s="136"/>
      <c r="CA126" s="131"/>
      <c r="CB126" s="131"/>
      <c r="CC126" s="136"/>
      <c r="CD126" s="136"/>
      <c r="CE126" s="136"/>
      <c r="CF126" s="131"/>
      <c r="CG126" s="136"/>
      <c r="CH126" s="131"/>
      <c r="CI126" s="136"/>
      <c r="CJ126" s="136"/>
      <c r="CK126" s="136"/>
      <c r="CL126" s="131"/>
      <c r="CM126" s="131"/>
      <c r="CN126" s="131"/>
      <c r="CO126" s="131"/>
      <c r="CP126" s="131"/>
      <c r="CQ126" s="131"/>
      <c r="CR126" s="131"/>
      <c r="CS126" s="131"/>
      <c r="CT126" s="131"/>
      <c r="CU126" s="136"/>
      <c r="CV126" s="136"/>
      <c r="CW126" s="136"/>
      <c r="CX126" s="131"/>
      <c r="CY126" s="131"/>
      <c r="CZ126" s="136"/>
      <c r="DA126" s="136"/>
      <c r="DB126" s="136"/>
      <c r="DC126" s="131"/>
      <c r="DD126" s="131"/>
      <c r="DE126" s="136"/>
      <c r="DF126" s="136"/>
      <c r="DG126" s="131"/>
      <c r="DH126" s="136"/>
      <c r="DI126" s="136"/>
      <c r="DJ126" s="136"/>
      <c r="DK126" s="136"/>
      <c r="DL126" s="136"/>
      <c r="DM126" s="131"/>
      <c r="DN126" s="131"/>
      <c r="DO126" s="131"/>
      <c r="DP126" s="131"/>
      <c r="DQ126" s="131"/>
      <c r="DR126" s="131"/>
      <c r="DS126" s="131"/>
      <c r="DT126" s="131"/>
      <c r="DU126" s="131"/>
      <c r="DV126" s="131"/>
      <c r="DW126" s="137"/>
      <c r="DX126" s="227"/>
      <c r="DY126" s="227"/>
      <c r="DZ126" s="228"/>
      <c r="EA126" s="228"/>
      <c r="EB126" s="228"/>
      <c r="EC126" s="228"/>
    </row>
    <row r="127" spans="1:133">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243"/>
      <c r="AP127" s="131"/>
      <c r="AQ127" s="131"/>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1"/>
      <c r="BR127" s="131"/>
      <c r="BS127" s="131"/>
      <c r="BT127" s="131"/>
      <c r="BU127" s="131"/>
      <c r="BV127" s="131"/>
      <c r="BW127" s="136"/>
      <c r="BX127" s="136"/>
      <c r="BY127" s="136"/>
      <c r="BZ127" s="136"/>
      <c r="CA127" s="131"/>
      <c r="CB127" s="131"/>
      <c r="CC127" s="136"/>
      <c r="CD127" s="136"/>
      <c r="CE127" s="136"/>
      <c r="CF127" s="131"/>
      <c r="CG127" s="136"/>
      <c r="CH127" s="131"/>
      <c r="CI127" s="136"/>
      <c r="CJ127" s="136"/>
      <c r="CK127" s="136"/>
      <c r="CL127" s="131"/>
      <c r="CM127" s="131"/>
      <c r="CN127" s="131"/>
      <c r="CO127" s="131"/>
      <c r="CP127" s="131"/>
      <c r="CQ127" s="131"/>
      <c r="CR127" s="131"/>
      <c r="CS127" s="131"/>
      <c r="CT127" s="131"/>
      <c r="CU127" s="136"/>
      <c r="CV127" s="136"/>
      <c r="CW127" s="136"/>
      <c r="CX127" s="131"/>
      <c r="CY127" s="131"/>
      <c r="CZ127" s="136"/>
      <c r="DA127" s="136"/>
      <c r="DB127" s="136"/>
      <c r="DC127" s="131"/>
      <c r="DD127" s="131"/>
      <c r="DE127" s="136"/>
      <c r="DF127" s="136"/>
      <c r="DG127" s="131"/>
      <c r="DH127" s="136"/>
      <c r="DI127" s="136"/>
      <c r="DJ127" s="136"/>
      <c r="DK127" s="136"/>
      <c r="DL127" s="136"/>
      <c r="DM127" s="131"/>
      <c r="DN127" s="131"/>
      <c r="DO127" s="131"/>
      <c r="DP127" s="131"/>
      <c r="DQ127" s="131"/>
      <c r="DR127" s="131"/>
      <c r="DS127" s="131"/>
      <c r="DT127" s="131"/>
      <c r="DU127" s="131"/>
      <c r="DV127" s="131"/>
      <c r="DW127" s="137"/>
      <c r="DX127" s="227"/>
      <c r="DY127" s="227"/>
      <c r="DZ127" s="228"/>
      <c r="EA127" s="228"/>
      <c r="EB127" s="228"/>
      <c r="EC127" s="228"/>
    </row>
    <row r="128" spans="1:133">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243"/>
      <c r="AP128" s="131"/>
      <c r="AQ128" s="131"/>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1"/>
      <c r="BR128" s="131"/>
      <c r="BS128" s="131"/>
      <c r="BT128" s="131"/>
      <c r="BU128" s="131"/>
      <c r="BV128" s="131"/>
      <c r="BW128" s="136"/>
      <c r="BX128" s="136"/>
      <c r="BY128" s="136"/>
      <c r="BZ128" s="136"/>
      <c r="CA128" s="131"/>
      <c r="CB128" s="131"/>
      <c r="CC128" s="136"/>
      <c r="CD128" s="136"/>
      <c r="CE128" s="136"/>
      <c r="CF128" s="131"/>
      <c r="CG128" s="136"/>
      <c r="CH128" s="131"/>
      <c r="CI128" s="136"/>
      <c r="CJ128" s="136"/>
      <c r="CK128" s="136"/>
      <c r="CL128" s="131"/>
      <c r="CM128" s="131"/>
      <c r="CN128" s="131"/>
      <c r="CO128" s="131"/>
      <c r="CP128" s="131"/>
      <c r="CQ128" s="131"/>
      <c r="CR128" s="131"/>
      <c r="CS128" s="131"/>
      <c r="CT128" s="131"/>
      <c r="CU128" s="136"/>
      <c r="CV128" s="136"/>
      <c r="CW128" s="136"/>
      <c r="CX128" s="131"/>
      <c r="CY128" s="131"/>
      <c r="CZ128" s="136"/>
      <c r="DA128" s="136"/>
      <c r="DB128" s="136"/>
      <c r="DC128" s="131"/>
      <c r="DD128" s="131"/>
      <c r="DE128" s="136"/>
      <c r="DF128" s="136"/>
      <c r="DG128" s="131"/>
      <c r="DH128" s="136"/>
      <c r="DI128" s="136"/>
      <c r="DJ128" s="136"/>
      <c r="DK128" s="136"/>
      <c r="DL128" s="136"/>
      <c r="DM128" s="131"/>
      <c r="DN128" s="131"/>
      <c r="DO128" s="131"/>
      <c r="DP128" s="131"/>
      <c r="DQ128" s="131"/>
      <c r="DR128" s="131"/>
      <c r="DS128" s="131"/>
      <c r="DT128" s="131"/>
      <c r="DU128" s="131"/>
      <c r="DV128" s="131"/>
      <c r="DW128" s="137"/>
      <c r="DX128" s="227"/>
      <c r="DY128" s="227"/>
      <c r="DZ128" s="228"/>
      <c r="EA128" s="228"/>
      <c r="EB128" s="228"/>
      <c r="EC128" s="228"/>
    </row>
    <row r="129" spans="1:133">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243"/>
      <c r="AP129" s="131"/>
      <c r="AQ129" s="131"/>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1"/>
      <c r="BR129" s="131"/>
      <c r="BS129" s="131"/>
      <c r="BT129" s="131"/>
      <c r="BU129" s="131"/>
      <c r="BV129" s="131"/>
      <c r="BW129" s="136"/>
      <c r="BX129" s="136"/>
      <c r="BY129" s="136"/>
      <c r="BZ129" s="136"/>
      <c r="CA129" s="131"/>
      <c r="CB129" s="131"/>
      <c r="CC129" s="136"/>
      <c r="CD129" s="136"/>
      <c r="CE129" s="136"/>
      <c r="CF129" s="131"/>
      <c r="CG129" s="136"/>
      <c r="CH129" s="131"/>
      <c r="CI129" s="136"/>
      <c r="CJ129" s="136"/>
      <c r="CK129" s="136"/>
      <c r="CL129" s="131"/>
      <c r="CM129" s="131"/>
      <c r="CN129" s="131"/>
      <c r="CO129" s="131"/>
      <c r="CP129" s="131"/>
      <c r="CQ129" s="131"/>
      <c r="CR129" s="131"/>
      <c r="CS129" s="131"/>
      <c r="CT129" s="131"/>
      <c r="CU129" s="136"/>
      <c r="CV129" s="136"/>
      <c r="CW129" s="136"/>
      <c r="CX129" s="131"/>
      <c r="CY129" s="131"/>
      <c r="CZ129" s="136"/>
      <c r="DA129" s="136"/>
      <c r="DB129" s="136"/>
      <c r="DC129" s="131"/>
      <c r="DD129" s="131"/>
      <c r="DE129" s="136"/>
      <c r="DF129" s="136"/>
      <c r="DG129" s="131"/>
      <c r="DH129" s="136"/>
      <c r="DI129" s="136"/>
      <c r="DJ129" s="136"/>
      <c r="DK129" s="136"/>
      <c r="DL129" s="136"/>
      <c r="DM129" s="131"/>
      <c r="DN129" s="131"/>
      <c r="DO129" s="131"/>
      <c r="DP129" s="131"/>
      <c r="DQ129" s="131"/>
      <c r="DR129" s="131"/>
      <c r="DS129" s="131"/>
      <c r="DT129" s="131"/>
      <c r="DU129" s="131"/>
      <c r="DV129" s="131"/>
      <c r="DW129" s="137"/>
      <c r="DX129" s="227"/>
      <c r="DY129" s="227"/>
      <c r="DZ129" s="228"/>
      <c r="EA129" s="228"/>
      <c r="EB129" s="228"/>
      <c r="EC129" s="228"/>
    </row>
    <row r="130" spans="1:133">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243"/>
      <c r="AP130" s="131"/>
      <c r="AQ130" s="131"/>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1"/>
      <c r="BR130" s="131"/>
      <c r="BS130" s="131"/>
      <c r="BT130" s="131"/>
      <c r="BU130" s="131"/>
      <c r="BV130" s="131"/>
      <c r="BW130" s="136"/>
      <c r="BX130" s="136"/>
      <c r="BY130" s="136"/>
      <c r="BZ130" s="136"/>
      <c r="CA130" s="131"/>
      <c r="CB130" s="131"/>
      <c r="CC130" s="136"/>
      <c r="CD130" s="136"/>
      <c r="CE130" s="136"/>
      <c r="CF130" s="131"/>
      <c r="CG130" s="136"/>
      <c r="CH130" s="131"/>
      <c r="CI130" s="136"/>
      <c r="CJ130" s="136"/>
      <c r="CK130" s="136"/>
      <c r="CL130" s="131"/>
      <c r="CM130" s="131"/>
      <c r="CN130" s="131"/>
      <c r="CO130" s="131"/>
      <c r="CP130" s="131"/>
      <c r="CQ130" s="131"/>
      <c r="CR130" s="131"/>
      <c r="CS130" s="131"/>
      <c r="CT130" s="131"/>
      <c r="CU130" s="136"/>
      <c r="CV130" s="136"/>
      <c r="CW130" s="136"/>
      <c r="CX130" s="131"/>
      <c r="CY130" s="131"/>
      <c r="CZ130" s="136"/>
      <c r="DA130" s="136"/>
      <c r="DB130" s="136"/>
      <c r="DC130" s="131"/>
      <c r="DD130" s="131"/>
      <c r="DE130" s="136"/>
      <c r="DF130" s="136"/>
      <c r="DG130" s="131"/>
      <c r="DH130" s="136"/>
      <c r="DI130" s="136"/>
      <c r="DJ130" s="136"/>
      <c r="DK130" s="136"/>
      <c r="DL130" s="136"/>
      <c r="DM130" s="131"/>
      <c r="DN130" s="131"/>
      <c r="DO130" s="131"/>
      <c r="DP130" s="131"/>
      <c r="DQ130" s="131"/>
      <c r="DR130" s="131"/>
      <c r="DS130" s="131"/>
      <c r="DT130" s="131"/>
      <c r="DU130" s="131"/>
      <c r="DV130" s="131"/>
      <c r="DW130" s="137"/>
      <c r="DX130" s="227"/>
      <c r="DY130" s="227"/>
      <c r="DZ130" s="228"/>
      <c r="EA130" s="228"/>
      <c r="EB130" s="228"/>
      <c r="EC130" s="228"/>
    </row>
    <row r="131" spans="1:133">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243"/>
      <c r="AP131" s="131"/>
      <c r="AQ131" s="131"/>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1"/>
      <c r="BR131" s="131"/>
      <c r="BS131" s="131"/>
      <c r="BT131" s="131"/>
      <c r="BU131" s="131"/>
      <c r="BV131" s="131"/>
      <c r="BW131" s="136"/>
      <c r="BX131" s="136"/>
      <c r="BY131" s="136"/>
      <c r="BZ131" s="136"/>
      <c r="CA131" s="131"/>
      <c r="CB131" s="131"/>
      <c r="CC131" s="136"/>
      <c r="CD131" s="136"/>
      <c r="CE131" s="136"/>
      <c r="CF131" s="131"/>
      <c r="CG131" s="136"/>
      <c r="CH131" s="131"/>
      <c r="CI131" s="136"/>
      <c r="CJ131" s="136"/>
      <c r="CK131" s="136"/>
      <c r="CL131" s="131"/>
      <c r="CM131" s="131"/>
      <c r="CN131" s="131"/>
      <c r="CO131" s="131"/>
      <c r="CP131" s="131"/>
      <c r="CQ131" s="131"/>
      <c r="CR131" s="131"/>
      <c r="CS131" s="131"/>
      <c r="CT131" s="131"/>
      <c r="CU131" s="136"/>
      <c r="CV131" s="136"/>
      <c r="CW131" s="136"/>
      <c r="CX131" s="131"/>
      <c r="CY131" s="131"/>
      <c r="CZ131" s="136"/>
      <c r="DA131" s="136"/>
      <c r="DB131" s="136"/>
      <c r="DC131" s="131"/>
      <c r="DD131" s="131"/>
      <c r="DE131" s="136"/>
      <c r="DF131" s="136"/>
      <c r="DG131" s="131"/>
      <c r="DH131" s="136"/>
      <c r="DI131" s="136"/>
      <c r="DJ131" s="136"/>
      <c r="DK131" s="136"/>
      <c r="DL131" s="136"/>
      <c r="DM131" s="131"/>
      <c r="DN131" s="131"/>
      <c r="DO131" s="131"/>
      <c r="DP131" s="131"/>
      <c r="DQ131" s="131"/>
      <c r="DR131" s="131"/>
      <c r="DS131" s="131"/>
      <c r="DT131" s="131"/>
      <c r="DU131" s="131"/>
      <c r="DV131" s="131"/>
      <c r="DW131" s="137"/>
      <c r="DX131" s="227"/>
      <c r="DY131" s="227"/>
      <c r="DZ131" s="228"/>
      <c r="EA131" s="228"/>
      <c r="EB131" s="228"/>
      <c r="EC131" s="228"/>
    </row>
    <row r="132" spans="1:133">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243"/>
      <c r="AP132" s="131"/>
      <c r="AQ132" s="131"/>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1"/>
      <c r="BR132" s="131"/>
      <c r="BS132" s="131"/>
      <c r="BT132" s="131"/>
      <c r="BU132" s="131"/>
      <c r="BV132" s="131"/>
      <c r="BW132" s="136"/>
      <c r="BX132" s="136"/>
      <c r="BY132" s="136"/>
      <c r="BZ132" s="136"/>
      <c r="CA132" s="131"/>
      <c r="CB132" s="131"/>
      <c r="CC132" s="136"/>
      <c r="CD132" s="136"/>
      <c r="CE132" s="136"/>
      <c r="CF132" s="131"/>
      <c r="CG132" s="136"/>
      <c r="CH132" s="131"/>
      <c r="CI132" s="136"/>
      <c r="CJ132" s="136"/>
      <c r="CK132" s="136"/>
      <c r="CL132" s="131"/>
      <c r="CM132" s="131"/>
      <c r="CN132" s="131"/>
      <c r="CO132" s="131"/>
      <c r="CP132" s="131"/>
      <c r="CQ132" s="131"/>
      <c r="CR132" s="131"/>
      <c r="CS132" s="131"/>
      <c r="CT132" s="131"/>
      <c r="CU132" s="136"/>
      <c r="CV132" s="136"/>
      <c r="CW132" s="136"/>
      <c r="CX132" s="131"/>
      <c r="CY132" s="131"/>
      <c r="CZ132" s="136"/>
      <c r="DA132" s="136"/>
      <c r="DB132" s="136"/>
      <c r="DC132" s="131"/>
      <c r="DD132" s="131"/>
      <c r="DE132" s="136"/>
      <c r="DF132" s="136"/>
      <c r="DG132" s="131"/>
      <c r="DH132" s="136"/>
      <c r="DI132" s="136"/>
      <c r="DJ132" s="136"/>
      <c r="DK132" s="136"/>
      <c r="DL132" s="136"/>
      <c r="DM132" s="131"/>
      <c r="DN132" s="131"/>
      <c r="DO132" s="131"/>
      <c r="DP132" s="131"/>
      <c r="DQ132" s="131"/>
      <c r="DR132" s="131"/>
      <c r="DS132" s="131"/>
      <c r="DT132" s="131"/>
      <c r="DU132" s="131"/>
      <c r="DV132" s="131"/>
      <c r="DW132" s="137"/>
      <c r="DX132" s="227"/>
      <c r="DY132" s="227"/>
      <c r="DZ132" s="228"/>
      <c r="EA132" s="228"/>
      <c r="EB132" s="228"/>
      <c r="EC132" s="228"/>
    </row>
    <row r="133" spans="1:133">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243"/>
      <c r="AP133" s="131"/>
      <c r="AQ133" s="131"/>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1"/>
      <c r="BR133" s="131"/>
      <c r="BS133" s="131"/>
      <c r="BT133" s="131"/>
      <c r="BU133" s="131"/>
      <c r="BV133" s="131"/>
      <c r="BW133" s="136"/>
      <c r="BX133" s="136"/>
      <c r="BY133" s="136"/>
      <c r="BZ133" s="136"/>
      <c r="CA133" s="131"/>
      <c r="CB133" s="131"/>
      <c r="CC133" s="136"/>
      <c r="CD133" s="136"/>
      <c r="CE133" s="136"/>
      <c r="CF133" s="131"/>
      <c r="CG133" s="136"/>
      <c r="CH133" s="131"/>
      <c r="CI133" s="136"/>
      <c r="CJ133" s="136"/>
      <c r="CK133" s="136"/>
      <c r="CL133" s="131"/>
      <c r="CM133" s="131"/>
      <c r="CN133" s="131"/>
      <c r="CO133" s="131"/>
      <c r="CP133" s="131"/>
      <c r="CQ133" s="131"/>
      <c r="CR133" s="131"/>
      <c r="CS133" s="131"/>
      <c r="CT133" s="131"/>
      <c r="CU133" s="136"/>
      <c r="CV133" s="136"/>
      <c r="CW133" s="136"/>
      <c r="CX133" s="131"/>
      <c r="CY133" s="131"/>
      <c r="CZ133" s="136"/>
      <c r="DA133" s="136"/>
      <c r="DB133" s="136"/>
      <c r="DC133" s="131"/>
      <c r="DD133" s="131"/>
      <c r="DE133" s="136"/>
      <c r="DF133" s="136"/>
      <c r="DG133" s="131"/>
      <c r="DH133" s="136"/>
      <c r="DI133" s="136"/>
      <c r="DJ133" s="136"/>
      <c r="DK133" s="136"/>
      <c r="DL133" s="136"/>
      <c r="DM133" s="131"/>
      <c r="DN133" s="131"/>
      <c r="DO133" s="131"/>
      <c r="DP133" s="131"/>
      <c r="DQ133" s="131"/>
      <c r="DR133" s="131"/>
      <c r="DS133" s="131"/>
      <c r="DT133" s="131"/>
      <c r="DU133" s="131"/>
      <c r="DV133" s="131"/>
      <c r="DW133" s="137"/>
      <c r="DX133" s="227"/>
      <c r="DY133" s="227"/>
      <c r="DZ133" s="228"/>
      <c r="EA133" s="228"/>
      <c r="EB133" s="228"/>
      <c r="EC133" s="228"/>
    </row>
    <row r="134" spans="1:133">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243"/>
      <c r="AP134" s="131"/>
      <c r="AQ134" s="131"/>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1"/>
      <c r="BR134" s="131"/>
      <c r="BS134" s="131"/>
      <c r="BT134" s="131"/>
      <c r="BU134" s="131"/>
      <c r="BV134" s="131"/>
      <c r="BW134" s="136"/>
      <c r="BX134" s="136"/>
      <c r="BY134" s="136"/>
      <c r="BZ134" s="136"/>
      <c r="CA134" s="131"/>
      <c r="CB134" s="131"/>
      <c r="CC134" s="136"/>
      <c r="CD134" s="136"/>
      <c r="CE134" s="136"/>
      <c r="CF134" s="131"/>
      <c r="CG134" s="136"/>
      <c r="CH134" s="131"/>
      <c r="CI134" s="136"/>
      <c r="CJ134" s="136"/>
      <c r="CK134" s="136"/>
      <c r="CL134" s="131"/>
      <c r="CM134" s="131"/>
      <c r="CN134" s="131"/>
      <c r="CO134" s="131"/>
      <c r="CP134" s="131"/>
      <c r="CQ134" s="131"/>
      <c r="CR134" s="131"/>
      <c r="CS134" s="131"/>
      <c r="CT134" s="131"/>
      <c r="CU134" s="136"/>
      <c r="CV134" s="136"/>
      <c r="CW134" s="136"/>
      <c r="CX134" s="131"/>
      <c r="CY134" s="131"/>
      <c r="CZ134" s="136"/>
      <c r="DA134" s="136"/>
      <c r="DB134" s="136"/>
      <c r="DC134" s="131"/>
      <c r="DD134" s="131"/>
      <c r="DE134" s="136"/>
      <c r="DF134" s="136"/>
      <c r="DG134" s="131"/>
      <c r="DH134" s="136"/>
      <c r="DI134" s="136"/>
      <c r="DJ134" s="136"/>
      <c r="DK134" s="136"/>
      <c r="DL134" s="136"/>
      <c r="DM134" s="131"/>
      <c r="DN134" s="131"/>
      <c r="DO134" s="131"/>
      <c r="DP134" s="131"/>
      <c r="DQ134" s="131"/>
      <c r="DR134" s="131"/>
      <c r="DS134" s="131"/>
      <c r="DT134" s="131"/>
      <c r="DU134" s="131"/>
      <c r="DV134" s="131"/>
      <c r="DW134" s="137"/>
      <c r="DX134" s="227"/>
      <c r="DY134" s="227"/>
      <c r="DZ134" s="228"/>
      <c r="EA134" s="228"/>
      <c r="EB134" s="228"/>
      <c r="EC134" s="228"/>
    </row>
    <row r="135" spans="1:133">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243"/>
      <c r="AP135" s="131"/>
      <c r="AQ135" s="131"/>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1"/>
      <c r="BR135" s="131"/>
      <c r="BS135" s="131"/>
      <c r="BT135" s="131"/>
      <c r="BU135" s="131"/>
      <c r="BV135" s="131"/>
      <c r="BW135" s="136"/>
      <c r="BX135" s="136"/>
      <c r="BY135" s="136"/>
      <c r="BZ135" s="136"/>
      <c r="CA135" s="131"/>
      <c r="CB135" s="131"/>
      <c r="CC135" s="136"/>
      <c r="CD135" s="136"/>
      <c r="CE135" s="136"/>
      <c r="CF135" s="131"/>
      <c r="CG135" s="136"/>
      <c r="CH135" s="131"/>
      <c r="CI135" s="136"/>
      <c r="CJ135" s="136"/>
      <c r="CK135" s="136"/>
      <c r="CL135" s="131"/>
      <c r="CM135" s="131"/>
      <c r="CN135" s="131"/>
      <c r="CO135" s="131"/>
      <c r="CP135" s="131"/>
      <c r="CQ135" s="131"/>
      <c r="CR135" s="131"/>
      <c r="CS135" s="131"/>
      <c r="CT135" s="131"/>
      <c r="CU135" s="136"/>
      <c r="CV135" s="136"/>
      <c r="CW135" s="136"/>
      <c r="CX135" s="131"/>
      <c r="CY135" s="131"/>
      <c r="CZ135" s="136"/>
      <c r="DA135" s="136"/>
      <c r="DB135" s="136"/>
      <c r="DC135" s="131"/>
      <c r="DD135" s="131"/>
      <c r="DE135" s="136"/>
      <c r="DF135" s="136"/>
      <c r="DG135" s="131"/>
      <c r="DH135" s="136"/>
      <c r="DI135" s="136"/>
      <c r="DJ135" s="136"/>
      <c r="DK135" s="136"/>
      <c r="DL135" s="136"/>
      <c r="DM135" s="131"/>
      <c r="DN135" s="131"/>
      <c r="DO135" s="131"/>
      <c r="DP135" s="131"/>
      <c r="DQ135" s="131"/>
      <c r="DR135" s="131"/>
      <c r="DS135" s="131"/>
      <c r="DT135" s="131"/>
      <c r="DU135" s="131"/>
      <c r="DV135" s="131"/>
      <c r="DW135" s="137"/>
      <c r="DX135" s="227"/>
      <c r="DY135" s="227"/>
      <c r="DZ135" s="228"/>
      <c r="EA135" s="228"/>
      <c r="EB135" s="228"/>
      <c r="EC135" s="228"/>
    </row>
    <row r="136" spans="1:133">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243"/>
      <c r="AP136" s="131"/>
      <c r="AQ136" s="131"/>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1"/>
      <c r="BR136" s="131"/>
      <c r="BS136" s="131"/>
      <c r="BT136" s="131"/>
      <c r="BU136" s="131"/>
      <c r="BV136" s="131"/>
      <c r="BW136" s="136"/>
      <c r="BX136" s="136"/>
      <c r="BY136" s="136"/>
      <c r="BZ136" s="136"/>
      <c r="CA136" s="131"/>
      <c r="CB136" s="131"/>
      <c r="CC136" s="136"/>
      <c r="CD136" s="136"/>
      <c r="CE136" s="136"/>
      <c r="CF136" s="131"/>
      <c r="CG136" s="136"/>
      <c r="CH136" s="131"/>
      <c r="CI136" s="136"/>
      <c r="CJ136" s="136"/>
      <c r="CK136" s="136"/>
      <c r="CL136" s="131"/>
      <c r="CM136" s="131"/>
      <c r="CN136" s="131"/>
      <c r="CO136" s="131"/>
      <c r="CP136" s="131"/>
      <c r="CQ136" s="131"/>
      <c r="CR136" s="131"/>
      <c r="CS136" s="131"/>
      <c r="CT136" s="131"/>
      <c r="CU136" s="136"/>
      <c r="CV136" s="136"/>
      <c r="CW136" s="136"/>
      <c r="CX136" s="131"/>
      <c r="CY136" s="131"/>
      <c r="CZ136" s="136"/>
      <c r="DA136" s="136"/>
      <c r="DB136" s="136"/>
      <c r="DC136" s="131"/>
      <c r="DD136" s="131"/>
      <c r="DE136" s="136"/>
      <c r="DF136" s="136"/>
      <c r="DG136" s="131"/>
      <c r="DH136" s="136"/>
      <c r="DI136" s="136"/>
      <c r="DJ136" s="136"/>
      <c r="DK136" s="136"/>
      <c r="DL136" s="136"/>
      <c r="DM136" s="131"/>
      <c r="DN136" s="131"/>
      <c r="DO136" s="131"/>
      <c r="DP136" s="131"/>
      <c r="DQ136" s="131"/>
      <c r="DR136" s="131"/>
      <c r="DS136" s="131"/>
      <c r="DT136" s="131"/>
      <c r="DU136" s="131"/>
      <c r="DV136" s="131"/>
      <c r="DW136" s="137"/>
      <c r="DX136" s="227"/>
      <c r="DY136" s="227"/>
      <c r="DZ136" s="228"/>
      <c r="EA136" s="228"/>
      <c r="EB136" s="228"/>
      <c r="EC136" s="228"/>
    </row>
    <row r="137" spans="1:133">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243"/>
      <c r="AP137" s="131"/>
      <c r="AQ137" s="131"/>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1"/>
      <c r="BR137" s="131"/>
      <c r="BS137" s="131"/>
      <c r="BT137" s="131"/>
      <c r="BU137" s="131"/>
      <c r="BV137" s="131"/>
      <c r="BW137" s="136"/>
      <c r="BX137" s="136"/>
      <c r="BY137" s="136"/>
      <c r="BZ137" s="136"/>
      <c r="CA137" s="131"/>
      <c r="CB137" s="131"/>
      <c r="CC137" s="136"/>
      <c r="CD137" s="136"/>
      <c r="CE137" s="136"/>
      <c r="CF137" s="131"/>
      <c r="CG137" s="136"/>
      <c r="CH137" s="131"/>
      <c r="CI137" s="136"/>
      <c r="CJ137" s="136"/>
      <c r="CK137" s="136"/>
      <c r="CL137" s="131"/>
      <c r="CM137" s="131"/>
      <c r="CN137" s="131"/>
      <c r="CO137" s="131"/>
      <c r="CP137" s="131"/>
      <c r="CQ137" s="131"/>
      <c r="CR137" s="131"/>
      <c r="CS137" s="131"/>
      <c r="CT137" s="131"/>
      <c r="CU137" s="136"/>
      <c r="CV137" s="136"/>
      <c r="CW137" s="136"/>
      <c r="CX137" s="131"/>
      <c r="CY137" s="131"/>
      <c r="CZ137" s="136"/>
      <c r="DA137" s="136"/>
      <c r="DB137" s="136"/>
      <c r="DC137" s="131"/>
      <c r="DD137" s="131"/>
      <c r="DE137" s="136"/>
      <c r="DF137" s="136"/>
      <c r="DG137" s="131"/>
      <c r="DH137" s="136"/>
      <c r="DI137" s="136"/>
      <c r="DJ137" s="136"/>
      <c r="DK137" s="136"/>
      <c r="DL137" s="136"/>
      <c r="DM137" s="131"/>
      <c r="DN137" s="131"/>
      <c r="DO137" s="131"/>
      <c r="DP137" s="131"/>
      <c r="DQ137" s="131"/>
      <c r="DR137" s="131"/>
      <c r="DS137" s="131"/>
      <c r="DT137" s="131"/>
      <c r="DU137" s="131"/>
      <c r="DV137" s="131"/>
      <c r="DW137" s="137"/>
      <c r="DX137" s="227"/>
      <c r="DY137" s="227"/>
      <c r="DZ137" s="228"/>
      <c r="EA137" s="228"/>
      <c r="EB137" s="228"/>
      <c r="EC137" s="228"/>
    </row>
    <row r="138" spans="1:133">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243"/>
      <c r="AP138" s="131"/>
      <c r="AQ138" s="131"/>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1"/>
      <c r="BR138" s="131"/>
      <c r="BS138" s="131"/>
      <c r="BT138" s="131"/>
      <c r="BU138" s="131"/>
      <c r="BV138" s="131"/>
      <c r="BW138" s="136"/>
      <c r="BX138" s="136"/>
      <c r="BY138" s="136"/>
      <c r="BZ138" s="136"/>
      <c r="CA138" s="131"/>
      <c r="CB138" s="131"/>
      <c r="CC138" s="136"/>
      <c r="CD138" s="136"/>
      <c r="CE138" s="136"/>
      <c r="CF138" s="131"/>
      <c r="CG138" s="136"/>
      <c r="CH138" s="131"/>
      <c r="CI138" s="136"/>
      <c r="CJ138" s="136"/>
      <c r="CK138" s="136"/>
      <c r="CL138" s="131"/>
      <c r="CM138" s="131"/>
      <c r="CN138" s="131"/>
      <c r="CO138" s="131"/>
      <c r="CP138" s="131"/>
      <c r="CQ138" s="131"/>
      <c r="CR138" s="131"/>
      <c r="CS138" s="131"/>
      <c r="CT138" s="131"/>
      <c r="CU138" s="136"/>
      <c r="CV138" s="136"/>
      <c r="CW138" s="136"/>
      <c r="CX138" s="131"/>
      <c r="CY138" s="131"/>
      <c r="CZ138" s="136"/>
      <c r="DA138" s="136"/>
      <c r="DB138" s="136"/>
      <c r="DC138" s="131"/>
      <c r="DD138" s="131"/>
      <c r="DE138" s="136"/>
      <c r="DF138" s="136"/>
      <c r="DG138" s="131"/>
      <c r="DH138" s="136"/>
      <c r="DI138" s="136"/>
      <c r="DJ138" s="136"/>
      <c r="DK138" s="136"/>
      <c r="DL138" s="136"/>
      <c r="DM138" s="131"/>
      <c r="DN138" s="131"/>
      <c r="DO138" s="131"/>
      <c r="DP138" s="131"/>
      <c r="DQ138" s="131"/>
      <c r="DR138" s="131"/>
      <c r="DS138" s="131"/>
      <c r="DT138" s="131"/>
      <c r="DU138" s="131"/>
      <c r="DV138" s="131"/>
      <c r="DW138" s="137"/>
      <c r="DX138" s="227"/>
      <c r="DY138" s="227"/>
      <c r="DZ138" s="228"/>
      <c r="EA138" s="228"/>
      <c r="EB138" s="228"/>
      <c r="EC138" s="228"/>
    </row>
    <row r="139" spans="1:133">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243"/>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c r="BS139" s="131"/>
      <c r="BT139" s="131"/>
      <c r="BU139" s="131"/>
      <c r="BV139" s="131"/>
      <c r="BW139" s="136"/>
      <c r="BX139" s="136"/>
      <c r="BY139" s="136"/>
      <c r="BZ139" s="136"/>
      <c r="CA139" s="131"/>
      <c r="CB139" s="131"/>
      <c r="CC139" s="136"/>
      <c r="CD139" s="136"/>
      <c r="CE139" s="136"/>
      <c r="CF139" s="131"/>
      <c r="CG139" s="136"/>
      <c r="CH139" s="131"/>
      <c r="CI139" s="136"/>
      <c r="CJ139" s="136"/>
      <c r="CK139" s="136"/>
      <c r="CL139" s="131"/>
      <c r="CM139" s="131"/>
      <c r="CN139" s="131"/>
      <c r="CO139" s="131"/>
      <c r="CP139" s="131"/>
      <c r="CQ139" s="131"/>
      <c r="CR139" s="131"/>
      <c r="CS139" s="131"/>
      <c r="CT139" s="131"/>
      <c r="CU139" s="136"/>
      <c r="CV139" s="136"/>
      <c r="CW139" s="136"/>
      <c r="CX139" s="131"/>
      <c r="CY139" s="131"/>
      <c r="CZ139" s="136"/>
      <c r="DA139" s="136"/>
      <c r="DB139" s="136"/>
      <c r="DC139" s="131"/>
      <c r="DD139" s="131"/>
      <c r="DE139" s="136"/>
      <c r="DF139" s="136"/>
      <c r="DG139" s="131"/>
      <c r="DH139" s="136"/>
      <c r="DI139" s="136"/>
      <c r="DJ139" s="136"/>
      <c r="DK139" s="136"/>
      <c r="DL139" s="136"/>
      <c r="DM139" s="131"/>
      <c r="DN139" s="131"/>
      <c r="DO139" s="131"/>
      <c r="DP139" s="131"/>
      <c r="DQ139" s="131"/>
      <c r="DR139" s="131"/>
      <c r="DS139" s="131"/>
      <c r="DT139" s="131"/>
      <c r="DU139" s="131"/>
      <c r="DV139" s="131"/>
      <c r="DW139" s="137"/>
      <c r="DX139" s="227"/>
      <c r="DY139" s="227"/>
      <c r="DZ139" s="228"/>
      <c r="EA139" s="228"/>
      <c r="EB139" s="228"/>
      <c r="EC139" s="228"/>
    </row>
    <row r="140" spans="1:133">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243"/>
      <c r="AP140" s="131"/>
      <c r="AQ140" s="131"/>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1"/>
      <c r="BR140" s="131"/>
      <c r="BS140" s="131"/>
      <c r="BT140" s="131"/>
      <c r="BU140" s="131"/>
      <c r="BV140" s="131"/>
      <c r="BW140" s="136"/>
      <c r="BX140" s="136"/>
      <c r="BY140" s="136"/>
      <c r="BZ140" s="136"/>
      <c r="CA140" s="131"/>
      <c r="CB140" s="131"/>
      <c r="CC140" s="136"/>
      <c r="CD140" s="136"/>
      <c r="CE140" s="136"/>
      <c r="CF140" s="131"/>
      <c r="CG140" s="136"/>
      <c r="CH140" s="131"/>
      <c r="CI140" s="136"/>
      <c r="CJ140" s="136"/>
      <c r="CK140" s="136"/>
      <c r="CL140" s="131"/>
      <c r="CM140" s="131"/>
      <c r="CN140" s="131"/>
      <c r="CO140" s="131"/>
      <c r="CP140" s="131"/>
      <c r="CQ140" s="131"/>
      <c r="CR140" s="131"/>
      <c r="CS140" s="131"/>
      <c r="CT140" s="131"/>
      <c r="CU140" s="136"/>
      <c r="CV140" s="136"/>
      <c r="CW140" s="136"/>
      <c r="CX140" s="131"/>
      <c r="CY140" s="131"/>
      <c r="CZ140" s="136"/>
      <c r="DA140" s="136"/>
      <c r="DB140" s="136"/>
      <c r="DC140" s="131"/>
      <c r="DD140" s="131"/>
      <c r="DE140" s="136"/>
      <c r="DF140" s="136"/>
      <c r="DG140" s="131"/>
      <c r="DH140" s="136"/>
      <c r="DI140" s="136"/>
      <c r="DJ140" s="136"/>
      <c r="DK140" s="136"/>
      <c r="DL140" s="136"/>
      <c r="DM140" s="131"/>
      <c r="DN140" s="131"/>
      <c r="DO140" s="131"/>
      <c r="DP140" s="131"/>
      <c r="DQ140" s="131"/>
      <c r="DR140" s="131"/>
      <c r="DS140" s="131"/>
      <c r="DT140" s="131"/>
      <c r="DU140" s="131"/>
      <c r="DV140" s="131"/>
      <c r="DW140" s="137"/>
      <c r="DX140" s="227"/>
      <c r="DY140" s="227"/>
      <c r="DZ140" s="228"/>
      <c r="EA140" s="228"/>
      <c r="EB140" s="228"/>
      <c r="EC140" s="228"/>
    </row>
    <row r="141" spans="1:133">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243"/>
      <c r="AP141" s="131"/>
      <c r="AQ141" s="131"/>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1"/>
      <c r="BR141" s="131"/>
      <c r="BS141" s="131"/>
      <c r="BT141" s="131"/>
      <c r="BU141" s="131"/>
      <c r="BV141" s="131"/>
      <c r="BW141" s="136"/>
      <c r="BX141" s="136"/>
      <c r="BY141" s="136"/>
      <c r="BZ141" s="136"/>
      <c r="CA141" s="131"/>
      <c r="CB141" s="131"/>
      <c r="CC141" s="136"/>
      <c r="CD141" s="136"/>
      <c r="CE141" s="136"/>
      <c r="CF141" s="131"/>
      <c r="CG141" s="136"/>
      <c r="CH141" s="131"/>
      <c r="CI141" s="136"/>
      <c r="CJ141" s="136"/>
      <c r="CK141" s="136"/>
      <c r="CL141" s="131"/>
      <c r="CM141" s="131"/>
      <c r="CN141" s="131"/>
      <c r="CO141" s="131"/>
      <c r="CP141" s="131"/>
      <c r="CQ141" s="131"/>
      <c r="CR141" s="131"/>
      <c r="CS141" s="131"/>
      <c r="CT141" s="131"/>
      <c r="CU141" s="136"/>
      <c r="CV141" s="136"/>
      <c r="CW141" s="136"/>
      <c r="CX141" s="131"/>
      <c r="CY141" s="131"/>
      <c r="CZ141" s="136"/>
      <c r="DA141" s="136"/>
      <c r="DB141" s="136"/>
      <c r="DC141" s="131"/>
      <c r="DD141" s="131"/>
      <c r="DE141" s="136"/>
      <c r="DF141" s="136"/>
      <c r="DG141" s="131"/>
      <c r="DH141" s="136"/>
      <c r="DI141" s="136"/>
      <c r="DJ141" s="136"/>
      <c r="DK141" s="136"/>
      <c r="DL141" s="136"/>
      <c r="DM141" s="131"/>
      <c r="DN141" s="131"/>
      <c r="DO141" s="131"/>
      <c r="DP141" s="131"/>
      <c r="DQ141" s="131"/>
      <c r="DR141" s="131"/>
      <c r="DS141" s="131"/>
      <c r="DT141" s="131"/>
      <c r="DU141" s="131"/>
      <c r="DV141" s="131"/>
      <c r="DW141" s="137"/>
      <c r="DX141" s="227"/>
      <c r="DY141" s="227"/>
      <c r="DZ141" s="228"/>
      <c r="EA141" s="228"/>
      <c r="EB141" s="228"/>
      <c r="EC141" s="228"/>
    </row>
    <row r="142" spans="1:133">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243"/>
      <c r="AP142" s="131"/>
      <c r="AQ142" s="131"/>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1"/>
      <c r="BR142" s="131"/>
      <c r="BS142" s="131"/>
      <c r="BT142" s="131"/>
      <c r="BU142" s="131"/>
      <c r="BV142" s="131"/>
      <c r="BW142" s="136"/>
      <c r="BX142" s="136"/>
      <c r="BY142" s="136"/>
      <c r="BZ142" s="136"/>
      <c r="CA142" s="131"/>
      <c r="CB142" s="131"/>
      <c r="CC142" s="136"/>
      <c r="CD142" s="136"/>
      <c r="CE142" s="136"/>
      <c r="CF142" s="131"/>
      <c r="CG142" s="136"/>
      <c r="CH142" s="131"/>
      <c r="CI142" s="136"/>
      <c r="CJ142" s="136"/>
      <c r="CK142" s="136"/>
      <c r="CL142" s="131"/>
      <c r="CM142" s="131"/>
      <c r="CN142" s="131"/>
      <c r="CO142" s="131"/>
      <c r="CP142" s="131"/>
      <c r="CQ142" s="131"/>
      <c r="CR142" s="131"/>
      <c r="CS142" s="131"/>
      <c r="CT142" s="131"/>
      <c r="CU142" s="136"/>
      <c r="CV142" s="136"/>
      <c r="CW142" s="136"/>
      <c r="CX142" s="131"/>
      <c r="CY142" s="131"/>
      <c r="CZ142" s="136"/>
      <c r="DA142" s="136"/>
      <c r="DB142" s="136"/>
      <c r="DC142" s="131"/>
      <c r="DD142" s="131"/>
      <c r="DE142" s="136"/>
      <c r="DF142" s="136"/>
      <c r="DG142" s="131"/>
      <c r="DH142" s="136"/>
      <c r="DI142" s="136"/>
      <c r="DJ142" s="136"/>
      <c r="DK142" s="136"/>
      <c r="DL142" s="136"/>
      <c r="DM142" s="131"/>
      <c r="DN142" s="131"/>
      <c r="DO142" s="131"/>
      <c r="DP142" s="131"/>
      <c r="DQ142" s="131"/>
      <c r="DR142" s="131"/>
      <c r="DS142" s="131"/>
      <c r="DT142" s="131"/>
      <c r="DU142" s="131"/>
      <c r="DV142" s="131"/>
      <c r="DW142" s="137"/>
      <c r="DX142" s="227"/>
      <c r="DY142" s="227"/>
      <c r="DZ142" s="228"/>
      <c r="EA142" s="228"/>
      <c r="EB142" s="228"/>
      <c r="EC142" s="228"/>
    </row>
    <row r="143" spans="1:133">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243"/>
      <c r="AP143" s="131"/>
      <c r="AQ143" s="131"/>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1"/>
      <c r="BR143" s="131"/>
      <c r="BS143" s="131"/>
      <c r="BT143" s="131"/>
      <c r="BU143" s="131"/>
      <c r="BV143" s="131"/>
      <c r="BW143" s="136"/>
      <c r="BX143" s="136"/>
      <c r="BY143" s="136"/>
      <c r="BZ143" s="136"/>
      <c r="CA143" s="131"/>
      <c r="CB143" s="131"/>
      <c r="CC143" s="136"/>
      <c r="CD143" s="136"/>
      <c r="CE143" s="136"/>
      <c r="CF143" s="131"/>
      <c r="CG143" s="136"/>
      <c r="CH143" s="131"/>
      <c r="CI143" s="136"/>
      <c r="CJ143" s="136"/>
      <c r="CK143" s="136"/>
      <c r="CL143" s="131"/>
      <c r="CM143" s="131"/>
      <c r="CN143" s="131"/>
      <c r="CO143" s="131"/>
      <c r="CP143" s="131"/>
      <c r="CQ143" s="131"/>
      <c r="CR143" s="131"/>
      <c r="CS143" s="131"/>
      <c r="CT143" s="131"/>
      <c r="CU143" s="136"/>
      <c r="CV143" s="136"/>
      <c r="CW143" s="136"/>
      <c r="CX143" s="131"/>
      <c r="CY143" s="131"/>
      <c r="CZ143" s="136"/>
      <c r="DA143" s="136"/>
      <c r="DB143" s="136"/>
      <c r="DC143" s="131"/>
      <c r="DD143" s="131"/>
      <c r="DE143" s="136"/>
      <c r="DF143" s="136"/>
      <c r="DG143" s="131"/>
      <c r="DH143" s="136"/>
      <c r="DI143" s="136"/>
      <c r="DJ143" s="136"/>
      <c r="DK143" s="136"/>
      <c r="DL143" s="136"/>
      <c r="DM143" s="131"/>
      <c r="DN143" s="131"/>
      <c r="DO143" s="131"/>
      <c r="DP143" s="131"/>
      <c r="DQ143" s="131"/>
      <c r="DR143" s="131"/>
      <c r="DS143" s="131"/>
      <c r="DT143" s="131"/>
      <c r="DU143" s="131"/>
      <c r="DV143" s="131"/>
      <c r="DW143" s="137"/>
      <c r="DX143" s="227"/>
      <c r="DY143" s="227"/>
      <c r="DZ143" s="228"/>
      <c r="EA143" s="228"/>
      <c r="EB143" s="228"/>
      <c r="EC143" s="228"/>
    </row>
    <row r="144" spans="1:133">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243"/>
      <c r="AP144" s="131"/>
      <c r="AQ144" s="131"/>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1"/>
      <c r="BR144" s="131"/>
      <c r="BS144" s="131"/>
      <c r="BT144" s="131"/>
      <c r="BU144" s="131"/>
      <c r="BV144" s="131"/>
      <c r="BW144" s="136"/>
      <c r="BX144" s="136"/>
      <c r="BY144" s="136"/>
      <c r="BZ144" s="136"/>
      <c r="CA144" s="131"/>
      <c r="CB144" s="131"/>
      <c r="CC144" s="136"/>
      <c r="CD144" s="136"/>
      <c r="CE144" s="136"/>
      <c r="CF144" s="131"/>
      <c r="CG144" s="136"/>
      <c r="CH144" s="131"/>
      <c r="CI144" s="136"/>
      <c r="CJ144" s="136"/>
      <c r="CK144" s="136"/>
      <c r="CL144" s="131"/>
      <c r="CM144" s="131"/>
      <c r="CN144" s="131"/>
      <c r="CO144" s="131"/>
      <c r="CP144" s="131"/>
      <c r="CQ144" s="131"/>
      <c r="CR144" s="131"/>
      <c r="CS144" s="131"/>
      <c r="CT144" s="131"/>
      <c r="CU144" s="136"/>
      <c r="CV144" s="136"/>
      <c r="CW144" s="136"/>
      <c r="CX144" s="131"/>
      <c r="CY144" s="131"/>
      <c r="CZ144" s="136"/>
      <c r="DA144" s="136"/>
      <c r="DB144" s="136"/>
      <c r="DC144" s="131"/>
      <c r="DD144" s="131"/>
      <c r="DE144" s="136"/>
      <c r="DF144" s="136"/>
      <c r="DG144" s="131"/>
      <c r="DH144" s="136"/>
      <c r="DI144" s="136"/>
      <c r="DJ144" s="136"/>
      <c r="DK144" s="136"/>
      <c r="DL144" s="136"/>
      <c r="DM144" s="131"/>
      <c r="DN144" s="131"/>
      <c r="DO144" s="131"/>
      <c r="DP144" s="131"/>
      <c r="DQ144" s="131"/>
      <c r="DR144" s="131"/>
      <c r="DS144" s="131"/>
      <c r="DT144" s="131"/>
      <c r="DU144" s="131"/>
      <c r="DV144" s="131"/>
      <c r="DW144" s="137"/>
      <c r="DX144" s="227"/>
      <c r="DY144" s="227"/>
      <c r="DZ144" s="228"/>
      <c r="EA144" s="228"/>
      <c r="EB144" s="228"/>
      <c r="EC144" s="228"/>
    </row>
    <row r="145" spans="1:133">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243"/>
      <c r="AP145" s="131"/>
      <c r="AQ145" s="131"/>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1"/>
      <c r="BR145" s="131"/>
      <c r="BS145" s="131"/>
      <c r="BT145" s="131"/>
      <c r="BU145" s="131"/>
      <c r="BV145" s="131"/>
      <c r="BW145" s="136"/>
      <c r="BX145" s="136"/>
      <c r="BY145" s="136"/>
      <c r="BZ145" s="136"/>
      <c r="CA145" s="131"/>
      <c r="CB145" s="131"/>
      <c r="CC145" s="136"/>
      <c r="CD145" s="136"/>
      <c r="CE145" s="136"/>
      <c r="CF145" s="131"/>
      <c r="CG145" s="136"/>
      <c r="CH145" s="131"/>
      <c r="CI145" s="136"/>
      <c r="CJ145" s="136"/>
      <c r="CK145" s="136"/>
      <c r="CL145" s="131"/>
      <c r="CM145" s="131"/>
      <c r="CN145" s="131"/>
      <c r="CO145" s="131"/>
      <c r="CP145" s="131"/>
      <c r="CQ145" s="131"/>
      <c r="CR145" s="131"/>
      <c r="CS145" s="131"/>
      <c r="CT145" s="131"/>
      <c r="CU145" s="136"/>
      <c r="CV145" s="136"/>
      <c r="CW145" s="136"/>
      <c r="CX145" s="131"/>
      <c r="CY145" s="131"/>
      <c r="CZ145" s="136"/>
      <c r="DA145" s="136"/>
      <c r="DB145" s="136"/>
      <c r="DC145" s="131"/>
      <c r="DD145" s="131"/>
      <c r="DE145" s="136"/>
      <c r="DF145" s="136"/>
      <c r="DG145" s="131"/>
      <c r="DH145" s="136"/>
      <c r="DI145" s="136"/>
      <c r="DJ145" s="136"/>
      <c r="DK145" s="136"/>
      <c r="DL145" s="136"/>
      <c r="DM145" s="131"/>
      <c r="DN145" s="131"/>
      <c r="DO145" s="131"/>
      <c r="DP145" s="131"/>
      <c r="DQ145" s="131"/>
      <c r="DR145" s="131"/>
      <c r="DS145" s="131"/>
      <c r="DT145" s="131"/>
      <c r="DU145" s="131"/>
      <c r="DV145" s="131"/>
      <c r="DW145" s="137"/>
      <c r="DX145" s="227"/>
      <c r="DY145" s="227"/>
      <c r="DZ145" s="228"/>
      <c r="EA145" s="228"/>
      <c r="EB145" s="228"/>
      <c r="EC145" s="228"/>
    </row>
    <row r="146" spans="1:133">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243"/>
      <c r="AP146" s="131"/>
      <c r="AQ146" s="131"/>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1"/>
      <c r="BR146" s="131"/>
      <c r="BS146" s="131"/>
      <c r="BT146" s="131"/>
      <c r="BU146" s="131"/>
      <c r="BV146" s="131"/>
      <c r="BW146" s="136"/>
      <c r="BX146" s="136"/>
      <c r="BY146" s="136"/>
      <c r="BZ146" s="136"/>
      <c r="CA146" s="131"/>
      <c r="CB146" s="131"/>
      <c r="CC146" s="136"/>
      <c r="CD146" s="136"/>
      <c r="CE146" s="136"/>
      <c r="CF146" s="131"/>
      <c r="CG146" s="136"/>
      <c r="CH146" s="131"/>
      <c r="CI146" s="136"/>
      <c r="CJ146" s="136"/>
      <c r="CK146" s="136"/>
      <c r="CL146" s="131"/>
      <c r="CM146" s="131"/>
      <c r="CN146" s="131"/>
      <c r="CO146" s="131"/>
      <c r="CP146" s="131"/>
      <c r="CQ146" s="131"/>
      <c r="CR146" s="131"/>
      <c r="CS146" s="131"/>
      <c r="CT146" s="131"/>
      <c r="CU146" s="136"/>
      <c r="CV146" s="136"/>
      <c r="CW146" s="136"/>
      <c r="CX146" s="131"/>
      <c r="CY146" s="131"/>
      <c r="CZ146" s="136"/>
      <c r="DA146" s="136"/>
      <c r="DB146" s="136"/>
      <c r="DC146" s="131"/>
      <c r="DD146" s="131"/>
      <c r="DE146" s="136"/>
      <c r="DF146" s="136"/>
      <c r="DG146" s="131"/>
      <c r="DH146" s="136"/>
      <c r="DI146" s="136"/>
      <c r="DJ146" s="136"/>
      <c r="DK146" s="136"/>
      <c r="DL146" s="136"/>
      <c r="DM146" s="131"/>
      <c r="DN146" s="131"/>
      <c r="DO146" s="131"/>
      <c r="DP146" s="131"/>
      <c r="DQ146" s="131"/>
      <c r="DR146" s="131"/>
      <c r="DS146" s="131"/>
      <c r="DT146" s="131"/>
      <c r="DU146" s="131"/>
      <c r="DV146" s="131"/>
      <c r="DW146" s="137"/>
      <c r="DX146" s="227"/>
      <c r="DY146" s="227"/>
      <c r="DZ146" s="228"/>
      <c r="EA146" s="228"/>
      <c r="EB146" s="228"/>
      <c r="EC146" s="228"/>
    </row>
    <row r="147" spans="1:133">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243"/>
      <c r="AP147" s="131"/>
      <c r="AQ147" s="131"/>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1"/>
      <c r="BR147" s="131"/>
      <c r="BS147" s="131"/>
      <c r="BT147" s="131"/>
      <c r="BU147" s="131"/>
      <c r="BV147" s="131"/>
      <c r="BW147" s="136"/>
      <c r="BX147" s="136"/>
      <c r="BY147" s="136"/>
      <c r="BZ147" s="136"/>
      <c r="CA147" s="131"/>
      <c r="CB147" s="131"/>
      <c r="CC147" s="136"/>
      <c r="CD147" s="136"/>
      <c r="CE147" s="136"/>
      <c r="CF147" s="131"/>
      <c r="CG147" s="136"/>
      <c r="CH147" s="131"/>
      <c r="CI147" s="136"/>
      <c r="CJ147" s="136"/>
      <c r="CK147" s="136"/>
      <c r="CL147" s="131"/>
      <c r="CM147" s="131"/>
      <c r="CN147" s="131"/>
      <c r="CO147" s="131"/>
      <c r="CP147" s="131"/>
      <c r="CQ147" s="131"/>
      <c r="CR147" s="131"/>
      <c r="CS147" s="131"/>
      <c r="CT147" s="131"/>
      <c r="CU147" s="136"/>
      <c r="CV147" s="136"/>
      <c r="CW147" s="136"/>
      <c r="CX147" s="131"/>
      <c r="CY147" s="131"/>
      <c r="CZ147" s="136"/>
      <c r="DA147" s="136"/>
      <c r="DB147" s="136"/>
      <c r="DC147" s="131"/>
      <c r="DD147" s="131"/>
      <c r="DE147" s="136"/>
      <c r="DF147" s="136"/>
      <c r="DG147" s="131"/>
      <c r="DH147" s="136"/>
      <c r="DI147" s="136"/>
      <c r="DJ147" s="136"/>
      <c r="DK147" s="136"/>
      <c r="DL147" s="136"/>
      <c r="DM147" s="131"/>
      <c r="DN147" s="131"/>
      <c r="DO147" s="131"/>
      <c r="DP147" s="131"/>
      <c r="DQ147" s="131"/>
      <c r="DR147" s="131"/>
      <c r="DS147" s="131"/>
      <c r="DT147" s="131"/>
      <c r="DU147" s="131"/>
      <c r="DV147" s="131"/>
      <c r="DW147" s="137"/>
      <c r="DX147" s="227"/>
      <c r="DY147" s="227"/>
      <c r="DZ147" s="228"/>
      <c r="EA147" s="228"/>
      <c r="EB147" s="228"/>
      <c r="EC147" s="228"/>
    </row>
    <row r="148" spans="1:133">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243"/>
      <c r="AP148" s="131"/>
      <c r="AQ148" s="131"/>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1"/>
      <c r="BR148" s="131"/>
      <c r="BS148" s="131"/>
      <c r="BT148" s="131"/>
      <c r="BU148" s="131"/>
      <c r="BV148" s="131"/>
      <c r="BW148" s="136"/>
      <c r="BX148" s="136"/>
      <c r="BY148" s="136"/>
      <c r="BZ148" s="136"/>
      <c r="CA148" s="131"/>
      <c r="CB148" s="131"/>
      <c r="CC148" s="136"/>
      <c r="CD148" s="136"/>
      <c r="CE148" s="136"/>
      <c r="CF148" s="131"/>
      <c r="CG148" s="136"/>
      <c r="CH148" s="131"/>
      <c r="CI148" s="136"/>
      <c r="CJ148" s="136"/>
      <c r="CK148" s="136"/>
      <c r="CL148" s="131"/>
      <c r="CM148" s="131"/>
      <c r="CN148" s="131"/>
      <c r="CO148" s="131"/>
      <c r="CP148" s="131"/>
      <c r="CQ148" s="131"/>
      <c r="CR148" s="131"/>
      <c r="CS148" s="131"/>
      <c r="CT148" s="131"/>
      <c r="CU148" s="136"/>
      <c r="CV148" s="136"/>
      <c r="CW148" s="136"/>
      <c r="CX148" s="131"/>
      <c r="CY148" s="131"/>
      <c r="CZ148" s="136"/>
      <c r="DA148" s="136"/>
      <c r="DB148" s="136"/>
      <c r="DC148" s="131"/>
      <c r="DD148" s="131"/>
      <c r="DE148" s="136"/>
      <c r="DF148" s="136"/>
      <c r="DG148" s="131"/>
      <c r="DH148" s="136"/>
      <c r="DI148" s="136"/>
      <c r="DJ148" s="136"/>
      <c r="DK148" s="136"/>
      <c r="DL148" s="136"/>
      <c r="DM148" s="131"/>
      <c r="DN148" s="131"/>
      <c r="DO148" s="131"/>
      <c r="DP148" s="131"/>
      <c r="DQ148" s="131"/>
      <c r="DR148" s="131"/>
      <c r="DS148" s="131"/>
      <c r="DT148" s="131"/>
      <c r="DU148" s="131"/>
      <c r="DV148" s="131"/>
      <c r="DW148" s="137"/>
      <c r="DX148" s="227"/>
      <c r="DY148" s="227"/>
      <c r="DZ148" s="228"/>
      <c r="EA148" s="228"/>
      <c r="EB148" s="228"/>
      <c r="EC148" s="228"/>
    </row>
    <row r="149" spans="1:133">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243"/>
      <c r="AP149" s="131"/>
      <c r="AQ149" s="131"/>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1"/>
      <c r="BR149" s="131"/>
      <c r="BS149" s="131"/>
      <c r="BT149" s="131"/>
      <c r="BU149" s="131"/>
      <c r="BV149" s="131"/>
      <c r="BW149" s="136"/>
      <c r="BX149" s="136"/>
      <c r="BY149" s="136"/>
      <c r="BZ149" s="136"/>
      <c r="CA149" s="131"/>
      <c r="CB149" s="131"/>
      <c r="CC149" s="136"/>
      <c r="CD149" s="136"/>
      <c r="CE149" s="136"/>
      <c r="CF149" s="131"/>
      <c r="CG149" s="136"/>
      <c r="CH149" s="131"/>
      <c r="CI149" s="136"/>
      <c r="CJ149" s="136"/>
      <c r="CK149" s="136"/>
      <c r="CL149" s="131"/>
      <c r="CM149" s="131"/>
      <c r="CN149" s="131"/>
      <c r="CO149" s="131"/>
      <c r="CP149" s="131"/>
      <c r="CQ149" s="131"/>
      <c r="CR149" s="131"/>
      <c r="CS149" s="131"/>
      <c r="CT149" s="131"/>
      <c r="CU149" s="136"/>
      <c r="CV149" s="136"/>
      <c r="CW149" s="136"/>
      <c r="CX149" s="131"/>
      <c r="CY149" s="131"/>
      <c r="CZ149" s="136"/>
      <c r="DA149" s="136"/>
      <c r="DB149" s="136"/>
      <c r="DC149" s="131"/>
      <c r="DD149" s="131"/>
      <c r="DE149" s="136"/>
      <c r="DF149" s="136"/>
      <c r="DG149" s="131"/>
      <c r="DH149" s="136"/>
      <c r="DI149" s="136"/>
      <c r="DJ149" s="136"/>
      <c r="DK149" s="136"/>
      <c r="DL149" s="136"/>
      <c r="DM149" s="131"/>
      <c r="DN149" s="131"/>
      <c r="DO149" s="131"/>
      <c r="DP149" s="131"/>
      <c r="DQ149" s="131"/>
      <c r="DR149" s="131"/>
      <c r="DS149" s="131"/>
      <c r="DT149" s="131"/>
      <c r="DU149" s="131"/>
      <c r="DV149" s="131"/>
      <c r="DW149" s="137"/>
      <c r="DX149" s="227"/>
      <c r="DY149" s="227"/>
      <c r="DZ149" s="228"/>
      <c r="EA149" s="228"/>
      <c r="EB149" s="228"/>
      <c r="EC149" s="228"/>
    </row>
    <row r="150" spans="1:133">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243"/>
      <c r="AP150" s="131"/>
      <c r="AQ150" s="131"/>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1"/>
      <c r="BR150" s="131"/>
      <c r="BS150" s="131"/>
      <c r="BT150" s="131"/>
      <c r="BU150" s="131"/>
      <c r="BV150" s="131"/>
      <c r="BW150" s="136"/>
      <c r="BX150" s="136"/>
      <c r="BY150" s="136"/>
      <c r="BZ150" s="136"/>
      <c r="CA150" s="131"/>
      <c r="CB150" s="131"/>
      <c r="CC150" s="136"/>
      <c r="CD150" s="136"/>
      <c r="CE150" s="136"/>
      <c r="CF150" s="131"/>
      <c r="CG150" s="136"/>
      <c r="CH150" s="131"/>
      <c r="CI150" s="136"/>
      <c r="CJ150" s="136"/>
      <c r="CK150" s="136"/>
      <c r="CL150" s="131"/>
      <c r="CM150" s="131"/>
      <c r="CN150" s="131"/>
      <c r="CO150" s="131"/>
      <c r="CP150" s="131"/>
      <c r="CQ150" s="131"/>
      <c r="CR150" s="131"/>
      <c r="CS150" s="131"/>
      <c r="CT150" s="131"/>
      <c r="CU150" s="136"/>
      <c r="CV150" s="136"/>
      <c r="CW150" s="136"/>
      <c r="CX150" s="131"/>
      <c r="CY150" s="131"/>
      <c r="CZ150" s="136"/>
      <c r="DA150" s="136"/>
      <c r="DB150" s="136"/>
      <c r="DC150" s="131"/>
      <c r="DD150" s="131"/>
      <c r="DE150" s="136"/>
      <c r="DF150" s="136"/>
      <c r="DG150" s="131"/>
      <c r="DH150" s="136"/>
      <c r="DI150" s="136"/>
      <c r="DJ150" s="136"/>
      <c r="DK150" s="136"/>
      <c r="DL150" s="136"/>
      <c r="DM150" s="131"/>
      <c r="DN150" s="131"/>
      <c r="DO150" s="131"/>
      <c r="DP150" s="131"/>
      <c r="DQ150" s="131"/>
      <c r="DR150" s="131"/>
      <c r="DS150" s="131"/>
      <c r="DT150" s="131"/>
      <c r="DU150" s="131"/>
      <c r="DV150" s="131"/>
      <c r="DW150" s="137"/>
      <c r="DX150" s="227"/>
      <c r="DY150" s="227"/>
      <c r="DZ150" s="228"/>
      <c r="EA150" s="228"/>
      <c r="EB150" s="228"/>
      <c r="EC150" s="228"/>
    </row>
    <row r="151" spans="1:133">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243"/>
      <c r="AP151" s="131"/>
      <c r="AQ151" s="131"/>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1"/>
      <c r="BR151" s="131"/>
      <c r="BS151" s="131"/>
      <c r="BT151" s="131"/>
      <c r="BU151" s="131"/>
      <c r="BV151" s="131"/>
      <c r="BW151" s="136"/>
      <c r="BX151" s="136"/>
      <c r="BY151" s="136"/>
      <c r="BZ151" s="136"/>
      <c r="CA151" s="131"/>
      <c r="CB151" s="131"/>
      <c r="CC151" s="136"/>
      <c r="CD151" s="136"/>
      <c r="CE151" s="136"/>
      <c r="CF151" s="131"/>
      <c r="CG151" s="136"/>
      <c r="CH151" s="131"/>
      <c r="CI151" s="136"/>
      <c r="CJ151" s="136"/>
      <c r="CK151" s="136"/>
      <c r="CL151" s="131"/>
      <c r="CM151" s="131"/>
      <c r="CN151" s="131"/>
      <c r="CO151" s="131"/>
      <c r="CP151" s="131"/>
      <c r="CQ151" s="131"/>
      <c r="CR151" s="131"/>
      <c r="CS151" s="131"/>
      <c r="CT151" s="131"/>
      <c r="CU151" s="136"/>
      <c r="CV151" s="136"/>
      <c r="CW151" s="136"/>
      <c r="CX151" s="131"/>
      <c r="CY151" s="131"/>
      <c r="CZ151" s="136"/>
      <c r="DA151" s="136"/>
      <c r="DB151" s="136"/>
      <c r="DC151" s="131"/>
      <c r="DD151" s="131"/>
      <c r="DE151" s="136"/>
      <c r="DF151" s="136"/>
      <c r="DG151" s="131"/>
      <c r="DH151" s="136"/>
      <c r="DI151" s="136"/>
      <c r="DJ151" s="136"/>
      <c r="DK151" s="136"/>
      <c r="DL151" s="136"/>
      <c r="DM151" s="131"/>
      <c r="DN151" s="131"/>
      <c r="DO151" s="131"/>
      <c r="DP151" s="131"/>
      <c r="DQ151" s="131"/>
      <c r="DR151" s="131"/>
      <c r="DS151" s="131"/>
      <c r="DT151" s="131"/>
      <c r="DU151" s="131"/>
      <c r="DV151" s="131"/>
      <c r="DW151" s="137"/>
      <c r="DX151" s="227"/>
      <c r="DY151" s="227"/>
      <c r="DZ151" s="228"/>
      <c r="EA151" s="228"/>
      <c r="EB151" s="228"/>
      <c r="EC151" s="228"/>
    </row>
    <row r="152" spans="1:133">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243"/>
      <c r="AP152" s="131"/>
      <c r="AQ152" s="131"/>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1"/>
      <c r="BR152" s="131"/>
      <c r="BS152" s="131"/>
      <c r="BT152" s="131"/>
      <c r="BU152" s="131"/>
      <c r="BV152" s="131"/>
      <c r="BW152" s="136"/>
      <c r="BX152" s="136"/>
      <c r="BY152" s="136"/>
      <c r="BZ152" s="136"/>
      <c r="CA152" s="131"/>
      <c r="CB152" s="131"/>
      <c r="CC152" s="136"/>
      <c r="CD152" s="136"/>
      <c r="CE152" s="136"/>
      <c r="CF152" s="131"/>
      <c r="CG152" s="136"/>
      <c r="CH152" s="131"/>
      <c r="CI152" s="136"/>
      <c r="CJ152" s="136"/>
      <c r="CK152" s="136"/>
      <c r="CL152" s="131"/>
      <c r="CM152" s="131"/>
      <c r="CN152" s="131"/>
      <c r="CO152" s="131"/>
      <c r="CP152" s="131"/>
      <c r="CQ152" s="131"/>
      <c r="CR152" s="131"/>
      <c r="CS152" s="131"/>
      <c r="CT152" s="131"/>
      <c r="CU152" s="136"/>
      <c r="CV152" s="136"/>
      <c r="CW152" s="136"/>
      <c r="CX152" s="131"/>
      <c r="CY152" s="131"/>
      <c r="CZ152" s="136"/>
      <c r="DA152" s="136"/>
      <c r="DB152" s="136"/>
      <c r="DC152" s="131"/>
      <c r="DD152" s="131"/>
      <c r="DE152" s="136"/>
      <c r="DF152" s="136"/>
      <c r="DG152" s="131"/>
      <c r="DH152" s="136"/>
      <c r="DI152" s="136"/>
      <c r="DJ152" s="136"/>
      <c r="DK152" s="136"/>
      <c r="DL152" s="136"/>
      <c r="DM152" s="131"/>
      <c r="DN152" s="131"/>
      <c r="DO152" s="131"/>
      <c r="DP152" s="131"/>
      <c r="DQ152" s="131"/>
      <c r="DR152" s="131"/>
      <c r="DS152" s="131"/>
      <c r="DT152" s="131"/>
      <c r="DU152" s="131"/>
      <c r="DV152" s="131"/>
      <c r="DW152" s="137"/>
      <c r="DX152" s="227"/>
      <c r="DY152" s="227"/>
      <c r="DZ152" s="228"/>
      <c r="EA152" s="228"/>
      <c r="EB152" s="228"/>
      <c r="EC152" s="228"/>
    </row>
    <row r="153" spans="1:133">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243"/>
      <c r="AP153" s="131"/>
      <c r="AQ153" s="131"/>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1"/>
      <c r="BR153" s="131"/>
      <c r="BS153" s="131"/>
      <c r="BT153" s="131"/>
      <c r="BU153" s="131"/>
      <c r="BV153" s="131"/>
      <c r="BW153" s="136"/>
      <c r="BX153" s="136"/>
      <c r="BY153" s="136"/>
      <c r="BZ153" s="136"/>
      <c r="CA153" s="131"/>
      <c r="CB153" s="131"/>
      <c r="CC153" s="136"/>
      <c r="CD153" s="136"/>
      <c r="CE153" s="136"/>
      <c r="CF153" s="131"/>
      <c r="CG153" s="136"/>
      <c r="CH153" s="131"/>
      <c r="CI153" s="136"/>
      <c r="CJ153" s="136"/>
      <c r="CK153" s="136"/>
      <c r="CL153" s="131"/>
      <c r="CM153" s="131"/>
      <c r="CN153" s="131"/>
      <c r="CO153" s="131"/>
      <c r="CP153" s="131"/>
      <c r="CQ153" s="131"/>
      <c r="CR153" s="131"/>
      <c r="CS153" s="131"/>
      <c r="CT153" s="131"/>
      <c r="CU153" s="136"/>
      <c r="CV153" s="136"/>
      <c r="CW153" s="136"/>
      <c r="CX153" s="131"/>
      <c r="CY153" s="131"/>
      <c r="CZ153" s="136"/>
      <c r="DA153" s="136"/>
      <c r="DB153" s="136"/>
      <c r="DC153" s="131"/>
      <c r="DD153" s="131"/>
      <c r="DE153" s="136"/>
      <c r="DF153" s="136"/>
      <c r="DG153" s="131"/>
      <c r="DH153" s="136"/>
      <c r="DI153" s="136"/>
      <c r="DJ153" s="136"/>
      <c r="DK153" s="136"/>
      <c r="DL153" s="136"/>
      <c r="DM153" s="131"/>
      <c r="DN153" s="131"/>
      <c r="DO153" s="131"/>
      <c r="DP153" s="131"/>
      <c r="DQ153" s="131"/>
      <c r="DR153" s="131"/>
      <c r="DS153" s="131"/>
      <c r="DT153" s="131"/>
      <c r="DU153" s="131"/>
      <c r="DV153" s="131"/>
      <c r="DW153" s="137"/>
      <c r="DX153" s="227"/>
      <c r="DY153" s="227"/>
      <c r="DZ153" s="228"/>
      <c r="EA153" s="228"/>
      <c r="EB153" s="228"/>
      <c r="EC153" s="228"/>
    </row>
    <row r="154" spans="1:133">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243"/>
      <c r="AP154" s="131"/>
      <c r="AQ154" s="131"/>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1"/>
      <c r="BR154" s="131"/>
      <c r="BS154" s="131"/>
      <c r="BT154" s="131"/>
      <c r="BU154" s="131"/>
      <c r="BV154" s="131"/>
      <c r="BW154" s="136"/>
      <c r="BX154" s="136"/>
      <c r="BY154" s="136"/>
      <c r="BZ154" s="136"/>
      <c r="CA154" s="131"/>
      <c r="CB154" s="131"/>
      <c r="CC154" s="136"/>
      <c r="CD154" s="136"/>
      <c r="CE154" s="136"/>
      <c r="CF154" s="131"/>
      <c r="CG154" s="136"/>
      <c r="CH154" s="131"/>
      <c r="CI154" s="136"/>
      <c r="CJ154" s="136"/>
      <c r="CK154" s="136"/>
      <c r="CL154" s="131"/>
      <c r="CM154" s="131"/>
      <c r="CN154" s="131"/>
      <c r="CO154" s="131"/>
      <c r="CP154" s="131"/>
      <c r="CQ154" s="131"/>
      <c r="CR154" s="131"/>
      <c r="CS154" s="131"/>
      <c r="CT154" s="131"/>
      <c r="CU154" s="136"/>
      <c r="CV154" s="136"/>
      <c r="CW154" s="136"/>
      <c r="CX154" s="131"/>
      <c r="CY154" s="131"/>
      <c r="CZ154" s="136"/>
      <c r="DA154" s="136"/>
      <c r="DB154" s="136"/>
      <c r="DC154" s="131"/>
      <c r="DD154" s="131"/>
      <c r="DE154" s="136"/>
      <c r="DF154" s="136"/>
      <c r="DG154" s="131"/>
      <c r="DH154" s="136"/>
      <c r="DI154" s="136"/>
      <c r="DJ154" s="136"/>
      <c r="DK154" s="136"/>
      <c r="DL154" s="136"/>
      <c r="DM154" s="131"/>
      <c r="DN154" s="131"/>
      <c r="DO154" s="131"/>
      <c r="DP154" s="131"/>
      <c r="DQ154" s="131"/>
      <c r="DR154" s="131"/>
      <c r="DS154" s="131"/>
      <c r="DT154" s="131"/>
      <c r="DU154" s="131"/>
      <c r="DV154" s="131"/>
      <c r="DW154" s="137"/>
      <c r="DX154" s="227"/>
      <c r="DY154" s="227"/>
      <c r="DZ154" s="228"/>
      <c r="EA154" s="228"/>
      <c r="EB154" s="228"/>
      <c r="EC154" s="228"/>
    </row>
    <row r="155" spans="1:133">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243"/>
      <c r="AP155" s="131"/>
      <c r="AQ155" s="131"/>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1"/>
      <c r="BR155" s="131"/>
      <c r="BS155" s="131"/>
      <c r="BT155" s="131"/>
      <c r="BU155" s="131"/>
      <c r="BV155" s="131"/>
      <c r="BW155" s="136"/>
      <c r="BX155" s="136"/>
      <c r="BY155" s="136"/>
      <c r="BZ155" s="136"/>
      <c r="CA155" s="131"/>
      <c r="CB155" s="131"/>
      <c r="CC155" s="136"/>
      <c r="CD155" s="136"/>
      <c r="CE155" s="136"/>
      <c r="CF155" s="131"/>
      <c r="CG155" s="136"/>
      <c r="CH155" s="131"/>
      <c r="CI155" s="136"/>
      <c r="CJ155" s="136"/>
      <c r="CK155" s="136"/>
      <c r="CL155" s="131"/>
      <c r="CM155" s="131"/>
      <c r="CN155" s="131"/>
      <c r="CO155" s="131"/>
      <c r="CP155" s="131"/>
      <c r="CQ155" s="131"/>
      <c r="CR155" s="131"/>
      <c r="CS155" s="131"/>
      <c r="CT155" s="131"/>
      <c r="CU155" s="136"/>
      <c r="CV155" s="136"/>
      <c r="CW155" s="136"/>
      <c r="CX155" s="131"/>
      <c r="CY155" s="131"/>
      <c r="CZ155" s="136"/>
      <c r="DA155" s="136"/>
      <c r="DB155" s="136"/>
      <c r="DC155" s="131"/>
      <c r="DD155" s="131"/>
      <c r="DE155" s="136"/>
      <c r="DF155" s="136"/>
      <c r="DG155" s="131"/>
      <c r="DH155" s="136"/>
      <c r="DI155" s="136"/>
      <c r="DJ155" s="136"/>
      <c r="DK155" s="136"/>
      <c r="DL155" s="136"/>
      <c r="DM155" s="131"/>
      <c r="DN155" s="131"/>
      <c r="DO155" s="131"/>
      <c r="DP155" s="131"/>
      <c r="DQ155" s="131"/>
      <c r="DR155" s="131"/>
      <c r="DS155" s="131"/>
      <c r="DT155" s="131"/>
      <c r="DU155" s="131"/>
      <c r="DV155" s="131"/>
      <c r="DW155" s="137"/>
      <c r="DX155" s="227"/>
      <c r="DY155" s="227"/>
      <c r="DZ155" s="228"/>
      <c r="EA155" s="228"/>
      <c r="EB155" s="228"/>
      <c r="EC155" s="228"/>
    </row>
    <row r="156" spans="1:133">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243"/>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c r="BS156" s="131"/>
      <c r="BT156" s="131"/>
      <c r="BU156" s="131"/>
      <c r="BV156" s="131"/>
      <c r="BW156" s="136"/>
      <c r="BX156" s="136"/>
      <c r="BY156" s="136"/>
      <c r="BZ156" s="136"/>
      <c r="CA156" s="131"/>
      <c r="CB156" s="131"/>
      <c r="CC156" s="136"/>
      <c r="CD156" s="136"/>
      <c r="CE156" s="136"/>
      <c r="CF156" s="131"/>
      <c r="CG156" s="136"/>
      <c r="CH156" s="131"/>
      <c r="CI156" s="136"/>
      <c r="CJ156" s="136"/>
      <c r="CK156" s="136"/>
      <c r="CL156" s="131"/>
      <c r="CM156" s="131"/>
      <c r="CN156" s="131"/>
      <c r="CO156" s="131"/>
      <c r="CP156" s="131"/>
      <c r="CQ156" s="131"/>
      <c r="CR156" s="131"/>
      <c r="CS156" s="131"/>
      <c r="CT156" s="131"/>
      <c r="CU156" s="136"/>
      <c r="CV156" s="136"/>
      <c r="CW156" s="136"/>
      <c r="CX156" s="131"/>
      <c r="CY156" s="131"/>
      <c r="CZ156" s="136"/>
      <c r="DA156" s="136"/>
      <c r="DB156" s="136"/>
      <c r="DC156" s="131"/>
      <c r="DD156" s="131"/>
      <c r="DE156" s="136"/>
      <c r="DF156" s="136"/>
      <c r="DG156" s="131"/>
      <c r="DH156" s="136"/>
      <c r="DI156" s="136"/>
      <c r="DJ156" s="136"/>
      <c r="DK156" s="136"/>
      <c r="DL156" s="136"/>
      <c r="DM156" s="131"/>
      <c r="DN156" s="131"/>
      <c r="DO156" s="131"/>
      <c r="DP156" s="131"/>
      <c r="DQ156" s="131"/>
      <c r="DR156" s="131"/>
      <c r="DS156" s="131"/>
      <c r="DT156" s="131"/>
      <c r="DU156" s="131"/>
      <c r="DV156" s="131"/>
      <c r="DW156" s="137"/>
      <c r="DX156" s="227"/>
      <c r="DY156" s="227"/>
      <c r="DZ156" s="228"/>
      <c r="EA156" s="228"/>
      <c r="EB156" s="228"/>
      <c r="EC156" s="228"/>
    </row>
    <row r="157" spans="1:133">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243"/>
      <c r="AP157" s="131"/>
      <c r="AQ157" s="131"/>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1"/>
      <c r="BR157" s="131"/>
      <c r="BS157" s="131"/>
      <c r="BT157" s="131"/>
      <c r="BU157" s="131"/>
      <c r="BV157" s="131"/>
      <c r="BW157" s="136"/>
      <c r="BX157" s="136"/>
      <c r="BY157" s="136"/>
      <c r="BZ157" s="136"/>
      <c r="CA157" s="131"/>
      <c r="CB157" s="131"/>
      <c r="CC157" s="136"/>
      <c r="CD157" s="136"/>
      <c r="CE157" s="136"/>
      <c r="CF157" s="131"/>
      <c r="CG157" s="136"/>
      <c r="CH157" s="131"/>
      <c r="CI157" s="136"/>
      <c r="CJ157" s="136"/>
      <c r="CK157" s="136"/>
      <c r="CL157" s="131"/>
      <c r="CM157" s="131"/>
      <c r="CN157" s="131"/>
      <c r="CO157" s="131"/>
      <c r="CP157" s="131"/>
      <c r="CQ157" s="131"/>
      <c r="CR157" s="131"/>
      <c r="CS157" s="131"/>
      <c r="CT157" s="131"/>
      <c r="CU157" s="136"/>
      <c r="CV157" s="136"/>
      <c r="CW157" s="136"/>
      <c r="CX157" s="131"/>
      <c r="CY157" s="131"/>
      <c r="CZ157" s="136"/>
      <c r="DA157" s="136"/>
      <c r="DB157" s="136"/>
      <c r="DC157" s="131"/>
      <c r="DD157" s="131"/>
      <c r="DE157" s="136"/>
      <c r="DF157" s="136"/>
      <c r="DG157" s="131"/>
      <c r="DH157" s="136"/>
      <c r="DI157" s="136"/>
      <c r="DJ157" s="136"/>
      <c r="DK157" s="136"/>
      <c r="DL157" s="136"/>
      <c r="DM157" s="131"/>
      <c r="DN157" s="131"/>
      <c r="DO157" s="131"/>
      <c r="DP157" s="131"/>
      <c r="DQ157" s="131"/>
      <c r="DR157" s="131"/>
      <c r="DS157" s="131"/>
      <c r="DT157" s="131"/>
      <c r="DU157" s="131"/>
      <c r="DV157" s="131"/>
      <c r="DW157" s="137"/>
      <c r="DX157" s="227"/>
      <c r="DY157" s="227"/>
      <c r="DZ157" s="228"/>
      <c r="EA157" s="228"/>
      <c r="EB157" s="228"/>
      <c r="EC157" s="228"/>
    </row>
    <row r="158" spans="1:133">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243"/>
      <c r="AP158" s="131"/>
      <c r="AQ158" s="131"/>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1"/>
      <c r="BR158" s="131"/>
      <c r="BS158" s="131"/>
      <c r="BT158" s="131"/>
      <c r="BU158" s="131"/>
      <c r="BV158" s="131"/>
      <c r="BW158" s="136"/>
      <c r="BX158" s="136"/>
      <c r="BY158" s="136"/>
      <c r="BZ158" s="136"/>
      <c r="CA158" s="131"/>
      <c r="CB158" s="131"/>
      <c r="CC158" s="136"/>
      <c r="CD158" s="136"/>
      <c r="CE158" s="136"/>
      <c r="CF158" s="131"/>
      <c r="CG158" s="136"/>
      <c r="CH158" s="131"/>
      <c r="CI158" s="136"/>
      <c r="CJ158" s="136"/>
      <c r="CK158" s="136"/>
      <c r="CL158" s="131"/>
      <c r="CM158" s="131"/>
      <c r="CN158" s="131"/>
      <c r="CO158" s="131"/>
      <c r="CP158" s="131"/>
      <c r="CQ158" s="131"/>
      <c r="CR158" s="131"/>
      <c r="CS158" s="131"/>
      <c r="CT158" s="131"/>
      <c r="CU158" s="136"/>
      <c r="CV158" s="136"/>
      <c r="CW158" s="136"/>
      <c r="CX158" s="131"/>
      <c r="CY158" s="131"/>
      <c r="CZ158" s="136"/>
      <c r="DA158" s="136"/>
      <c r="DB158" s="136"/>
      <c r="DC158" s="131"/>
      <c r="DD158" s="131"/>
      <c r="DE158" s="136"/>
      <c r="DF158" s="136"/>
      <c r="DG158" s="131"/>
      <c r="DH158" s="136"/>
      <c r="DI158" s="136"/>
      <c r="DJ158" s="136"/>
      <c r="DK158" s="136"/>
      <c r="DL158" s="136"/>
      <c r="DM158" s="131"/>
      <c r="DN158" s="131"/>
      <c r="DO158" s="131"/>
      <c r="DP158" s="131"/>
      <c r="DQ158" s="131"/>
      <c r="DR158" s="131"/>
      <c r="DS158" s="131"/>
      <c r="DT158" s="131"/>
      <c r="DU158" s="131"/>
      <c r="DV158" s="131"/>
      <c r="DW158" s="137"/>
      <c r="DX158" s="227"/>
      <c r="DY158" s="227"/>
      <c r="DZ158" s="228"/>
      <c r="EA158" s="228"/>
      <c r="EB158" s="228"/>
      <c r="EC158" s="228"/>
    </row>
    <row r="159" spans="1:133">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243"/>
      <c r="AP159" s="131"/>
      <c r="AQ159" s="131"/>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1"/>
      <c r="BR159" s="131"/>
      <c r="BS159" s="131"/>
      <c r="BT159" s="131"/>
      <c r="BU159" s="131"/>
      <c r="BV159" s="131"/>
      <c r="BW159" s="136"/>
      <c r="BX159" s="136"/>
      <c r="BY159" s="136"/>
      <c r="BZ159" s="136"/>
      <c r="CA159" s="131"/>
      <c r="CB159" s="131"/>
      <c r="CC159" s="136"/>
      <c r="CD159" s="136"/>
      <c r="CE159" s="136"/>
      <c r="CF159" s="131"/>
      <c r="CG159" s="136"/>
      <c r="CH159" s="131"/>
      <c r="CI159" s="136"/>
      <c r="CJ159" s="136"/>
      <c r="CK159" s="136"/>
      <c r="CL159" s="131"/>
      <c r="CM159" s="131"/>
      <c r="CN159" s="131"/>
      <c r="CO159" s="131"/>
      <c r="CP159" s="131"/>
      <c r="CQ159" s="131"/>
      <c r="CR159" s="131"/>
      <c r="CS159" s="131"/>
      <c r="CT159" s="131"/>
      <c r="CU159" s="136"/>
      <c r="CV159" s="136"/>
      <c r="CW159" s="136"/>
      <c r="CX159" s="131"/>
      <c r="CY159" s="131"/>
      <c r="CZ159" s="136"/>
      <c r="DA159" s="136"/>
      <c r="DB159" s="136"/>
      <c r="DC159" s="131"/>
      <c r="DD159" s="131"/>
      <c r="DE159" s="136"/>
      <c r="DF159" s="136"/>
      <c r="DG159" s="131"/>
      <c r="DH159" s="136"/>
      <c r="DI159" s="136"/>
      <c r="DJ159" s="136"/>
      <c r="DK159" s="136"/>
      <c r="DL159" s="136"/>
      <c r="DM159" s="131"/>
      <c r="DN159" s="131"/>
      <c r="DO159" s="131"/>
      <c r="DP159" s="131"/>
      <c r="DQ159" s="131"/>
      <c r="DR159" s="131"/>
      <c r="DS159" s="131"/>
      <c r="DT159" s="131"/>
      <c r="DU159" s="131"/>
      <c r="DV159" s="131"/>
      <c r="DW159" s="137"/>
      <c r="DX159" s="227"/>
      <c r="DY159" s="227"/>
      <c r="DZ159" s="228"/>
      <c r="EA159" s="228"/>
      <c r="EB159" s="228"/>
      <c r="EC159" s="228"/>
    </row>
    <row r="160" spans="1:133">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243"/>
      <c r="AP160" s="131"/>
      <c r="AQ160" s="131"/>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1"/>
      <c r="BR160" s="131"/>
      <c r="BS160" s="131"/>
      <c r="BT160" s="131"/>
      <c r="BU160" s="131"/>
      <c r="BV160" s="131"/>
      <c r="BW160" s="136"/>
      <c r="BX160" s="136"/>
      <c r="BY160" s="136"/>
      <c r="BZ160" s="136"/>
      <c r="CA160" s="131"/>
      <c r="CB160" s="131"/>
      <c r="CC160" s="136"/>
      <c r="CD160" s="136"/>
      <c r="CE160" s="136"/>
      <c r="CF160" s="131"/>
      <c r="CG160" s="136"/>
      <c r="CH160" s="131"/>
      <c r="CI160" s="136"/>
      <c r="CJ160" s="136"/>
      <c r="CK160" s="136"/>
      <c r="CL160" s="131"/>
      <c r="CM160" s="131"/>
      <c r="CN160" s="131"/>
      <c r="CO160" s="131"/>
      <c r="CP160" s="131"/>
      <c r="CQ160" s="131"/>
      <c r="CR160" s="131"/>
      <c r="CS160" s="131"/>
      <c r="CT160" s="131"/>
      <c r="CU160" s="136"/>
      <c r="CV160" s="136"/>
      <c r="CW160" s="136"/>
      <c r="CX160" s="131"/>
      <c r="CY160" s="131"/>
      <c r="CZ160" s="136"/>
      <c r="DA160" s="136"/>
      <c r="DB160" s="136"/>
      <c r="DC160" s="131"/>
      <c r="DD160" s="131"/>
      <c r="DE160" s="136"/>
      <c r="DF160" s="136"/>
      <c r="DG160" s="131"/>
      <c r="DH160" s="136"/>
      <c r="DI160" s="136"/>
      <c r="DJ160" s="136"/>
      <c r="DK160" s="136"/>
      <c r="DL160" s="136"/>
      <c r="DM160" s="131"/>
      <c r="DN160" s="131"/>
      <c r="DO160" s="131"/>
      <c r="DP160" s="131"/>
      <c r="DQ160" s="131"/>
      <c r="DR160" s="131"/>
      <c r="DS160" s="131"/>
      <c r="DT160" s="131"/>
      <c r="DU160" s="131"/>
      <c r="DV160" s="131"/>
      <c r="DW160" s="137"/>
      <c r="DX160" s="227"/>
      <c r="DY160" s="227"/>
      <c r="DZ160" s="228"/>
      <c r="EA160" s="228"/>
      <c r="EB160" s="228"/>
      <c r="EC160" s="228"/>
    </row>
    <row r="161" spans="1:133">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243"/>
      <c r="AP161" s="131"/>
      <c r="AQ161" s="131"/>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1"/>
      <c r="BR161" s="131"/>
      <c r="BS161" s="131"/>
      <c r="BT161" s="131"/>
      <c r="BU161" s="131"/>
      <c r="BV161" s="131"/>
      <c r="BW161" s="136"/>
      <c r="BX161" s="136"/>
      <c r="BY161" s="136"/>
      <c r="BZ161" s="136"/>
      <c r="CA161" s="131"/>
      <c r="CB161" s="131"/>
      <c r="CC161" s="136"/>
      <c r="CD161" s="136"/>
      <c r="CE161" s="136"/>
      <c r="CF161" s="131"/>
      <c r="CG161" s="136"/>
      <c r="CH161" s="131"/>
      <c r="CI161" s="136"/>
      <c r="CJ161" s="136"/>
      <c r="CK161" s="136"/>
      <c r="CL161" s="131"/>
      <c r="CM161" s="131"/>
      <c r="CN161" s="131"/>
      <c r="CO161" s="131"/>
      <c r="CP161" s="131"/>
      <c r="CQ161" s="131"/>
      <c r="CR161" s="131"/>
      <c r="CS161" s="131"/>
      <c r="CT161" s="131"/>
      <c r="CU161" s="136"/>
      <c r="CV161" s="136"/>
      <c r="CW161" s="136"/>
      <c r="CX161" s="131"/>
      <c r="CY161" s="131"/>
      <c r="CZ161" s="136"/>
      <c r="DA161" s="136"/>
      <c r="DB161" s="136"/>
      <c r="DC161" s="131"/>
      <c r="DD161" s="131"/>
      <c r="DE161" s="136"/>
      <c r="DF161" s="136"/>
      <c r="DG161" s="131"/>
      <c r="DH161" s="136"/>
      <c r="DI161" s="136"/>
      <c r="DJ161" s="136"/>
      <c r="DK161" s="136"/>
      <c r="DL161" s="136"/>
      <c r="DM161" s="131"/>
      <c r="DN161" s="131"/>
      <c r="DO161" s="131"/>
      <c r="DP161" s="131"/>
      <c r="DQ161" s="131"/>
      <c r="DR161" s="131"/>
      <c r="DS161" s="131"/>
      <c r="DT161" s="131"/>
      <c r="DU161" s="131"/>
      <c r="DV161" s="131"/>
      <c r="DW161" s="137"/>
      <c r="DX161" s="227"/>
      <c r="DY161" s="227"/>
      <c r="DZ161" s="228"/>
      <c r="EA161" s="228"/>
      <c r="EB161" s="228"/>
      <c r="EC161" s="228"/>
    </row>
    <row r="162" spans="1:133">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243"/>
      <c r="AP162" s="131"/>
      <c r="AQ162" s="131"/>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1"/>
      <c r="BR162" s="131"/>
      <c r="BS162" s="131"/>
      <c r="BT162" s="131"/>
      <c r="BU162" s="131"/>
      <c r="BV162" s="131"/>
      <c r="BW162" s="136"/>
      <c r="BX162" s="136"/>
      <c r="BY162" s="136"/>
      <c r="BZ162" s="136"/>
      <c r="CA162" s="131"/>
      <c r="CB162" s="131"/>
      <c r="CC162" s="136"/>
      <c r="CD162" s="136"/>
      <c r="CE162" s="136"/>
      <c r="CF162" s="131"/>
      <c r="CG162" s="136"/>
      <c r="CH162" s="131"/>
      <c r="CI162" s="136"/>
      <c r="CJ162" s="136"/>
      <c r="CK162" s="136"/>
      <c r="CL162" s="131"/>
      <c r="CM162" s="131"/>
      <c r="CN162" s="131"/>
      <c r="CO162" s="131"/>
      <c r="CP162" s="131"/>
      <c r="CQ162" s="131"/>
      <c r="CR162" s="131"/>
      <c r="CS162" s="131"/>
      <c r="CT162" s="131"/>
      <c r="CU162" s="136"/>
      <c r="CV162" s="136"/>
      <c r="CW162" s="136"/>
      <c r="CX162" s="131"/>
      <c r="CY162" s="131"/>
      <c r="CZ162" s="136"/>
      <c r="DA162" s="136"/>
      <c r="DB162" s="136"/>
      <c r="DC162" s="131"/>
      <c r="DD162" s="131"/>
      <c r="DE162" s="136"/>
      <c r="DF162" s="136"/>
      <c r="DG162" s="131"/>
      <c r="DH162" s="136"/>
      <c r="DI162" s="136"/>
      <c r="DJ162" s="136"/>
      <c r="DK162" s="136"/>
      <c r="DL162" s="136"/>
      <c r="DM162" s="131"/>
      <c r="DN162" s="131"/>
      <c r="DO162" s="131"/>
      <c r="DP162" s="131"/>
      <c r="DQ162" s="131"/>
      <c r="DR162" s="131"/>
      <c r="DS162" s="131"/>
      <c r="DT162" s="131"/>
      <c r="DU162" s="131"/>
      <c r="DV162" s="131"/>
      <c r="DW162" s="137"/>
      <c r="DX162" s="227"/>
      <c r="DY162" s="227"/>
      <c r="DZ162" s="228"/>
      <c r="EA162" s="228"/>
      <c r="EB162" s="228"/>
      <c r="EC162" s="228"/>
    </row>
    <row r="163" spans="1:133">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243"/>
      <c r="AP163" s="131"/>
      <c r="AQ163" s="131"/>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1"/>
      <c r="BR163" s="131"/>
      <c r="BS163" s="131"/>
      <c r="BT163" s="131"/>
      <c r="BU163" s="131"/>
      <c r="BV163" s="131"/>
      <c r="BW163" s="136"/>
      <c r="BX163" s="136"/>
      <c r="BY163" s="136"/>
      <c r="BZ163" s="136"/>
      <c r="CA163" s="131"/>
      <c r="CB163" s="131"/>
      <c r="CC163" s="136"/>
      <c r="CD163" s="136"/>
      <c r="CE163" s="136"/>
      <c r="CF163" s="131"/>
      <c r="CG163" s="136"/>
      <c r="CH163" s="131"/>
      <c r="CI163" s="136"/>
      <c r="CJ163" s="136"/>
      <c r="CK163" s="136"/>
      <c r="CL163" s="131"/>
      <c r="CM163" s="131"/>
      <c r="CN163" s="131"/>
      <c r="CO163" s="131"/>
      <c r="CP163" s="131"/>
      <c r="CQ163" s="131"/>
      <c r="CR163" s="131"/>
      <c r="CS163" s="131"/>
      <c r="CT163" s="131"/>
      <c r="CU163" s="136"/>
      <c r="CV163" s="136"/>
      <c r="CW163" s="136"/>
      <c r="CX163" s="131"/>
      <c r="CY163" s="131"/>
      <c r="CZ163" s="136"/>
      <c r="DA163" s="136"/>
      <c r="DB163" s="136"/>
      <c r="DC163" s="131"/>
      <c r="DD163" s="131"/>
      <c r="DE163" s="136"/>
      <c r="DF163" s="136"/>
      <c r="DG163" s="131"/>
      <c r="DH163" s="136"/>
      <c r="DI163" s="136"/>
      <c r="DJ163" s="136"/>
      <c r="DK163" s="136"/>
      <c r="DL163" s="136"/>
      <c r="DM163" s="131"/>
      <c r="DN163" s="131"/>
      <c r="DO163" s="131"/>
      <c r="DP163" s="131"/>
      <c r="DQ163" s="131"/>
      <c r="DR163" s="131"/>
      <c r="DS163" s="131"/>
      <c r="DT163" s="131"/>
      <c r="DU163" s="131"/>
      <c r="DV163" s="131"/>
      <c r="DW163" s="137"/>
      <c r="DX163" s="227"/>
      <c r="DY163" s="227"/>
      <c r="DZ163" s="228"/>
      <c r="EA163" s="228"/>
      <c r="EB163" s="228"/>
      <c r="EC163" s="228"/>
    </row>
    <row r="164" spans="1:133">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243"/>
      <c r="AP164" s="131"/>
      <c r="AQ164" s="131"/>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1"/>
      <c r="BR164" s="131"/>
      <c r="BS164" s="131"/>
      <c r="BT164" s="131"/>
      <c r="BU164" s="131"/>
      <c r="BV164" s="131"/>
      <c r="BW164" s="136"/>
      <c r="BX164" s="136"/>
      <c r="BY164" s="136"/>
      <c r="BZ164" s="136"/>
      <c r="CA164" s="131"/>
      <c r="CB164" s="131"/>
      <c r="CC164" s="136"/>
      <c r="CD164" s="136"/>
      <c r="CE164" s="136"/>
      <c r="CF164" s="131"/>
      <c r="CG164" s="136"/>
      <c r="CH164" s="131"/>
      <c r="CI164" s="136"/>
      <c r="CJ164" s="136"/>
      <c r="CK164" s="136"/>
      <c r="CL164" s="131"/>
      <c r="CM164" s="131"/>
      <c r="CN164" s="131"/>
      <c r="CO164" s="131"/>
      <c r="CP164" s="131"/>
      <c r="CQ164" s="131"/>
      <c r="CR164" s="131"/>
      <c r="CS164" s="131"/>
      <c r="CT164" s="131"/>
      <c r="CU164" s="136"/>
      <c r="CV164" s="136"/>
      <c r="CW164" s="136"/>
      <c r="CX164" s="131"/>
      <c r="CY164" s="131"/>
      <c r="CZ164" s="136"/>
      <c r="DA164" s="136"/>
      <c r="DB164" s="136"/>
      <c r="DC164" s="131"/>
      <c r="DD164" s="131"/>
      <c r="DE164" s="136"/>
      <c r="DF164" s="136"/>
      <c r="DG164" s="131"/>
      <c r="DH164" s="136"/>
      <c r="DI164" s="136"/>
      <c r="DJ164" s="136"/>
      <c r="DK164" s="136"/>
      <c r="DL164" s="136"/>
      <c r="DM164" s="131"/>
      <c r="DN164" s="131"/>
      <c r="DO164" s="131"/>
      <c r="DP164" s="131"/>
      <c r="DQ164" s="131"/>
      <c r="DR164" s="131"/>
      <c r="DS164" s="131"/>
      <c r="DT164" s="131"/>
      <c r="DU164" s="131"/>
      <c r="DV164" s="131"/>
      <c r="DW164" s="137"/>
      <c r="DX164" s="227"/>
      <c r="DY164" s="227"/>
      <c r="DZ164" s="228"/>
      <c r="EA164" s="228"/>
      <c r="EB164" s="228"/>
      <c r="EC164" s="228"/>
    </row>
    <row r="165" spans="1:133">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243"/>
      <c r="AP165" s="131"/>
      <c r="AQ165" s="131"/>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1"/>
      <c r="BR165" s="131"/>
      <c r="BS165" s="131"/>
      <c r="BT165" s="131"/>
      <c r="BU165" s="131"/>
      <c r="BV165" s="131"/>
      <c r="BW165" s="136"/>
      <c r="BX165" s="136"/>
      <c r="BY165" s="136"/>
      <c r="BZ165" s="136"/>
      <c r="CA165" s="131"/>
      <c r="CB165" s="131"/>
      <c r="CC165" s="136"/>
      <c r="CD165" s="136"/>
      <c r="CE165" s="136"/>
      <c r="CF165" s="131"/>
      <c r="CG165" s="136"/>
      <c r="CH165" s="131"/>
      <c r="CI165" s="136"/>
      <c r="CJ165" s="136"/>
      <c r="CK165" s="136"/>
      <c r="CL165" s="131"/>
      <c r="CM165" s="131"/>
      <c r="CN165" s="131"/>
      <c r="CO165" s="131"/>
      <c r="CP165" s="131"/>
      <c r="CQ165" s="131"/>
      <c r="CR165" s="131"/>
      <c r="CS165" s="131"/>
      <c r="CT165" s="131"/>
      <c r="CU165" s="136"/>
      <c r="CV165" s="136"/>
      <c r="CW165" s="136"/>
      <c r="CX165" s="131"/>
      <c r="CY165" s="131"/>
      <c r="CZ165" s="136"/>
      <c r="DA165" s="136"/>
      <c r="DB165" s="136"/>
      <c r="DC165" s="131"/>
      <c r="DD165" s="131"/>
      <c r="DE165" s="136"/>
      <c r="DF165" s="136"/>
      <c r="DG165" s="131"/>
      <c r="DH165" s="136"/>
      <c r="DI165" s="136"/>
      <c r="DJ165" s="136"/>
      <c r="DK165" s="136"/>
      <c r="DL165" s="136"/>
      <c r="DM165" s="131"/>
      <c r="DN165" s="131"/>
      <c r="DO165" s="131"/>
      <c r="DP165" s="131"/>
      <c r="DQ165" s="131"/>
      <c r="DR165" s="131"/>
      <c r="DS165" s="131"/>
      <c r="DT165" s="131"/>
      <c r="DU165" s="131"/>
      <c r="DV165" s="131"/>
      <c r="DW165" s="137"/>
      <c r="DX165" s="227"/>
      <c r="DY165" s="227"/>
      <c r="DZ165" s="228"/>
      <c r="EA165" s="228"/>
      <c r="EB165" s="228"/>
      <c r="EC165" s="228"/>
    </row>
    <row r="166" spans="1:133">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243"/>
      <c r="AP166" s="131"/>
      <c r="AQ166" s="131"/>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1"/>
      <c r="BR166" s="131"/>
      <c r="BS166" s="131"/>
      <c r="BT166" s="131"/>
      <c r="BU166" s="131"/>
      <c r="BV166" s="131"/>
      <c r="BW166" s="136"/>
      <c r="BX166" s="136"/>
      <c r="BY166" s="136"/>
      <c r="BZ166" s="136"/>
      <c r="CA166" s="131"/>
      <c r="CB166" s="131"/>
      <c r="CC166" s="136"/>
      <c r="CD166" s="136"/>
      <c r="CE166" s="136"/>
      <c r="CF166" s="131"/>
      <c r="CG166" s="136"/>
      <c r="CH166" s="131"/>
      <c r="CI166" s="136"/>
      <c r="CJ166" s="136"/>
      <c r="CK166" s="136"/>
      <c r="CL166" s="131"/>
      <c r="CM166" s="131"/>
      <c r="CN166" s="131"/>
      <c r="CO166" s="131"/>
      <c r="CP166" s="131"/>
      <c r="CQ166" s="131"/>
      <c r="CR166" s="131"/>
      <c r="CS166" s="131"/>
      <c r="CT166" s="131"/>
      <c r="CU166" s="136"/>
      <c r="CV166" s="136"/>
      <c r="CW166" s="136"/>
      <c r="CX166" s="131"/>
      <c r="CY166" s="131"/>
      <c r="CZ166" s="136"/>
      <c r="DA166" s="136"/>
      <c r="DB166" s="136"/>
      <c r="DC166" s="131"/>
      <c r="DD166" s="131"/>
      <c r="DE166" s="136"/>
      <c r="DF166" s="136"/>
      <c r="DG166" s="131"/>
      <c r="DH166" s="136"/>
      <c r="DI166" s="136"/>
      <c r="DJ166" s="136"/>
      <c r="DK166" s="136"/>
      <c r="DL166" s="136"/>
      <c r="DM166" s="131"/>
      <c r="DN166" s="131"/>
      <c r="DO166" s="131"/>
      <c r="DP166" s="131"/>
      <c r="DQ166" s="131"/>
      <c r="DR166" s="131"/>
      <c r="DS166" s="131"/>
      <c r="DT166" s="131"/>
      <c r="DU166" s="131"/>
      <c r="DV166" s="131"/>
      <c r="DW166" s="137"/>
      <c r="DX166" s="227"/>
      <c r="DY166" s="227"/>
      <c r="DZ166" s="228"/>
      <c r="EA166" s="228"/>
      <c r="EB166" s="228"/>
      <c r="EC166" s="228"/>
    </row>
    <row r="167" spans="1:133">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243"/>
      <c r="AP167" s="131"/>
      <c r="AQ167" s="131"/>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1"/>
      <c r="BR167" s="131"/>
      <c r="BS167" s="131"/>
      <c r="BT167" s="131"/>
      <c r="BU167" s="131"/>
      <c r="BV167" s="131"/>
      <c r="BW167" s="136"/>
      <c r="BX167" s="136"/>
      <c r="BY167" s="136"/>
      <c r="BZ167" s="136"/>
      <c r="CA167" s="131"/>
      <c r="CB167" s="131"/>
      <c r="CC167" s="136"/>
      <c r="CD167" s="136"/>
      <c r="CE167" s="136"/>
      <c r="CF167" s="131"/>
      <c r="CG167" s="136"/>
      <c r="CH167" s="131"/>
      <c r="CI167" s="136"/>
      <c r="CJ167" s="136"/>
      <c r="CK167" s="136"/>
      <c r="CL167" s="131"/>
      <c r="CM167" s="131"/>
      <c r="CN167" s="131"/>
      <c r="CO167" s="131"/>
      <c r="CP167" s="131"/>
      <c r="CQ167" s="131"/>
      <c r="CR167" s="131"/>
      <c r="CS167" s="131"/>
      <c r="CT167" s="131"/>
      <c r="CU167" s="136"/>
      <c r="CV167" s="136"/>
      <c r="CW167" s="136"/>
      <c r="CX167" s="131"/>
      <c r="CY167" s="131"/>
      <c r="CZ167" s="136"/>
      <c r="DA167" s="136"/>
      <c r="DB167" s="136"/>
      <c r="DC167" s="131"/>
      <c r="DD167" s="131"/>
      <c r="DE167" s="136"/>
      <c r="DF167" s="136"/>
      <c r="DG167" s="131"/>
      <c r="DH167" s="136"/>
      <c r="DI167" s="136"/>
      <c r="DJ167" s="136"/>
      <c r="DK167" s="136"/>
      <c r="DL167" s="136"/>
      <c r="DM167" s="131"/>
      <c r="DN167" s="131"/>
      <c r="DO167" s="131"/>
      <c r="DP167" s="131"/>
      <c r="DQ167" s="131"/>
      <c r="DR167" s="131"/>
      <c r="DS167" s="131"/>
      <c r="DT167" s="131"/>
      <c r="DU167" s="131"/>
      <c r="DV167" s="131"/>
      <c r="DW167" s="137"/>
      <c r="DX167" s="227"/>
      <c r="DY167" s="227"/>
      <c r="DZ167" s="228"/>
      <c r="EA167" s="228"/>
      <c r="EB167" s="228"/>
      <c r="EC167" s="228"/>
    </row>
    <row r="168" spans="1:133">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243"/>
      <c r="AP168" s="131"/>
      <c r="AQ168" s="131"/>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1"/>
      <c r="BR168" s="131"/>
      <c r="BS168" s="131"/>
      <c r="BT168" s="131"/>
      <c r="BU168" s="131"/>
      <c r="BV168" s="131"/>
      <c r="BW168" s="136"/>
      <c r="BX168" s="136"/>
      <c r="BY168" s="136"/>
      <c r="BZ168" s="136"/>
      <c r="CA168" s="131"/>
      <c r="CB168" s="131"/>
      <c r="CC168" s="136"/>
      <c r="CD168" s="136"/>
      <c r="CE168" s="136"/>
      <c r="CF168" s="131"/>
      <c r="CG168" s="136"/>
      <c r="CH168" s="131"/>
      <c r="CI168" s="136"/>
      <c r="CJ168" s="136"/>
      <c r="CK168" s="136"/>
      <c r="CL168" s="131"/>
      <c r="CM168" s="131"/>
      <c r="CN168" s="131"/>
      <c r="CO168" s="131"/>
      <c r="CP168" s="131"/>
      <c r="CQ168" s="131"/>
      <c r="CR168" s="131"/>
      <c r="CS168" s="131"/>
      <c r="CT168" s="131"/>
      <c r="CU168" s="136"/>
      <c r="CV168" s="136"/>
      <c r="CW168" s="136"/>
      <c r="CX168" s="131"/>
      <c r="CY168" s="131"/>
      <c r="CZ168" s="136"/>
      <c r="DA168" s="136"/>
      <c r="DB168" s="136"/>
      <c r="DC168" s="131"/>
      <c r="DD168" s="131"/>
      <c r="DE168" s="136"/>
      <c r="DF168" s="136"/>
      <c r="DG168" s="131"/>
      <c r="DH168" s="136"/>
      <c r="DI168" s="136"/>
      <c r="DJ168" s="136"/>
      <c r="DK168" s="136"/>
      <c r="DL168" s="136"/>
      <c r="DM168" s="131"/>
      <c r="DN168" s="131"/>
      <c r="DO168" s="131"/>
      <c r="DP168" s="131"/>
      <c r="DQ168" s="131"/>
      <c r="DR168" s="131"/>
      <c r="DS168" s="131"/>
      <c r="DT168" s="131"/>
      <c r="DU168" s="131"/>
      <c r="DV168" s="131"/>
      <c r="DW168" s="137"/>
      <c r="DX168" s="227"/>
      <c r="DY168" s="227"/>
      <c r="DZ168" s="228"/>
      <c r="EA168" s="228"/>
      <c r="EB168" s="228"/>
      <c r="EC168" s="228"/>
    </row>
    <row r="169" spans="1:133">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243"/>
      <c r="AP169" s="131"/>
      <c r="AQ169" s="131"/>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1"/>
      <c r="BR169" s="131"/>
      <c r="BS169" s="131"/>
      <c r="BT169" s="131"/>
      <c r="BU169" s="131"/>
      <c r="BV169" s="131"/>
      <c r="BW169" s="136"/>
      <c r="BX169" s="136"/>
      <c r="BY169" s="136"/>
      <c r="BZ169" s="136"/>
      <c r="CA169" s="131"/>
      <c r="CB169" s="131"/>
      <c r="CC169" s="136"/>
      <c r="CD169" s="136"/>
      <c r="CE169" s="136"/>
      <c r="CF169" s="131"/>
      <c r="CG169" s="136"/>
      <c r="CH169" s="131"/>
      <c r="CI169" s="136"/>
      <c r="CJ169" s="136"/>
      <c r="CK169" s="136"/>
      <c r="CL169" s="131"/>
      <c r="CM169" s="131"/>
      <c r="CN169" s="131"/>
      <c r="CO169" s="131"/>
      <c r="CP169" s="131"/>
      <c r="CQ169" s="131"/>
      <c r="CR169" s="131"/>
      <c r="CS169" s="131"/>
      <c r="CT169" s="131"/>
      <c r="CU169" s="136"/>
      <c r="CV169" s="136"/>
      <c r="CW169" s="136"/>
      <c r="CX169" s="131"/>
      <c r="CY169" s="131"/>
      <c r="CZ169" s="136"/>
      <c r="DA169" s="136"/>
      <c r="DB169" s="136"/>
      <c r="DC169" s="131"/>
      <c r="DD169" s="131"/>
      <c r="DE169" s="136"/>
      <c r="DF169" s="136"/>
      <c r="DG169" s="131"/>
      <c r="DH169" s="136"/>
      <c r="DI169" s="136"/>
      <c r="DJ169" s="136"/>
      <c r="DK169" s="136"/>
      <c r="DL169" s="136"/>
      <c r="DM169" s="131"/>
      <c r="DN169" s="131"/>
      <c r="DO169" s="131"/>
      <c r="DP169" s="131"/>
      <c r="DQ169" s="131"/>
      <c r="DR169" s="131"/>
      <c r="DS169" s="131"/>
      <c r="DT169" s="131"/>
      <c r="DU169" s="131"/>
      <c r="DV169" s="131"/>
      <c r="DW169" s="137"/>
      <c r="DX169" s="227"/>
      <c r="DY169" s="227"/>
      <c r="DZ169" s="228"/>
      <c r="EA169" s="228"/>
      <c r="EB169" s="228"/>
      <c r="EC169" s="228"/>
    </row>
    <row r="170" spans="1:133">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243"/>
      <c r="AP170" s="131"/>
      <c r="AQ170" s="131"/>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1"/>
      <c r="BR170" s="131"/>
      <c r="BS170" s="131"/>
      <c r="BT170" s="131"/>
      <c r="BU170" s="131"/>
      <c r="BV170" s="131"/>
      <c r="BW170" s="136"/>
      <c r="BX170" s="136"/>
      <c r="BY170" s="136"/>
      <c r="BZ170" s="136"/>
      <c r="CA170" s="131"/>
      <c r="CB170" s="131"/>
      <c r="CC170" s="136"/>
      <c r="CD170" s="136"/>
      <c r="CE170" s="136"/>
      <c r="CF170" s="131"/>
      <c r="CG170" s="136"/>
      <c r="CH170" s="131"/>
      <c r="CI170" s="136"/>
      <c r="CJ170" s="136"/>
      <c r="CK170" s="136"/>
      <c r="CL170" s="131"/>
      <c r="CM170" s="131"/>
      <c r="CN170" s="131"/>
      <c r="CO170" s="131"/>
      <c r="CP170" s="131"/>
      <c r="CQ170" s="131"/>
      <c r="CR170" s="131"/>
      <c r="CS170" s="131"/>
      <c r="CT170" s="131"/>
      <c r="CU170" s="136"/>
      <c r="CV170" s="136"/>
      <c r="CW170" s="136"/>
      <c r="CX170" s="131"/>
      <c r="CY170" s="131"/>
      <c r="CZ170" s="136"/>
      <c r="DA170" s="136"/>
      <c r="DB170" s="136"/>
      <c r="DC170" s="131"/>
      <c r="DD170" s="131"/>
      <c r="DE170" s="136"/>
      <c r="DF170" s="136"/>
      <c r="DG170" s="131"/>
      <c r="DH170" s="136"/>
      <c r="DI170" s="136"/>
      <c r="DJ170" s="136"/>
      <c r="DK170" s="136"/>
      <c r="DL170" s="136"/>
      <c r="DM170" s="131"/>
      <c r="DN170" s="131"/>
      <c r="DO170" s="131"/>
      <c r="DP170" s="131"/>
      <c r="DQ170" s="131"/>
      <c r="DR170" s="131"/>
      <c r="DS170" s="131"/>
      <c r="DT170" s="131"/>
      <c r="DU170" s="131"/>
      <c r="DV170" s="131"/>
      <c r="DW170" s="137"/>
      <c r="DX170" s="227"/>
      <c r="DY170" s="227"/>
      <c r="DZ170" s="228"/>
      <c r="EA170" s="228"/>
      <c r="EB170" s="228"/>
      <c r="EC170" s="228"/>
    </row>
    <row r="171" spans="1:133">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243"/>
      <c r="AP171" s="131"/>
      <c r="AQ171" s="131"/>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1"/>
      <c r="BR171" s="131"/>
      <c r="BS171" s="131"/>
      <c r="BT171" s="131"/>
      <c r="BU171" s="131"/>
      <c r="BV171" s="131"/>
      <c r="BW171" s="136"/>
      <c r="BX171" s="136"/>
      <c r="BY171" s="136"/>
      <c r="BZ171" s="136"/>
      <c r="CA171" s="131"/>
      <c r="CB171" s="131"/>
      <c r="CC171" s="136"/>
      <c r="CD171" s="136"/>
      <c r="CE171" s="136"/>
      <c r="CF171" s="131"/>
      <c r="CG171" s="136"/>
      <c r="CH171" s="131"/>
      <c r="CI171" s="136"/>
      <c r="CJ171" s="136"/>
      <c r="CK171" s="136"/>
      <c r="CL171" s="131"/>
      <c r="CM171" s="131"/>
      <c r="CN171" s="131"/>
      <c r="CO171" s="131"/>
      <c r="CP171" s="131"/>
      <c r="CQ171" s="131"/>
      <c r="CR171" s="131"/>
      <c r="CS171" s="131"/>
      <c r="CT171" s="131"/>
      <c r="CU171" s="136"/>
      <c r="CV171" s="136"/>
      <c r="CW171" s="136"/>
      <c r="CX171" s="131"/>
      <c r="CY171" s="131"/>
      <c r="CZ171" s="136"/>
      <c r="DA171" s="136"/>
      <c r="DB171" s="136"/>
      <c r="DC171" s="131"/>
      <c r="DD171" s="131"/>
      <c r="DE171" s="136"/>
      <c r="DF171" s="136"/>
      <c r="DG171" s="131"/>
      <c r="DH171" s="136"/>
      <c r="DI171" s="136"/>
      <c r="DJ171" s="136"/>
      <c r="DK171" s="136"/>
      <c r="DL171" s="136"/>
      <c r="DM171" s="131"/>
      <c r="DN171" s="131"/>
      <c r="DO171" s="131"/>
      <c r="DP171" s="131"/>
      <c r="DQ171" s="131"/>
      <c r="DR171" s="131"/>
      <c r="DS171" s="131"/>
      <c r="DT171" s="131"/>
      <c r="DU171" s="131"/>
      <c r="DV171" s="131"/>
      <c r="DW171" s="137"/>
      <c r="DX171" s="227"/>
      <c r="DY171" s="227"/>
      <c r="DZ171" s="228"/>
      <c r="EA171" s="228"/>
      <c r="EB171" s="228"/>
      <c r="EC171" s="228"/>
    </row>
    <row r="172" spans="1:133">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243"/>
      <c r="AP172" s="131"/>
      <c r="AQ172" s="131"/>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1"/>
      <c r="BR172" s="131"/>
      <c r="BS172" s="131"/>
      <c r="BT172" s="131"/>
      <c r="BU172" s="131"/>
      <c r="BV172" s="131"/>
      <c r="BW172" s="136"/>
      <c r="BX172" s="136"/>
      <c r="BY172" s="136"/>
      <c r="BZ172" s="136"/>
      <c r="CA172" s="131"/>
      <c r="CB172" s="131"/>
      <c r="CC172" s="136"/>
      <c r="CD172" s="136"/>
      <c r="CE172" s="136"/>
      <c r="CF172" s="131"/>
      <c r="CG172" s="136"/>
      <c r="CH172" s="131"/>
      <c r="CI172" s="136"/>
      <c r="CJ172" s="136"/>
      <c r="CK172" s="136"/>
      <c r="CL172" s="131"/>
      <c r="CM172" s="131"/>
      <c r="CN172" s="131"/>
      <c r="CO172" s="131"/>
      <c r="CP172" s="131"/>
      <c r="CQ172" s="131"/>
      <c r="CR172" s="131"/>
      <c r="CS172" s="131"/>
      <c r="CT172" s="131"/>
      <c r="CU172" s="136"/>
      <c r="CV172" s="136"/>
      <c r="CW172" s="136"/>
      <c r="CX172" s="131"/>
      <c r="CY172" s="131"/>
      <c r="CZ172" s="136"/>
      <c r="DA172" s="136"/>
      <c r="DB172" s="136"/>
      <c r="DC172" s="131"/>
      <c r="DD172" s="131"/>
      <c r="DE172" s="136"/>
      <c r="DF172" s="136"/>
      <c r="DG172" s="131"/>
      <c r="DH172" s="136"/>
      <c r="DI172" s="136"/>
      <c r="DJ172" s="136"/>
      <c r="DK172" s="136"/>
      <c r="DL172" s="136"/>
      <c r="DM172" s="131"/>
      <c r="DN172" s="131"/>
      <c r="DO172" s="131"/>
      <c r="DP172" s="131"/>
      <c r="DQ172" s="131"/>
      <c r="DR172" s="131"/>
      <c r="DS172" s="131"/>
      <c r="DT172" s="131"/>
      <c r="DU172" s="131"/>
      <c r="DV172" s="131"/>
      <c r="DW172" s="137"/>
      <c r="DX172" s="227"/>
      <c r="DY172" s="227"/>
      <c r="DZ172" s="228"/>
      <c r="EA172" s="228"/>
      <c r="EB172" s="228"/>
      <c r="EC172" s="228"/>
    </row>
    <row r="173" spans="1:133">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243"/>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c r="BS173" s="131"/>
      <c r="BT173" s="131"/>
      <c r="BU173" s="131"/>
      <c r="BV173" s="131"/>
      <c r="BW173" s="136"/>
      <c r="BX173" s="136"/>
      <c r="BY173" s="136"/>
      <c r="BZ173" s="136"/>
      <c r="CA173" s="131"/>
      <c r="CB173" s="131"/>
      <c r="CC173" s="136"/>
      <c r="CD173" s="136"/>
      <c r="CE173" s="136"/>
      <c r="CF173" s="131"/>
      <c r="CG173" s="136"/>
      <c r="CH173" s="131"/>
      <c r="CI173" s="136"/>
      <c r="CJ173" s="136"/>
      <c r="CK173" s="136"/>
      <c r="CL173" s="131"/>
      <c r="CM173" s="131"/>
      <c r="CN173" s="131"/>
      <c r="CO173" s="131"/>
      <c r="CP173" s="131"/>
      <c r="CQ173" s="131"/>
      <c r="CR173" s="131"/>
      <c r="CS173" s="131"/>
      <c r="CT173" s="131"/>
      <c r="CU173" s="136"/>
      <c r="CV173" s="136"/>
      <c r="CW173" s="136"/>
      <c r="CX173" s="131"/>
      <c r="CY173" s="131"/>
      <c r="CZ173" s="136"/>
      <c r="DA173" s="136"/>
      <c r="DB173" s="136"/>
      <c r="DC173" s="131"/>
      <c r="DD173" s="131"/>
      <c r="DE173" s="136"/>
      <c r="DF173" s="136"/>
      <c r="DG173" s="131"/>
      <c r="DH173" s="136"/>
      <c r="DI173" s="136"/>
      <c r="DJ173" s="136"/>
      <c r="DK173" s="136"/>
      <c r="DL173" s="136"/>
      <c r="DM173" s="131"/>
      <c r="DN173" s="131"/>
      <c r="DO173" s="131"/>
      <c r="DP173" s="131"/>
      <c r="DQ173" s="131"/>
      <c r="DR173" s="131"/>
      <c r="DS173" s="131"/>
      <c r="DT173" s="131"/>
      <c r="DU173" s="131"/>
      <c r="DV173" s="131"/>
      <c r="DW173" s="137"/>
      <c r="DX173" s="227"/>
      <c r="DY173" s="227"/>
      <c r="DZ173" s="228"/>
      <c r="EA173" s="228"/>
      <c r="EB173" s="228"/>
      <c r="EC173" s="228"/>
    </row>
    <row r="174" spans="1:133">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243"/>
      <c r="AP174" s="131"/>
      <c r="AQ174" s="131"/>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1"/>
      <c r="BR174" s="131"/>
      <c r="BS174" s="131"/>
      <c r="BT174" s="131"/>
      <c r="BU174" s="131"/>
      <c r="BV174" s="131"/>
      <c r="BW174" s="136"/>
      <c r="BX174" s="136"/>
      <c r="BY174" s="136"/>
      <c r="BZ174" s="136"/>
      <c r="CA174" s="131"/>
      <c r="CB174" s="131"/>
      <c r="CC174" s="136"/>
      <c r="CD174" s="136"/>
      <c r="CE174" s="136"/>
      <c r="CF174" s="131"/>
      <c r="CG174" s="136"/>
      <c r="CH174" s="131"/>
      <c r="CI174" s="136"/>
      <c r="CJ174" s="136"/>
      <c r="CK174" s="136"/>
      <c r="CL174" s="131"/>
      <c r="CM174" s="131"/>
      <c r="CN174" s="131"/>
      <c r="CO174" s="131"/>
      <c r="CP174" s="131"/>
      <c r="CQ174" s="131"/>
      <c r="CR174" s="131"/>
      <c r="CS174" s="131"/>
      <c r="CT174" s="131"/>
      <c r="CU174" s="136"/>
      <c r="CV174" s="136"/>
      <c r="CW174" s="136"/>
      <c r="CX174" s="131"/>
      <c r="CY174" s="131"/>
      <c r="CZ174" s="136"/>
      <c r="DA174" s="136"/>
      <c r="DB174" s="136"/>
      <c r="DC174" s="131"/>
      <c r="DD174" s="131"/>
      <c r="DE174" s="136"/>
      <c r="DF174" s="136"/>
      <c r="DG174" s="131"/>
      <c r="DH174" s="136"/>
      <c r="DI174" s="136"/>
      <c r="DJ174" s="136"/>
      <c r="DK174" s="136"/>
      <c r="DL174" s="136"/>
      <c r="DM174" s="131"/>
      <c r="DN174" s="131"/>
      <c r="DO174" s="131"/>
      <c r="DP174" s="131"/>
      <c r="DQ174" s="131"/>
      <c r="DR174" s="131"/>
      <c r="DS174" s="131"/>
      <c r="DT174" s="131"/>
      <c r="DU174" s="131"/>
      <c r="DV174" s="131"/>
      <c r="DW174" s="137"/>
      <c r="DX174" s="227"/>
      <c r="DY174" s="227"/>
      <c r="DZ174" s="228"/>
      <c r="EA174" s="228"/>
      <c r="EB174" s="228"/>
      <c r="EC174" s="228"/>
    </row>
    <row r="175" spans="1:133">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243"/>
      <c r="AP175" s="131"/>
      <c r="AQ175" s="131"/>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1"/>
      <c r="BR175" s="131"/>
      <c r="BS175" s="131"/>
      <c r="BT175" s="131"/>
      <c r="BU175" s="131"/>
      <c r="BV175" s="131"/>
      <c r="BW175" s="136"/>
      <c r="BX175" s="136"/>
      <c r="BY175" s="136"/>
      <c r="BZ175" s="136"/>
      <c r="CA175" s="131"/>
      <c r="CB175" s="131"/>
      <c r="CC175" s="136"/>
      <c r="CD175" s="136"/>
      <c r="CE175" s="136"/>
      <c r="CF175" s="131"/>
      <c r="CG175" s="136"/>
      <c r="CH175" s="131"/>
      <c r="CI175" s="136"/>
      <c r="CJ175" s="136"/>
      <c r="CK175" s="136"/>
      <c r="CL175" s="131"/>
      <c r="CM175" s="131"/>
      <c r="CN175" s="131"/>
      <c r="CO175" s="131"/>
      <c r="CP175" s="131"/>
      <c r="CQ175" s="131"/>
      <c r="CR175" s="131"/>
      <c r="CS175" s="131"/>
      <c r="CT175" s="131"/>
      <c r="CU175" s="136"/>
      <c r="CV175" s="136"/>
      <c r="CW175" s="136"/>
      <c r="CX175" s="131"/>
      <c r="CY175" s="131"/>
      <c r="CZ175" s="136"/>
      <c r="DA175" s="136"/>
      <c r="DB175" s="136"/>
      <c r="DC175" s="131"/>
      <c r="DD175" s="131"/>
      <c r="DE175" s="136"/>
      <c r="DF175" s="136"/>
      <c r="DG175" s="131"/>
      <c r="DH175" s="136"/>
      <c r="DI175" s="136"/>
      <c r="DJ175" s="136"/>
      <c r="DK175" s="136"/>
      <c r="DL175" s="136"/>
      <c r="DM175" s="131"/>
      <c r="DN175" s="131"/>
      <c r="DO175" s="131"/>
      <c r="DP175" s="131"/>
      <c r="DQ175" s="131"/>
      <c r="DR175" s="131"/>
      <c r="DS175" s="131"/>
      <c r="DT175" s="131"/>
      <c r="DU175" s="131"/>
      <c r="DV175" s="131"/>
      <c r="DW175" s="137"/>
      <c r="DX175" s="227"/>
      <c r="DY175" s="227"/>
      <c r="DZ175" s="228"/>
      <c r="EA175" s="228"/>
      <c r="EB175" s="228"/>
      <c r="EC175" s="228"/>
    </row>
    <row r="176" spans="1:133">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243"/>
      <c r="AP176" s="131"/>
      <c r="AQ176" s="131"/>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1"/>
      <c r="BR176" s="131"/>
      <c r="BS176" s="131"/>
      <c r="BT176" s="131"/>
      <c r="BU176" s="131"/>
      <c r="BV176" s="131"/>
      <c r="BW176" s="136"/>
      <c r="BX176" s="136"/>
      <c r="BY176" s="136"/>
      <c r="BZ176" s="136"/>
      <c r="CA176" s="131"/>
      <c r="CB176" s="131"/>
      <c r="CC176" s="136"/>
      <c r="CD176" s="136"/>
      <c r="CE176" s="136"/>
      <c r="CF176" s="131"/>
      <c r="CG176" s="136"/>
      <c r="CH176" s="131"/>
      <c r="CI176" s="136"/>
      <c r="CJ176" s="136"/>
      <c r="CK176" s="136"/>
      <c r="CL176" s="131"/>
      <c r="CM176" s="131"/>
      <c r="CN176" s="131"/>
      <c r="CO176" s="131"/>
      <c r="CP176" s="131"/>
      <c r="CQ176" s="131"/>
      <c r="CR176" s="131"/>
      <c r="CS176" s="131"/>
      <c r="CT176" s="131"/>
      <c r="CU176" s="136"/>
      <c r="CV176" s="136"/>
      <c r="CW176" s="136"/>
      <c r="CX176" s="131"/>
      <c r="CY176" s="131"/>
      <c r="CZ176" s="136"/>
      <c r="DA176" s="136"/>
      <c r="DB176" s="136"/>
      <c r="DC176" s="131"/>
      <c r="DD176" s="131"/>
      <c r="DE176" s="136"/>
      <c r="DF176" s="136"/>
      <c r="DG176" s="131"/>
      <c r="DH176" s="136"/>
      <c r="DI176" s="136"/>
      <c r="DJ176" s="136"/>
      <c r="DK176" s="136"/>
      <c r="DL176" s="136"/>
      <c r="DM176" s="131"/>
      <c r="DN176" s="131"/>
      <c r="DO176" s="131"/>
      <c r="DP176" s="131"/>
      <c r="DQ176" s="131"/>
      <c r="DR176" s="131"/>
      <c r="DS176" s="131"/>
      <c r="DT176" s="131"/>
      <c r="DU176" s="131"/>
      <c r="DV176" s="131"/>
      <c r="DW176" s="137"/>
      <c r="DX176" s="227"/>
      <c r="DY176" s="227"/>
      <c r="DZ176" s="228"/>
      <c r="EA176" s="228"/>
      <c r="EB176" s="228"/>
      <c r="EC176" s="228"/>
    </row>
    <row r="177" spans="1:133">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243"/>
      <c r="AP177" s="131"/>
      <c r="AQ177" s="131"/>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1"/>
      <c r="BR177" s="131"/>
      <c r="BS177" s="131"/>
      <c r="BT177" s="131"/>
      <c r="BU177" s="131"/>
      <c r="BV177" s="131"/>
      <c r="BW177" s="136"/>
      <c r="BX177" s="136"/>
      <c r="BY177" s="136"/>
      <c r="BZ177" s="136"/>
      <c r="CA177" s="131"/>
      <c r="CB177" s="131"/>
      <c r="CC177" s="136"/>
      <c r="CD177" s="136"/>
      <c r="CE177" s="136"/>
      <c r="CF177" s="131"/>
      <c r="CG177" s="136"/>
      <c r="CH177" s="131"/>
      <c r="CI177" s="136"/>
      <c r="CJ177" s="136"/>
      <c r="CK177" s="136"/>
      <c r="CL177" s="131"/>
      <c r="CM177" s="131"/>
      <c r="CN177" s="131"/>
      <c r="CO177" s="131"/>
      <c r="CP177" s="131"/>
      <c r="CQ177" s="131"/>
      <c r="CR177" s="131"/>
      <c r="CS177" s="131"/>
      <c r="CT177" s="131"/>
      <c r="CU177" s="136"/>
      <c r="CV177" s="136"/>
      <c r="CW177" s="136"/>
      <c r="CX177" s="131"/>
      <c r="CY177" s="131"/>
      <c r="CZ177" s="136"/>
      <c r="DA177" s="136"/>
      <c r="DB177" s="136"/>
      <c r="DC177" s="131"/>
      <c r="DD177" s="131"/>
      <c r="DE177" s="136"/>
      <c r="DF177" s="136"/>
      <c r="DG177" s="131"/>
      <c r="DH177" s="136"/>
      <c r="DI177" s="136"/>
      <c r="DJ177" s="136"/>
      <c r="DK177" s="136"/>
      <c r="DL177" s="136"/>
      <c r="DM177" s="131"/>
      <c r="DN177" s="131"/>
      <c r="DO177" s="131"/>
      <c r="DP177" s="131"/>
      <c r="DQ177" s="131"/>
      <c r="DR177" s="131"/>
      <c r="DS177" s="131"/>
      <c r="DT177" s="131"/>
      <c r="DU177" s="131"/>
      <c r="DV177" s="131"/>
      <c r="DW177" s="137"/>
      <c r="DX177" s="227"/>
      <c r="DY177" s="227"/>
      <c r="DZ177" s="228"/>
      <c r="EA177" s="228"/>
      <c r="EB177" s="228"/>
      <c r="EC177" s="228"/>
    </row>
    <row r="178" spans="1:133">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243"/>
      <c r="AP178" s="131"/>
      <c r="AQ178" s="131"/>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1"/>
      <c r="BR178" s="131"/>
      <c r="BS178" s="131"/>
      <c r="BT178" s="131"/>
      <c r="BU178" s="131"/>
      <c r="BV178" s="131"/>
      <c r="BW178" s="136"/>
      <c r="BX178" s="136"/>
      <c r="BY178" s="136"/>
      <c r="BZ178" s="136"/>
      <c r="CA178" s="131"/>
      <c r="CB178" s="131"/>
      <c r="CC178" s="136"/>
      <c r="CD178" s="136"/>
      <c r="CE178" s="136"/>
      <c r="CF178" s="131"/>
      <c r="CG178" s="136"/>
      <c r="CH178" s="131"/>
      <c r="CI178" s="136"/>
      <c r="CJ178" s="136"/>
      <c r="CK178" s="136"/>
      <c r="CL178" s="131"/>
      <c r="CM178" s="131"/>
      <c r="CN178" s="131"/>
      <c r="CO178" s="131"/>
      <c r="CP178" s="131"/>
      <c r="CQ178" s="131"/>
      <c r="CR178" s="131"/>
      <c r="CS178" s="131"/>
      <c r="CT178" s="131"/>
      <c r="CU178" s="136"/>
      <c r="CV178" s="136"/>
      <c r="CW178" s="136"/>
      <c r="CX178" s="131"/>
      <c r="CY178" s="131"/>
      <c r="CZ178" s="136"/>
      <c r="DA178" s="136"/>
      <c r="DB178" s="136"/>
      <c r="DC178" s="131"/>
      <c r="DD178" s="131"/>
      <c r="DE178" s="136"/>
      <c r="DF178" s="136"/>
      <c r="DG178" s="131"/>
      <c r="DH178" s="136"/>
      <c r="DI178" s="136"/>
      <c r="DJ178" s="136"/>
      <c r="DK178" s="136"/>
      <c r="DL178" s="136"/>
      <c r="DM178" s="131"/>
      <c r="DN178" s="131"/>
      <c r="DO178" s="131"/>
      <c r="DP178" s="131"/>
      <c r="DQ178" s="131"/>
      <c r="DR178" s="131"/>
      <c r="DS178" s="131"/>
      <c r="DT178" s="131"/>
      <c r="DU178" s="131"/>
      <c r="DV178" s="131"/>
      <c r="DW178" s="137"/>
      <c r="DX178" s="227"/>
      <c r="DY178" s="227"/>
      <c r="DZ178" s="228"/>
      <c r="EA178" s="228"/>
      <c r="EB178" s="228"/>
      <c r="EC178" s="228"/>
    </row>
    <row r="179" spans="1:133">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243"/>
      <c r="AP179" s="131"/>
      <c r="AQ179" s="131"/>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1"/>
      <c r="BR179" s="131"/>
      <c r="BS179" s="131"/>
      <c r="BT179" s="131"/>
      <c r="BU179" s="131"/>
      <c r="BV179" s="131"/>
      <c r="BW179" s="136"/>
      <c r="BX179" s="136"/>
      <c r="BY179" s="136"/>
      <c r="BZ179" s="136"/>
      <c r="CA179" s="131"/>
      <c r="CB179" s="131"/>
      <c r="CC179" s="136"/>
      <c r="CD179" s="136"/>
      <c r="CE179" s="136"/>
      <c r="CF179" s="131"/>
      <c r="CG179" s="136"/>
      <c r="CH179" s="131"/>
      <c r="CI179" s="136"/>
      <c r="CJ179" s="136"/>
      <c r="CK179" s="136"/>
      <c r="CL179" s="131"/>
      <c r="CM179" s="131"/>
      <c r="CN179" s="131"/>
      <c r="CO179" s="131"/>
      <c r="CP179" s="131"/>
      <c r="CQ179" s="131"/>
      <c r="CR179" s="131"/>
      <c r="CS179" s="131"/>
      <c r="CT179" s="131"/>
      <c r="CU179" s="136"/>
      <c r="CV179" s="136"/>
      <c r="CW179" s="136"/>
      <c r="CX179" s="131"/>
      <c r="CY179" s="131"/>
      <c r="CZ179" s="136"/>
      <c r="DA179" s="136"/>
      <c r="DB179" s="136"/>
      <c r="DC179" s="131"/>
      <c r="DD179" s="131"/>
      <c r="DE179" s="136"/>
      <c r="DF179" s="136"/>
      <c r="DG179" s="131"/>
      <c r="DH179" s="136"/>
      <c r="DI179" s="136"/>
      <c r="DJ179" s="136"/>
      <c r="DK179" s="136"/>
      <c r="DL179" s="136"/>
      <c r="DM179" s="131"/>
      <c r="DN179" s="131"/>
      <c r="DO179" s="131"/>
      <c r="DP179" s="131"/>
      <c r="DQ179" s="131"/>
      <c r="DR179" s="131"/>
      <c r="DS179" s="131"/>
      <c r="DT179" s="131"/>
      <c r="DU179" s="131"/>
      <c r="DV179" s="131"/>
      <c r="DW179" s="137"/>
      <c r="DX179" s="227"/>
      <c r="DY179" s="227"/>
      <c r="DZ179" s="228"/>
      <c r="EA179" s="228"/>
      <c r="EB179" s="228"/>
      <c r="EC179" s="228"/>
    </row>
    <row r="180" spans="1:133">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243"/>
      <c r="AP180" s="131"/>
      <c r="AQ180" s="131"/>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1"/>
      <c r="BR180" s="131"/>
      <c r="BS180" s="131"/>
      <c r="BT180" s="131"/>
      <c r="BU180" s="131"/>
      <c r="BV180" s="131"/>
      <c r="BW180" s="136"/>
      <c r="BX180" s="136"/>
      <c r="BY180" s="136"/>
      <c r="BZ180" s="136"/>
      <c r="CA180" s="131"/>
      <c r="CB180" s="131"/>
      <c r="CC180" s="136"/>
      <c r="CD180" s="136"/>
      <c r="CE180" s="136"/>
      <c r="CF180" s="131"/>
      <c r="CG180" s="136"/>
      <c r="CH180" s="131"/>
      <c r="CI180" s="136"/>
      <c r="CJ180" s="136"/>
      <c r="CK180" s="136"/>
      <c r="CL180" s="131"/>
      <c r="CM180" s="131"/>
      <c r="CN180" s="131"/>
      <c r="CO180" s="131"/>
      <c r="CP180" s="131"/>
      <c r="CQ180" s="131"/>
      <c r="CR180" s="131"/>
      <c r="CS180" s="131"/>
      <c r="CT180" s="131"/>
      <c r="CU180" s="136"/>
      <c r="CV180" s="136"/>
      <c r="CW180" s="136"/>
      <c r="CX180" s="131"/>
      <c r="CY180" s="131"/>
      <c r="CZ180" s="136"/>
      <c r="DA180" s="136"/>
      <c r="DB180" s="136"/>
      <c r="DC180" s="131"/>
      <c r="DD180" s="131"/>
      <c r="DE180" s="136"/>
      <c r="DF180" s="136"/>
      <c r="DG180" s="131"/>
      <c r="DH180" s="136"/>
      <c r="DI180" s="136"/>
      <c r="DJ180" s="136"/>
      <c r="DK180" s="136"/>
      <c r="DL180" s="136"/>
      <c r="DM180" s="131"/>
      <c r="DN180" s="131"/>
      <c r="DO180" s="131"/>
      <c r="DP180" s="131"/>
      <c r="DQ180" s="131"/>
      <c r="DR180" s="131"/>
      <c r="DS180" s="131"/>
      <c r="DT180" s="131"/>
      <c r="DU180" s="131"/>
      <c r="DV180" s="131"/>
      <c r="DW180" s="137"/>
      <c r="DX180" s="227"/>
      <c r="DY180" s="227"/>
      <c r="DZ180" s="228"/>
      <c r="EA180" s="228"/>
      <c r="EB180" s="228"/>
      <c r="EC180" s="228"/>
    </row>
    <row r="181" spans="1:133">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243"/>
      <c r="AP181" s="131"/>
      <c r="AQ181" s="131"/>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1"/>
      <c r="BR181" s="131"/>
      <c r="BS181" s="131"/>
      <c r="BT181" s="131"/>
      <c r="BU181" s="131"/>
      <c r="BV181" s="131"/>
      <c r="BW181" s="136"/>
      <c r="BX181" s="136"/>
      <c r="BY181" s="136"/>
      <c r="BZ181" s="136"/>
      <c r="CA181" s="131"/>
      <c r="CB181" s="131"/>
      <c r="CC181" s="136"/>
      <c r="CD181" s="136"/>
      <c r="CE181" s="136"/>
      <c r="CF181" s="131"/>
      <c r="CG181" s="136"/>
      <c r="CH181" s="131"/>
      <c r="CI181" s="136"/>
      <c r="CJ181" s="136"/>
      <c r="CK181" s="136"/>
      <c r="CL181" s="131"/>
      <c r="CM181" s="131"/>
      <c r="CN181" s="131"/>
      <c r="CO181" s="131"/>
      <c r="CP181" s="131"/>
      <c r="CQ181" s="131"/>
      <c r="CR181" s="131"/>
      <c r="CS181" s="131"/>
      <c r="CT181" s="131"/>
      <c r="CU181" s="136"/>
      <c r="CV181" s="136"/>
      <c r="CW181" s="136"/>
      <c r="CX181" s="131"/>
      <c r="CY181" s="131"/>
      <c r="CZ181" s="136"/>
      <c r="DA181" s="136"/>
      <c r="DB181" s="136"/>
      <c r="DC181" s="131"/>
      <c r="DD181" s="131"/>
      <c r="DE181" s="136"/>
      <c r="DF181" s="136"/>
      <c r="DG181" s="131"/>
      <c r="DH181" s="136"/>
      <c r="DI181" s="136"/>
      <c r="DJ181" s="136"/>
      <c r="DK181" s="136"/>
      <c r="DL181" s="136"/>
      <c r="DM181" s="131"/>
      <c r="DN181" s="131"/>
      <c r="DO181" s="131"/>
      <c r="DP181" s="131"/>
      <c r="DQ181" s="131"/>
      <c r="DR181" s="131"/>
      <c r="DS181" s="131"/>
      <c r="DT181" s="131"/>
      <c r="DU181" s="131"/>
      <c r="DV181" s="131"/>
      <c r="DW181" s="137"/>
      <c r="DX181" s="227"/>
      <c r="DY181" s="227"/>
      <c r="DZ181" s="228"/>
      <c r="EA181" s="228"/>
      <c r="EB181" s="228"/>
      <c r="EC181" s="228"/>
    </row>
    <row r="182" spans="1:133">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243"/>
      <c r="AP182" s="131"/>
      <c r="AQ182" s="131"/>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1"/>
      <c r="BR182" s="131"/>
      <c r="BS182" s="131"/>
      <c r="BT182" s="131"/>
      <c r="BU182" s="131"/>
      <c r="BV182" s="131"/>
      <c r="BW182" s="136"/>
      <c r="BX182" s="136"/>
      <c r="BY182" s="136"/>
      <c r="BZ182" s="136"/>
      <c r="CA182" s="131"/>
      <c r="CB182" s="131"/>
      <c r="CC182" s="136"/>
      <c r="CD182" s="136"/>
      <c r="CE182" s="136"/>
      <c r="CF182" s="131"/>
      <c r="CG182" s="136"/>
      <c r="CH182" s="131"/>
      <c r="CI182" s="136"/>
      <c r="CJ182" s="136"/>
      <c r="CK182" s="136"/>
      <c r="CL182" s="131"/>
      <c r="CM182" s="131"/>
      <c r="CN182" s="131"/>
      <c r="CO182" s="131"/>
      <c r="CP182" s="131"/>
      <c r="CQ182" s="131"/>
      <c r="CR182" s="131"/>
      <c r="CS182" s="131"/>
      <c r="CT182" s="131"/>
      <c r="CU182" s="136"/>
      <c r="CV182" s="136"/>
      <c r="CW182" s="136"/>
      <c r="CX182" s="131"/>
      <c r="CY182" s="131"/>
      <c r="CZ182" s="136"/>
      <c r="DA182" s="136"/>
      <c r="DB182" s="136"/>
      <c r="DC182" s="131"/>
      <c r="DD182" s="131"/>
      <c r="DE182" s="136"/>
      <c r="DF182" s="136"/>
      <c r="DG182" s="131"/>
      <c r="DH182" s="136"/>
      <c r="DI182" s="136"/>
      <c r="DJ182" s="136"/>
      <c r="DK182" s="136"/>
      <c r="DL182" s="136"/>
      <c r="DM182" s="131"/>
      <c r="DN182" s="131"/>
      <c r="DO182" s="131"/>
      <c r="DP182" s="131"/>
      <c r="DQ182" s="131"/>
      <c r="DR182" s="131"/>
      <c r="DS182" s="131"/>
      <c r="DT182" s="131"/>
      <c r="DU182" s="131"/>
      <c r="DV182" s="131"/>
      <c r="DW182" s="137"/>
      <c r="DX182" s="227"/>
      <c r="DY182" s="227"/>
      <c r="DZ182" s="228"/>
      <c r="EA182" s="228"/>
      <c r="EB182" s="228"/>
      <c r="EC182" s="228"/>
    </row>
    <row r="183" spans="1:133">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243"/>
      <c r="AP183" s="131"/>
      <c r="AQ183" s="131"/>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1"/>
      <c r="BR183" s="131"/>
      <c r="BS183" s="131"/>
      <c r="BT183" s="131"/>
      <c r="BU183" s="131"/>
      <c r="BV183" s="131"/>
      <c r="BW183" s="136"/>
      <c r="BX183" s="136"/>
      <c r="BY183" s="136"/>
      <c r="BZ183" s="136"/>
      <c r="CA183" s="131"/>
      <c r="CB183" s="131"/>
      <c r="CC183" s="136"/>
      <c r="CD183" s="136"/>
      <c r="CE183" s="136"/>
      <c r="CF183" s="131"/>
      <c r="CG183" s="136"/>
      <c r="CH183" s="131"/>
      <c r="CI183" s="136"/>
      <c r="CJ183" s="136"/>
      <c r="CK183" s="136"/>
      <c r="CL183" s="131"/>
      <c r="CM183" s="131"/>
      <c r="CN183" s="131"/>
      <c r="CO183" s="131"/>
      <c r="CP183" s="131"/>
      <c r="CQ183" s="131"/>
      <c r="CR183" s="131"/>
      <c r="CS183" s="131"/>
      <c r="CT183" s="131"/>
      <c r="CU183" s="136"/>
      <c r="CV183" s="136"/>
      <c r="CW183" s="136"/>
      <c r="CX183" s="131"/>
      <c r="CY183" s="131"/>
      <c r="CZ183" s="136"/>
      <c r="DA183" s="136"/>
      <c r="DB183" s="136"/>
      <c r="DC183" s="131"/>
      <c r="DD183" s="131"/>
      <c r="DE183" s="136"/>
      <c r="DF183" s="136"/>
      <c r="DG183" s="131"/>
      <c r="DH183" s="136"/>
      <c r="DI183" s="136"/>
      <c r="DJ183" s="136"/>
      <c r="DK183" s="136"/>
      <c r="DL183" s="136"/>
      <c r="DM183" s="131"/>
      <c r="DN183" s="131"/>
      <c r="DO183" s="131"/>
      <c r="DP183" s="131"/>
      <c r="DQ183" s="131"/>
      <c r="DR183" s="131"/>
      <c r="DS183" s="131"/>
      <c r="DT183" s="131"/>
      <c r="DU183" s="131"/>
      <c r="DV183" s="131"/>
      <c r="DW183" s="137"/>
      <c r="DX183" s="227"/>
      <c r="DY183" s="227"/>
      <c r="DZ183" s="228"/>
      <c r="EA183" s="228"/>
      <c r="EB183" s="228"/>
      <c r="EC183" s="228"/>
    </row>
    <row r="184" spans="1:133">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243"/>
      <c r="AP184" s="131"/>
      <c r="AQ184" s="131"/>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1"/>
      <c r="BR184" s="131"/>
      <c r="BS184" s="131"/>
      <c r="BT184" s="131"/>
      <c r="BU184" s="131"/>
      <c r="BV184" s="131"/>
      <c r="BW184" s="136"/>
      <c r="BX184" s="136"/>
      <c r="BY184" s="136"/>
      <c r="BZ184" s="136"/>
      <c r="CA184" s="131"/>
      <c r="CB184" s="131"/>
      <c r="CC184" s="136"/>
      <c r="CD184" s="136"/>
      <c r="CE184" s="136"/>
      <c r="CF184" s="131"/>
      <c r="CG184" s="136"/>
      <c r="CH184" s="131"/>
      <c r="CI184" s="136"/>
      <c r="CJ184" s="136"/>
      <c r="CK184" s="136"/>
      <c r="CL184" s="131"/>
      <c r="CM184" s="131"/>
      <c r="CN184" s="131"/>
      <c r="CO184" s="131"/>
      <c r="CP184" s="131"/>
      <c r="CQ184" s="131"/>
      <c r="CR184" s="131"/>
      <c r="CS184" s="131"/>
      <c r="CT184" s="131"/>
      <c r="CU184" s="136"/>
      <c r="CV184" s="136"/>
      <c r="CW184" s="136"/>
      <c r="CX184" s="131"/>
      <c r="CY184" s="131"/>
      <c r="CZ184" s="136"/>
      <c r="DA184" s="136"/>
      <c r="DB184" s="136"/>
      <c r="DC184" s="131"/>
      <c r="DD184" s="131"/>
      <c r="DE184" s="136"/>
      <c r="DF184" s="136"/>
      <c r="DG184" s="131"/>
      <c r="DH184" s="136"/>
      <c r="DI184" s="136"/>
      <c r="DJ184" s="136"/>
      <c r="DK184" s="136"/>
      <c r="DL184" s="136"/>
      <c r="DM184" s="131"/>
      <c r="DN184" s="131"/>
      <c r="DO184" s="131"/>
      <c r="DP184" s="131"/>
      <c r="DQ184" s="131"/>
      <c r="DR184" s="131"/>
      <c r="DS184" s="131"/>
      <c r="DT184" s="131"/>
      <c r="DU184" s="131"/>
      <c r="DV184" s="131"/>
      <c r="DW184" s="137"/>
      <c r="DX184" s="227"/>
      <c r="DY184" s="227"/>
      <c r="DZ184" s="228"/>
      <c r="EA184" s="228"/>
      <c r="EB184" s="228"/>
      <c r="EC184" s="228"/>
    </row>
    <row r="185" spans="1:133">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243"/>
      <c r="AP185" s="131"/>
      <c r="AQ185" s="131"/>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1"/>
      <c r="BR185" s="131"/>
      <c r="BS185" s="131"/>
      <c r="BT185" s="131"/>
      <c r="BU185" s="131"/>
      <c r="BV185" s="131"/>
      <c r="BW185" s="136"/>
      <c r="BX185" s="136"/>
      <c r="BY185" s="136"/>
      <c r="BZ185" s="136"/>
      <c r="CA185" s="131"/>
      <c r="CB185" s="131"/>
      <c r="CC185" s="136"/>
      <c r="CD185" s="136"/>
      <c r="CE185" s="136"/>
      <c r="CF185" s="131"/>
      <c r="CG185" s="136"/>
      <c r="CH185" s="131"/>
      <c r="CI185" s="136"/>
      <c r="CJ185" s="136"/>
      <c r="CK185" s="136"/>
      <c r="CL185" s="131"/>
      <c r="CM185" s="131"/>
      <c r="CN185" s="131"/>
      <c r="CO185" s="131"/>
      <c r="CP185" s="131"/>
      <c r="CQ185" s="131"/>
      <c r="CR185" s="131"/>
      <c r="CS185" s="131"/>
      <c r="CT185" s="131"/>
      <c r="CU185" s="136"/>
      <c r="CV185" s="136"/>
      <c r="CW185" s="136"/>
      <c r="CX185" s="131"/>
      <c r="CY185" s="131"/>
      <c r="CZ185" s="136"/>
      <c r="DA185" s="136"/>
      <c r="DB185" s="136"/>
      <c r="DC185" s="131"/>
      <c r="DD185" s="131"/>
      <c r="DE185" s="136"/>
      <c r="DF185" s="136"/>
      <c r="DG185" s="131"/>
      <c r="DH185" s="136"/>
      <c r="DI185" s="136"/>
      <c r="DJ185" s="136"/>
      <c r="DK185" s="136"/>
      <c r="DL185" s="136"/>
      <c r="DM185" s="131"/>
      <c r="DN185" s="131"/>
      <c r="DO185" s="131"/>
      <c r="DP185" s="131"/>
      <c r="DQ185" s="131"/>
      <c r="DR185" s="131"/>
      <c r="DS185" s="131"/>
      <c r="DT185" s="131"/>
      <c r="DU185" s="131"/>
      <c r="DV185" s="131"/>
      <c r="DW185" s="137"/>
      <c r="DX185" s="227"/>
      <c r="DY185" s="227"/>
      <c r="DZ185" s="228"/>
      <c r="EA185" s="228"/>
      <c r="EB185" s="228"/>
      <c r="EC185" s="228"/>
    </row>
    <row r="186" spans="1:133">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243"/>
      <c r="AP186" s="131"/>
      <c r="AQ186" s="131"/>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1"/>
      <c r="BR186" s="131"/>
      <c r="BS186" s="131"/>
      <c r="BT186" s="131"/>
      <c r="BU186" s="131"/>
      <c r="BV186" s="131"/>
      <c r="BW186" s="136"/>
      <c r="BX186" s="136"/>
      <c r="BY186" s="136"/>
      <c r="BZ186" s="136"/>
      <c r="CA186" s="131"/>
      <c r="CB186" s="131"/>
      <c r="CC186" s="136"/>
      <c r="CD186" s="136"/>
      <c r="CE186" s="136"/>
      <c r="CF186" s="131"/>
      <c r="CG186" s="136"/>
      <c r="CH186" s="131"/>
      <c r="CI186" s="136"/>
      <c r="CJ186" s="136"/>
      <c r="CK186" s="136"/>
      <c r="CL186" s="131"/>
      <c r="CM186" s="131"/>
      <c r="CN186" s="131"/>
      <c r="CO186" s="131"/>
      <c r="CP186" s="131"/>
      <c r="CQ186" s="131"/>
      <c r="CR186" s="131"/>
      <c r="CS186" s="131"/>
      <c r="CT186" s="131"/>
      <c r="CU186" s="136"/>
      <c r="CV186" s="136"/>
      <c r="CW186" s="136"/>
      <c r="CX186" s="131"/>
      <c r="CY186" s="131"/>
      <c r="CZ186" s="136"/>
      <c r="DA186" s="136"/>
      <c r="DB186" s="136"/>
      <c r="DC186" s="131"/>
      <c r="DD186" s="131"/>
      <c r="DE186" s="136"/>
      <c r="DF186" s="136"/>
      <c r="DG186" s="131"/>
      <c r="DH186" s="136"/>
      <c r="DI186" s="136"/>
      <c r="DJ186" s="136"/>
      <c r="DK186" s="136"/>
      <c r="DL186" s="136"/>
      <c r="DM186" s="131"/>
      <c r="DN186" s="131"/>
      <c r="DO186" s="131"/>
      <c r="DP186" s="131"/>
      <c r="DQ186" s="131"/>
      <c r="DR186" s="131"/>
      <c r="DS186" s="131"/>
      <c r="DT186" s="131"/>
      <c r="DU186" s="131"/>
      <c r="DV186" s="131"/>
      <c r="DW186" s="137"/>
      <c r="DX186" s="227"/>
      <c r="DY186" s="227"/>
      <c r="DZ186" s="228"/>
      <c r="EA186" s="228"/>
      <c r="EB186" s="228"/>
      <c r="EC186" s="228"/>
    </row>
    <row r="187" spans="1:133">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243"/>
      <c r="AP187" s="131"/>
      <c r="AQ187" s="131"/>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1"/>
      <c r="BR187" s="131"/>
      <c r="BS187" s="131"/>
      <c r="BT187" s="131"/>
      <c r="BU187" s="131"/>
      <c r="BV187" s="131"/>
      <c r="BW187" s="136"/>
      <c r="BX187" s="136"/>
      <c r="BY187" s="136"/>
      <c r="BZ187" s="136"/>
      <c r="CA187" s="131"/>
      <c r="CB187" s="131"/>
      <c r="CC187" s="136"/>
      <c r="CD187" s="136"/>
      <c r="CE187" s="136"/>
      <c r="CF187" s="131"/>
      <c r="CG187" s="136"/>
      <c r="CH187" s="131"/>
      <c r="CI187" s="136"/>
      <c r="CJ187" s="136"/>
      <c r="CK187" s="136"/>
      <c r="CL187" s="131"/>
      <c r="CM187" s="131"/>
      <c r="CN187" s="131"/>
      <c r="CO187" s="131"/>
      <c r="CP187" s="131"/>
      <c r="CQ187" s="131"/>
      <c r="CR187" s="131"/>
      <c r="CS187" s="131"/>
      <c r="CT187" s="131"/>
      <c r="CU187" s="136"/>
      <c r="CV187" s="136"/>
      <c r="CW187" s="136"/>
      <c r="CX187" s="131"/>
      <c r="CY187" s="131"/>
      <c r="CZ187" s="136"/>
      <c r="DA187" s="136"/>
      <c r="DB187" s="136"/>
      <c r="DC187" s="131"/>
      <c r="DD187" s="131"/>
      <c r="DE187" s="136"/>
      <c r="DF187" s="136"/>
      <c r="DG187" s="131"/>
      <c r="DH187" s="136"/>
      <c r="DI187" s="136"/>
      <c r="DJ187" s="136"/>
      <c r="DK187" s="136"/>
      <c r="DL187" s="136"/>
      <c r="DM187" s="131"/>
      <c r="DN187" s="131"/>
      <c r="DO187" s="131"/>
      <c r="DP187" s="131"/>
      <c r="DQ187" s="131"/>
      <c r="DR187" s="131"/>
      <c r="DS187" s="131"/>
      <c r="DT187" s="131"/>
      <c r="DU187" s="131"/>
      <c r="DV187" s="131"/>
      <c r="DW187" s="137"/>
      <c r="DX187" s="227"/>
      <c r="DY187" s="227"/>
      <c r="DZ187" s="228"/>
      <c r="EA187" s="228"/>
      <c r="EB187" s="228"/>
      <c r="EC187" s="228"/>
    </row>
    <row r="188" spans="1:133">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243"/>
      <c r="AP188" s="131"/>
      <c r="AQ188" s="131"/>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1"/>
      <c r="BR188" s="131"/>
      <c r="BS188" s="131"/>
      <c r="BT188" s="131"/>
      <c r="BU188" s="131"/>
      <c r="BV188" s="131"/>
      <c r="BW188" s="136"/>
      <c r="BX188" s="136"/>
      <c r="BY188" s="136"/>
      <c r="BZ188" s="136"/>
      <c r="CA188" s="131"/>
      <c r="CB188" s="131"/>
      <c r="CC188" s="136"/>
      <c r="CD188" s="136"/>
      <c r="CE188" s="136"/>
      <c r="CF188" s="131"/>
      <c r="CG188" s="136"/>
      <c r="CH188" s="131"/>
      <c r="CI188" s="136"/>
      <c r="CJ188" s="136"/>
      <c r="CK188" s="136"/>
      <c r="CL188" s="131"/>
      <c r="CM188" s="131"/>
      <c r="CN188" s="131"/>
      <c r="CO188" s="131"/>
      <c r="CP188" s="131"/>
      <c r="CQ188" s="131"/>
      <c r="CR188" s="131"/>
      <c r="CS188" s="131"/>
      <c r="CT188" s="131"/>
      <c r="CU188" s="136"/>
      <c r="CV188" s="136"/>
      <c r="CW188" s="136"/>
      <c r="CX188" s="131"/>
      <c r="CY188" s="131"/>
      <c r="CZ188" s="136"/>
      <c r="DA188" s="136"/>
      <c r="DB188" s="136"/>
      <c r="DC188" s="131"/>
      <c r="DD188" s="131"/>
      <c r="DE188" s="136"/>
      <c r="DF188" s="136"/>
      <c r="DG188" s="131"/>
      <c r="DH188" s="136"/>
      <c r="DI188" s="136"/>
      <c r="DJ188" s="136"/>
      <c r="DK188" s="136"/>
      <c r="DL188" s="136"/>
      <c r="DM188" s="131"/>
      <c r="DN188" s="131"/>
      <c r="DO188" s="131"/>
      <c r="DP188" s="131"/>
      <c r="DQ188" s="131"/>
      <c r="DR188" s="131"/>
      <c r="DS188" s="131"/>
      <c r="DT188" s="131"/>
      <c r="DU188" s="131"/>
      <c r="DV188" s="131"/>
      <c r="DW188" s="137"/>
      <c r="DX188" s="227"/>
      <c r="DY188" s="227"/>
      <c r="DZ188" s="228"/>
      <c r="EA188" s="228"/>
      <c r="EB188" s="228"/>
      <c r="EC188" s="228"/>
    </row>
    <row r="189" spans="1:133">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243"/>
      <c r="AP189" s="131"/>
      <c r="AQ189" s="131"/>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1"/>
      <c r="BR189" s="131"/>
      <c r="BS189" s="131"/>
      <c r="BT189" s="131"/>
      <c r="BU189" s="131"/>
      <c r="BV189" s="131"/>
      <c r="BW189" s="136"/>
      <c r="BX189" s="136"/>
      <c r="BY189" s="136"/>
      <c r="BZ189" s="136"/>
      <c r="CA189" s="131"/>
      <c r="CB189" s="131"/>
      <c r="CC189" s="136"/>
      <c r="CD189" s="136"/>
      <c r="CE189" s="136"/>
      <c r="CF189" s="131"/>
      <c r="CG189" s="136"/>
      <c r="CH189" s="131"/>
      <c r="CI189" s="136"/>
      <c r="CJ189" s="136"/>
      <c r="CK189" s="136"/>
      <c r="CL189" s="131"/>
      <c r="CM189" s="131"/>
      <c r="CN189" s="131"/>
      <c r="CO189" s="131"/>
      <c r="CP189" s="131"/>
      <c r="CQ189" s="131"/>
      <c r="CR189" s="131"/>
      <c r="CS189" s="131"/>
      <c r="CT189" s="131"/>
      <c r="CU189" s="136"/>
      <c r="CV189" s="136"/>
      <c r="CW189" s="136"/>
      <c r="CX189" s="131"/>
      <c r="CY189" s="131"/>
      <c r="CZ189" s="136"/>
      <c r="DA189" s="136"/>
      <c r="DB189" s="136"/>
      <c r="DC189" s="131"/>
      <c r="DD189" s="131"/>
      <c r="DE189" s="136"/>
      <c r="DF189" s="136"/>
      <c r="DG189" s="131"/>
      <c r="DH189" s="136"/>
      <c r="DI189" s="136"/>
      <c r="DJ189" s="136"/>
      <c r="DK189" s="136"/>
      <c r="DL189" s="136"/>
      <c r="DM189" s="131"/>
      <c r="DN189" s="131"/>
      <c r="DO189" s="131"/>
      <c r="DP189" s="131"/>
      <c r="DQ189" s="131"/>
      <c r="DR189" s="131"/>
      <c r="DS189" s="131"/>
      <c r="DT189" s="131"/>
      <c r="DU189" s="131"/>
      <c r="DV189" s="131"/>
      <c r="DW189" s="137"/>
      <c r="DX189" s="227"/>
      <c r="DY189" s="227"/>
      <c r="DZ189" s="228"/>
      <c r="EA189" s="228"/>
      <c r="EB189" s="228"/>
      <c r="EC189" s="228"/>
    </row>
    <row r="190" spans="1:133">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243"/>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c r="BS190" s="131"/>
      <c r="BT190" s="131"/>
      <c r="BU190" s="131"/>
      <c r="BV190" s="131"/>
      <c r="BW190" s="136"/>
      <c r="BX190" s="136"/>
      <c r="BY190" s="136"/>
      <c r="BZ190" s="136"/>
      <c r="CA190" s="131"/>
      <c r="CB190" s="131"/>
      <c r="CC190" s="136"/>
      <c r="CD190" s="136"/>
      <c r="CE190" s="136"/>
      <c r="CF190" s="131"/>
      <c r="CG190" s="136"/>
      <c r="CH190" s="131"/>
      <c r="CI190" s="136"/>
      <c r="CJ190" s="136"/>
      <c r="CK190" s="136"/>
      <c r="CL190" s="131"/>
      <c r="CM190" s="131"/>
      <c r="CN190" s="131"/>
      <c r="CO190" s="131"/>
      <c r="CP190" s="131"/>
      <c r="CQ190" s="131"/>
      <c r="CR190" s="131"/>
      <c r="CS190" s="131"/>
      <c r="CT190" s="131"/>
      <c r="CU190" s="136"/>
      <c r="CV190" s="136"/>
      <c r="CW190" s="136"/>
      <c r="CX190" s="131"/>
      <c r="CY190" s="131"/>
      <c r="CZ190" s="136"/>
      <c r="DA190" s="136"/>
      <c r="DB190" s="136"/>
      <c r="DC190" s="131"/>
      <c r="DD190" s="131"/>
      <c r="DE190" s="136"/>
      <c r="DF190" s="136"/>
      <c r="DG190" s="131"/>
      <c r="DH190" s="136"/>
      <c r="DI190" s="136"/>
      <c r="DJ190" s="136"/>
      <c r="DK190" s="136"/>
      <c r="DL190" s="136"/>
      <c r="DM190" s="131"/>
      <c r="DN190" s="131"/>
      <c r="DO190" s="131"/>
      <c r="DP190" s="131"/>
      <c r="DQ190" s="131"/>
      <c r="DR190" s="131"/>
      <c r="DS190" s="131"/>
      <c r="DT190" s="131"/>
      <c r="DU190" s="131"/>
      <c r="DV190" s="131"/>
      <c r="DW190" s="137"/>
      <c r="DX190" s="227"/>
      <c r="DY190" s="227"/>
      <c r="DZ190" s="228"/>
      <c r="EA190" s="228"/>
      <c r="EB190" s="228"/>
      <c r="EC190" s="228"/>
    </row>
    <row r="191" spans="1:133">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243"/>
      <c r="AP191" s="131"/>
      <c r="AQ191" s="131"/>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1"/>
      <c r="BR191" s="131"/>
      <c r="BS191" s="131"/>
      <c r="BT191" s="131"/>
      <c r="BU191" s="131"/>
      <c r="BV191" s="131"/>
      <c r="BW191" s="136"/>
      <c r="BX191" s="136"/>
      <c r="BY191" s="136"/>
      <c r="BZ191" s="136"/>
      <c r="CA191" s="131"/>
      <c r="CB191" s="131"/>
      <c r="CC191" s="136"/>
      <c r="CD191" s="136"/>
      <c r="CE191" s="136"/>
      <c r="CF191" s="131"/>
      <c r="CG191" s="136"/>
      <c r="CH191" s="131"/>
      <c r="CI191" s="136"/>
      <c r="CJ191" s="136"/>
      <c r="CK191" s="136"/>
      <c r="CL191" s="131"/>
      <c r="CM191" s="131"/>
      <c r="CN191" s="131"/>
      <c r="CO191" s="131"/>
      <c r="CP191" s="131"/>
      <c r="CQ191" s="131"/>
      <c r="CR191" s="131"/>
      <c r="CS191" s="131"/>
      <c r="CT191" s="131"/>
      <c r="CU191" s="136"/>
      <c r="CV191" s="136"/>
      <c r="CW191" s="136"/>
      <c r="CX191" s="131"/>
      <c r="CY191" s="131"/>
      <c r="CZ191" s="136"/>
      <c r="DA191" s="136"/>
      <c r="DB191" s="136"/>
      <c r="DC191" s="131"/>
      <c r="DD191" s="131"/>
      <c r="DE191" s="136"/>
      <c r="DF191" s="136"/>
      <c r="DG191" s="131"/>
      <c r="DH191" s="136"/>
      <c r="DI191" s="136"/>
      <c r="DJ191" s="136"/>
      <c r="DK191" s="136"/>
      <c r="DL191" s="136"/>
      <c r="DM191" s="131"/>
      <c r="DN191" s="131"/>
      <c r="DO191" s="131"/>
      <c r="DP191" s="131"/>
      <c r="DQ191" s="131"/>
      <c r="DR191" s="131"/>
      <c r="DS191" s="131"/>
      <c r="DT191" s="131"/>
      <c r="DU191" s="131"/>
      <c r="DV191" s="131"/>
      <c r="DW191" s="137"/>
      <c r="DX191" s="227"/>
      <c r="DY191" s="227"/>
      <c r="DZ191" s="228"/>
      <c r="EA191" s="228"/>
      <c r="EB191" s="228"/>
      <c r="EC191" s="228"/>
    </row>
    <row r="192" spans="1:133">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243"/>
      <c r="AP192" s="131"/>
      <c r="AQ192" s="131"/>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1"/>
      <c r="BR192" s="131"/>
      <c r="BS192" s="131"/>
      <c r="BT192" s="131"/>
      <c r="BU192" s="131"/>
      <c r="BV192" s="131"/>
      <c r="BW192" s="136"/>
      <c r="BX192" s="136"/>
      <c r="BY192" s="136"/>
      <c r="BZ192" s="136"/>
      <c r="CA192" s="131"/>
      <c r="CB192" s="131"/>
      <c r="CC192" s="136"/>
      <c r="CD192" s="136"/>
      <c r="CE192" s="136"/>
      <c r="CF192" s="131"/>
      <c r="CG192" s="136"/>
      <c r="CH192" s="131"/>
      <c r="CI192" s="136"/>
      <c r="CJ192" s="136"/>
      <c r="CK192" s="136"/>
      <c r="CL192" s="131"/>
      <c r="CM192" s="131"/>
      <c r="CN192" s="131"/>
      <c r="CO192" s="131"/>
      <c r="CP192" s="131"/>
      <c r="CQ192" s="131"/>
      <c r="CR192" s="131"/>
      <c r="CS192" s="131"/>
      <c r="CT192" s="131"/>
      <c r="CU192" s="136"/>
      <c r="CV192" s="136"/>
      <c r="CW192" s="136"/>
      <c r="CX192" s="131"/>
      <c r="CY192" s="131"/>
      <c r="CZ192" s="136"/>
      <c r="DA192" s="136"/>
      <c r="DB192" s="136"/>
      <c r="DC192" s="131"/>
      <c r="DD192" s="131"/>
      <c r="DE192" s="136"/>
      <c r="DF192" s="136"/>
      <c r="DG192" s="131"/>
      <c r="DH192" s="136"/>
      <c r="DI192" s="136"/>
      <c r="DJ192" s="136"/>
      <c r="DK192" s="136"/>
      <c r="DL192" s="136"/>
      <c r="DM192" s="131"/>
      <c r="DN192" s="131"/>
      <c r="DO192" s="131"/>
      <c r="DP192" s="131"/>
      <c r="DQ192" s="131"/>
      <c r="DR192" s="131"/>
      <c r="DS192" s="131"/>
      <c r="DT192" s="131"/>
      <c r="DU192" s="131"/>
      <c r="DV192" s="131"/>
      <c r="DW192" s="137"/>
      <c r="DX192" s="227"/>
      <c r="DY192" s="227"/>
      <c r="DZ192" s="228"/>
      <c r="EA192" s="228"/>
      <c r="EB192" s="228"/>
      <c r="EC192" s="228"/>
    </row>
    <row r="193" spans="1:133">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243"/>
      <c r="AP193" s="131"/>
      <c r="AQ193" s="131"/>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1"/>
      <c r="BR193" s="131"/>
      <c r="BS193" s="131"/>
      <c r="BT193" s="131"/>
      <c r="BU193" s="131"/>
      <c r="BV193" s="131"/>
      <c r="BW193" s="136"/>
      <c r="BX193" s="136"/>
      <c r="BY193" s="136"/>
      <c r="BZ193" s="136"/>
      <c r="CA193" s="131"/>
      <c r="CB193" s="131"/>
      <c r="CC193" s="136"/>
      <c r="CD193" s="136"/>
      <c r="CE193" s="136"/>
      <c r="CF193" s="131"/>
      <c r="CG193" s="136"/>
      <c r="CH193" s="131"/>
      <c r="CI193" s="136"/>
      <c r="CJ193" s="136"/>
      <c r="CK193" s="136"/>
      <c r="CL193" s="131"/>
      <c r="CM193" s="131"/>
      <c r="CN193" s="131"/>
      <c r="CO193" s="131"/>
      <c r="CP193" s="131"/>
      <c r="CQ193" s="131"/>
      <c r="CR193" s="131"/>
      <c r="CS193" s="131"/>
      <c r="CT193" s="131"/>
      <c r="CU193" s="136"/>
      <c r="CV193" s="136"/>
      <c r="CW193" s="136"/>
      <c r="CX193" s="131"/>
      <c r="CY193" s="131"/>
      <c r="CZ193" s="136"/>
      <c r="DA193" s="136"/>
      <c r="DB193" s="136"/>
      <c r="DC193" s="131"/>
      <c r="DD193" s="131"/>
      <c r="DE193" s="136"/>
      <c r="DF193" s="136"/>
      <c r="DG193" s="131"/>
      <c r="DH193" s="136"/>
      <c r="DI193" s="136"/>
      <c r="DJ193" s="136"/>
      <c r="DK193" s="136"/>
      <c r="DL193" s="136"/>
      <c r="DM193" s="131"/>
      <c r="DN193" s="131"/>
      <c r="DO193" s="131"/>
      <c r="DP193" s="131"/>
      <c r="DQ193" s="131"/>
      <c r="DR193" s="131"/>
      <c r="DS193" s="131"/>
      <c r="DT193" s="131"/>
      <c r="DU193" s="131"/>
      <c r="DV193" s="131"/>
      <c r="DW193" s="137"/>
      <c r="DX193" s="227"/>
      <c r="DY193" s="227"/>
      <c r="DZ193" s="228"/>
      <c r="EA193" s="228"/>
      <c r="EB193" s="228"/>
      <c r="EC193" s="228"/>
    </row>
    <row r="194" spans="1:133">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243"/>
      <c r="AP194" s="131"/>
      <c r="AQ194" s="131"/>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1"/>
      <c r="BR194" s="131"/>
      <c r="BS194" s="131"/>
      <c r="BT194" s="131"/>
      <c r="BU194" s="131"/>
      <c r="BV194" s="131"/>
      <c r="BW194" s="136"/>
      <c r="BX194" s="136"/>
      <c r="BY194" s="136"/>
      <c r="BZ194" s="136"/>
      <c r="CA194" s="131"/>
      <c r="CB194" s="131"/>
      <c r="CC194" s="136"/>
      <c r="CD194" s="136"/>
      <c r="CE194" s="136"/>
      <c r="CF194" s="131"/>
      <c r="CG194" s="136"/>
      <c r="CH194" s="131"/>
      <c r="CI194" s="136"/>
      <c r="CJ194" s="136"/>
      <c r="CK194" s="136"/>
      <c r="CL194" s="131"/>
      <c r="CM194" s="131"/>
      <c r="CN194" s="131"/>
      <c r="CO194" s="131"/>
      <c r="CP194" s="131"/>
      <c r="CQ194" s="131"/>
      <c r="CR194" s="131"/>
      <c r="CS194" s="131"/>
      <c r="CT194" s="131"/>
      <c r="CU194" s="136"/>
      <c r="CV194" s="136"/>
      <c r="CW194" s="136"/>
      <c r="CX194" s="131"/>
      <c r="CY194" s="131"/>
      <c r="CZ194" s="136"/>
      <c r="DA194" s="136"/>
      <c r="DB194" s="136"/>
      <c r="DC194" s="131"/>
      <c r="DD194" s="131"/>
      <c r="DE194" s="136"/>
      <c r="DF194" s="136"/>
      <c r="DG194" s="131"/>
      <c r="DH194" s="136"/>
      <c r="DI194" s="136"/>
      <c r="DJ194" s="136"/>
      <c r="DK194" s="136"/>
      <c r="DL194" s="136"/>
      <c r="DM194" s="131"/>
      <c r="DN194" s="131"/>
      <c r="DO194" s="131"/>
      <c r="DP194" s="131"/>
      <c r="DQ194" s="131"/>
      <c r="DR194" s="131"/>
      <c r="DS194" s="131"/>
      <c r="DT194" s="131"/>
      <c r="DU194" s="131"/>
      <c r="DV194" s="131"/>
      <c r="DW194" s="137"/>
      <c r="DX194" s="227"/>
      <c r="DY194" s="227"/>
      <c r="DZ194" s="228"/>
      <c r="EA194" s="228"/>
      <c r="EB194" s="228"/>
      <c r="EC194" s="228"/>
    </row>
    <row r="195" spans="1:133">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243"/>
      <c r="AP195" s="131"/>
      <c r="AQ195" s="131"/>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1"/>
      <c r="BR195" s="131"/>
      <c r="BS195" s="131"/>
      <c r="BT195" s="131"/>
      <c r="BU195" s="131"/>
      <c r="BV195" s="131"/>
      <c r="BW195" s="136"/>
      <c r="BX195" s="136"/>
      <c r="BY195" s="136"/>
      <c r="BZ195" s="136"/>
      <c r="CA195" s="131"/>
      <c r="CB195" s="131"/>
      <c r="CC195" s="136"/>
      <c r="CD195" s="136"/>
      <c r="CE195" s="136"/>
      <c r="CF195" s="131"/>
      <c r="CG195" s="136"/>
      <c r="CH195" s="131"/>
      <c r="CI195" s="136"/>
      <c r="CJ195" s="136"/>
      <c r="CK195" s="136"/>
      <c r="CL195" s="131"/>
      <c r="CM195" s="131"/>
      <c r="CN195" s="131"/>
      <c r="CO195" s="131"/>
      <c r="CP195" s="131"/>
      <c r="CQ195" s="131"/>
      <c r="CR195" s="131"/>
      <c r="CS195" s="131"/>
      <c r="CT195" s="131"/>
      <c r="CU195" s="136"/>
      <c r="CV195" s="136"/>
      <c r="CW195" s="136"/>
      <c r="CX195" s="131"/>
      <c r="CY195" s="131"/>
      <c r="CZ195" s="136"/>
      <c r="DA195" s="136"/>
      <c r="DB195" s="136"/>
      <c r="DC195" s="131"/>
      <c r="DD195" s="131"/>
      <c r="DE195" s="136"/>
      <c r="DF195" s="136"/>
      <c r="DG195" s="131"/>
      <c r="DH195" s="136"/>
      <c r="DI195" s="136"/>
      <c r="DJ195" s="136"/>
      <c r="DK195" s="136"/>
      <c r="DL195" s="136"/>
      <c r="DM195" s="131"/>
      <c r="DN195" s="131"/>
      <c r="DO195" s="131"/>
      <c r="DP195" s="131"/>
      <c r="DQ195" s="131"/>
      <c r="DR195" s="131"/>
      <c r="DS195" s="131"/>
      <c r="DT195" s="131"/>
      <c r="DU195" s="131"/>
      <c r="DV195" s="131"/>
      <c r="DW195" s="137"/>
      <c r="DX195" s="227"/>
      <c r="DY195" s="227"/>
      <c r="DZ195" s="228"/>
      <c r="EA195" s="228"/>
      <c r="EB195" s="228"/>
      <c r="EC195" s="228"/>
    </row>
    <row r="196" spans="1:133">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243"/>
      <c r="AP196" s="131"/>
      <c r="AQ196" s="131"/>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1"/>
      <c r="BR196" s="131"/>
      <c r="BS196" s="131"/>
      <c r="BT196" s="131"/>
      <c r="BU196" s="131"/>
      <c r="BV196" s="131"/>
      <c r="BW196" s="136"/>
      <c r="BX196" s="136"/>
      <c r="BY196" s="136"/>
      <c r="BZ196" s="136"/>
      <c r="CA196" s="131"/>
      <c r="CB196" s="131"/>
      <c r="CC196" s="136"/>
      <c r="CD196" s="136"/>
      <c r="CE196" s="136"/>
      <c r="CF196" s="131"/>
      <c r="CG196" s="136"/>
      <c r="CH196" s="131"/>
      <c r="CI196" s="136"/>
      <c r="CJ196" s="136"/>
      <c r="CK196" s="136"/>
      <c r="CL196" s="131"/>
      <c r="CM196" s="131"/>
      <c r="CN196" s="131"/>
      <c r="CO196" s="131"/>
      <c r="CP196" s="131"/>
      <c r="CQ196" s="131"/>
      <c r="CR196" s="131"/>
      <c r="CS196" s="131"/>
      <c r="CT196" s="131"/>
      <c r="CU196" s="136"/>
      <c r="CV196" s="136"/>
      <c r="CW196" s="136"/>
      <c r="CX196" s="131"/>
      <c r="CY196" s="131"/>
      <c r="CZ196" s="136"/>
      <c r="DA196" s="136"/>
      <c r="DB196" s="136"/>
      <c r="DC196" s="131"/>
      <c r="DD196" s="131"/>
      <c r="DE196" s="136"/>
      <c r="DF196" s="136"/>
      <c r="DG196" s="131"/>
      <c r="DH196" s="136"/>
      <c r="DI196" s="136"/>
      <c r="DJ196" s="136"/>
      <c r="DK196" s="136"/>
      <c r="DL196" s="136"/>
      <c r="DM196" s="131"/>
      <c r="DN196" s="131"/>
      <c r="DO196" s="131"/>
      <c r="DP196" s="131"/>
      <c r="DQ196" s="131"/>
      <c r="DR196" s="131"/>
      <c r="DS196" s="131"/>
      <c r="DT196" s="131"/>
      <c r="DU196" s="131"/>
      <c r="DV196" s="131"/>
      <c r="DW196" s="137"/>
      <c r="DX196" s="227"/>
      <c r="DY196" s="227"/>
      <c r="DZ196" s="228"/>
      <c r="EA196" s="228"/>
      <c r="EB196" s="228"/>
      <c r="EC196" s="228"/>
    </row>
    <row r="197" spans="1:133">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243"/>
      <c r="AP197" s="131"/>
      <c r="AQ197" s="131"/>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1"/>
      <c r="BR197" s="131"/>
      <c r="BS197" s="131"/>
      <c r="BT197" s="131"/>
      <c r="BU197" s="131"/>
      <c r="BV197" s="131"/>
      <c r="BW197" s="136"/>
      <c r="BX197" s="136"/>
      <c r="BY197" s="136"/>
      <c r="BZ197" s="136"/>
      <c r="CA197" s="131"/>
      <c r="CB197" s="131"/>
      <c r="CC197" s="136"/>
      <c r="CD197" s="136"/>
      <c r="CE197" s="136"/>
      <c r="CF197" s="131"/>
      <c r="CG197" s="136"/>
      <c r="CH197" s="131"/>
      <c r="CI197" s="136"/>
      <c r="CJ197" s="136"/>
      <c r="CK197" s="136"/>
      <c r="CL197" s="131"/>
      <c r="CM197" s="131"/>
      <c r="CN197" s="131"/>
      <c r="CO197" s="131"/>
      <c r="CP197" s="131"/>
      <c r="CQ197" s="131"/>
      <c r="CR197" s="131"/>
      <c r="CS197" s="131"/>
      <c r="CT197" s="131"/>
      <c r="CU197" s="136"/>
      <c r="CV197" s="136"/>
      <c r="CW197" s="136"/>
      <c r="CX197" s="131"/>
      <c r="CY197" s="131"/>
      <c r="CZ197" s="136"/>
      <c r="DA197" s="136"/>
      <c r="DB197" s="136"/>
      <c r="DC197" s="131"/>
      <c r="DD197" s="131"/>
      <c r="DE197" s="136"/>
      <c r="DF197" s="136"/>
      <c r="DG197" s="131"/>
      <c r="DH197" s="136"/>
      <c r="DI197" s="136"/>
      <c r="DJ197" s="136"/>
      <c r="DK197" s="136"/>
      <c r="DL197" s="136"/>
      <c r="DM197" s="131"/>
      <c r="DN197" s="131"/>
      <c r="DO197" s="131"/>
      <c r="DP197" s="131"/>
      <c r="DQ197" s="131"/>
      <c r="DR197" s="131"/>
      <c r="DS197" s="131"/>
      <c r="DT197" s="131"/>
      <c r="DU197" s="131"/>
      <c r="DV197" s="131"/>
      <c r="DW197" s="137"/>
      <c r="DX197" s="227"/>
      <c r="DY197" s="227"/>
      <c r="DZ197" s="228"/>
      <c r="EA197" s="228"/>
      <c r="EB197" s="228"/>
      <c r="EC197" s="228"/>
    </row>
    <row r="198" spans="1:133">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243"/>
      <c r="AP198" s="131"/>
      <c r="AQ198" s="131"/>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1"/>
      <c r="BR198" s="131"/>
      <c r="BS198" s="131"/>
      <c r="BT198" s="131"/>
      <c r="BU198" s="131"/>
      <c r="BV198" s="131"/>
      <c r="BW198" s="136"/>
      <c r="BX198" s="136"/>
      <c r="BY198" s="136"/>
      <c r="BZ198" s="136"/>
      <c r="CA198" s="131"/>
      <c r="CB198" s="131"/>
      <c r="CC198" s="136"/>
      <c r="CD198" s="136"/>
      <c r="CE198" s="136"/>
      <c r="CF198" s="131"/>
      <c r="CG198" s="136"/>
      <c r="CH198" s="131"/>
      <c r="CI198" s="136"/>
      <c r="CJ198" s="136"/>
      <c r="CK198" s="136"/>
      <c r="CL198" s="131"/>
      <c r="CM198" s="131"/>
      <c r="CN198" s="131"/>
      <c r="CO198" s="131"/>
      <c r="CP198" s="131"/>
      <c r="CQ198" s="131"/>
      <c r="CR198" s="131"/>
      <c r="CS198" s="131"/>
      <c r="CT198" s="131"/>
      <c r="CU198" s="136"/>
      <c r="CV198" s="136"/>
      <c r="CW198" s="136"/>
      <c r="CX198" s="131"/>
      <c r="CY198" s="131"/>
      <c r="CZ198" s="136"/>
      <c r="DA198" s="136"/>
      <c r="DB198" s="136"/>
      <c r="DC198" s="131"/>
      <c r="DD198" s="131"/>
      <c r="DE198" s="136"/>
      <c r="DF198" s="136"/>
      <c r="DG198" s="131"/>
      <c r="DH198" s="136"/>
      <c r="DI198" s="136"/>
      <c r="DJ198" s="136"/>
      <c r="DK198" s="136"/>
      <c r="DL198" s="136"/>
      <c r="DM198" s="131"/>
      <c r="DN198" s="131"/>
      <c r="DO198" s="131"/>
      <c r="DP198" s="131"/>
      <c r="DQ198" s="131"/>
      <c r="DR198" s="131"/>
      <c r="DS198" s="131"/>
      <c r="DT198" s="131"/>
      <c r="DU198" s="131"/>
      <c r="DV198" s="131"/>
      <c r="DW198" s="137"/>
      <c r="DX198" s="227"/>
      <c r="DY198" s="227"/>
      <c r="DZ198" s="228"/>
      <c r="EA198" s="228"/>
      <c r="EB198" s="228"/>
      <c r="EC198" s="228"/>
    </row>
    <row r="199" spans="1:133">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243"/>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1"/>
      <c r="BR199" s="131"/>
      <c r="BS199" s="131"/>
      <c r="BT199" s="131"/>
      <c r="BU199" s="131"/>
      <c r="BV199" s="131"/>
      <c r="BW199" s="136"/>
      <c r="BX199" s="136"/>
      <c r="BY199" s="136"/>
      <c r="BZ199" s="136"/>
      <c r="CA199" s="131"/>
      <c r="CB199" s="131"/>
      <c r="CC199" s="136"/>
      <c r="CD199" s="136"/>
      <c r="CE199" s="136"/>
      <c r="CF199" s="131"/>
      <c r="CG199" s="136"/>
      <c r="CH199" s="131"/>
      <c r="CI199" s="136"/>
      <c r="CJ199" s="136"/>
      <c r="CK199" s="136"/>
      <c r="CL199" s="131"/>
      <c r="CM199" s="131"/>
      <c r="CN199" s="131"/>
      <c r="CO199" s="131"/>
      <c r="CP199" s="131"/>
      <c r="CQ199" s="131"/>
      <c r="CR199" s="131"/>
      <c r="CS199" s="131"/>
      <c r="CT199" s="131"/>
      <c r="CU199" s="136"/>
      <c r="CV199" s="136"/>
      <c r="CW199" s="136"/>
      <c r="CX199" s="131"/>
      <c r="CY199" s="131"/>
      <c r="CZ199" s="136"/>
      <c r="DA199" s="136"/>
      <c r="DB199" s="136"/>
      <c r="DC199" s="131"/>
      <c r="DD199" s="131"/>
      <c r="DE199" s="136"/>
      <c r="DF199" s="136"/>
      <c r="DG199" s="131"/>
      <c r="DH199" s="136"/>
      <c r="DI199" s="136"/>
      <c r="DJ199" s="136"/>
      <c r="DK199" s="136"/>
      <c r="DL199" s="136"/>
      <c r="DM199" s="131"/>
      <c r="DN199" s="131"/>
      <c r="DO199" s="131"/>
      <c r="DP199" s="131"/>
      <c r="DQ199" s="131"/>
      <c r="DR199" s="131"/>
      <c r="DS199" s="131"/>
      <c r="DT199" s="131"/>
      <c r="DU199" s="131"/>
      <c r="DV199" s="131"/>
      <c r="DW199" s="137"/>
      <c r="DX199" s="227"/>
      <c r="DY199" s="227"/>
      <c r="DZ199" s="228"/>
      <c r="EA199" s="228"/>
      <c r="EB199" s="228"/>
      <c r="EC199" s="228"/>
    </row>
    <row r="200" spans="1:133">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243"/>
      <c r="AP200" s="131"/>
      <c r="AQ200" s="131"/>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1"/>
      <c r="BR200" s="131"/>
      <c r="BS200" s="131"/>
      <c r="BT200" s="131"/>
      <c r="BU200" s="131"/>
      <c r="BV200" s="131"/>
      <c r="BW200" s="136"/>
      <c r="BX200" s="136"/>
      <c r="BY200" s="136"/>
      <c r="BZ200" s="136"/>
      <c r="CA200" s="131"/>
      <c r="CB200" s="131"/>
      <c r="CC200" s="136"/>
      <c r="CD200" s="136"/>
      <c r="CE200" s="136"/>
      <c r="CF200" s="131"/>
      <c r="CG200" s="136"/>
      <c r="CH200" s="131"/>
      <c r="CI200" s="136"/>
      <c r="CJ200" s="136"/>
      <c r="CK200" s="136"/>
      <c r="CL200" s="131"/>
      <c r="CM200" s="131"/>
      <c r="CN200" s="131"/>
      <c r="CO200" s="131"/>
      <c r="CP200" s="131"/>
      <c r="CQ200" s="131"/>
      <c r="CR200" s="131"/>
      <c r="CS200" s="131"/>
      <c r="CT200" s="131"/>
      <c r="CU200" s="136"/>
      <c r="CV200" s="136"/>
      <c r="CW200" s="136"/>
      <c r="CX200" s="131"/>
      <c r="CY200" s="131"/>
      <c r="CZ200" s="136"/>
      <c r="DA200" s="136"/>
      <c r="DB200" s="136"/>
      <c r="DC200" s="131"/>
      <c r="DD200" s="131"/>
      <c r="DE200" s="136"/>
      <c r="DF200" s="136"/>
      <c r="DG200" s="131"/>
      <c r="DH200" s="136"/>
      <c r="DI200" s="136"/>
      <c r="DJ200" s="136"/>
      <c r="DK200" s="136"/>
      <c r="DL200" s="136"/>
      <c r="DM200" s="131"/>
      <c r="DN200" s="131"/>
      <c r="DO200" s="131"/>
      <c r="DP200" s="131"/>
      <c r="DQ200" s="131"/>
      <c r="DR200" s="131"/>
      <c r="DS200" s="131"/>
      <c r="DT200" s="131"/>
      <c r="DU200" s="131"/>
      <c r="DV200" s="131"/>
      <c r="DW200" s="137"/>
      <c r="DX200" s="227"/>
      <c r="DY200" s="227"/>
      <c r="DZ200" s="228"/>
      <c r="EA200" s="228"/>
      <c r="EB200" s="228"/>
      <c r="EC200" s="228"/>
    </row>
    <row r="201" spans="1:133">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243"/>
      <c r="AP201" s="131"/>
      <c r="AQ201" s="131"/>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1"/>
      <c r="BR201" s="131"/>
      <c r="BS201" s="131"/>
      <c r="BT201" s="131"/>
      <c r="BU201" s="131"/>
      <c r="BV201" s="131"/>
      <c r="BW201" s="136"/>
      <c r="BX201" s="136"/>
      <c r="BY201" s="136"/>
      <c r="BZ201" s="136"/>
      <c r="CA201" s="131"/>
      <c r="CB201" s="131"/>
      <c r="CC201" s="136"/>
      <c r="CD201" s="136"/>
      <c r="CE201" s="136"/>
      <c r="CF201" s="131"/>
      <c r="CG201" s="136"/>
      <c r="CH201" s="131"/>
      <c r="CI201" s="136"/>
      <c r="CJ201" s="136"/>
      <c r="CK201" s="136"/>
      <c r="CL201" s="131"/>
      <c r="CM201" s="131"/>
      <c r="CN201" s="131"/>
      <c r="CO201" s="131"/>
      <c r="CP201" s="131"/>
      <c r="CQ201" s="131"/>
      <c r="CR201" s="131"/>
      <c r="CS201" s="131"/>
      <c r="CT201" s="131"/>
      <c r="CU201" s="136"/>
      <c r="CV201" s="136"/>
      <c r="CW201" s="136"/>
      <c r="CX201" s="131"/>
      <c r="CY201" s="131"/>
      <c r="CZ201" s="136"/>
      <c r="DA201" s="136"/>
      <c r="DB201" s="136"/>
      <c r="DC201" s="131"/>
      <c r="DD201" s="131"/>
      <c r="DE201" s="136"/>
      <c r="DF201" s="136"/>
      <c r="DG201" s="131"/>
      <c r="DH201" s="136"/>
      <c r="DI201" s="136"/>
      <c r="DJ201" s="136"/>
      <c r="DK201" s="136"/>
      <c r="DL201" s="136"/>
      <c r="DM201" s="131"/>
      <c r="DN201" s="131"/>
      <c r="DO201" s="131"/>
      <c r="DP201" s="131"/>
      <c r="DQ201" s="131"/>
      <c r="DR201" s="131"/>
      <c r="DS201" s="131"/>
      <c r="DT201" s="131"/>
      <c r="DU201" s="131"/>
      <c r="DV201" s="131"/>
      <c r="DW201" s="137"/>
      <c r="DX201" s="227"/>
      <c r="DY201" s="227"/>
      <c r="DZ201" s="228"/>
      <c r="EA201" s="228"/>
      <c r="EB201" s="228"/>
      <c r="EC201" s="228"/>
    </row>
    <row r="202" spans="1:133">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243"/>
      <c r="AP202" s="131"/>
      <c r="AQ202" s="131"/>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1"/>
      <c r="BR202" s="131"/>
      <c r="BS202" s="131"/>
      <c r="BT202" s="131"/>
      <c r="BU202" s="131"/>
      <c r="BV202" s="131"/>
      <c r="BW202" s="136"/>
      <c r="BX202" s="136"/>
      <c r="BY202" s="136"/>
      <c r="BZ202" s="136"/>
      <c r="CA202" s="131"/>
      <c r="CB202" s="131"/>
      <c r="CC202" s="136"/>
      <c r="CD202" s="136"/>
      <c r="CE202" s="136"/>
      <c r="CF202" s="131"/>
      <c r="CG202" s="136"/>
      <c r="CH202" s="131"/>
      <c r="CI202" s="136"/>
      <c r="CJ202" s="136"/>
      <c r="CK202" s="136"/>
      <c r="CL202" s="131"/>
      <c r="CM202" s="131"/>
      <c r="CN202" s="131"/>
      <c r="CO202" s="131"/>
      <c r="CP202" s="131"/>
      <c r="CQ202" s="131"/>
      <c r="CR202" s="131"/>
      <c r="CS202" s="131"/>
      <c r="CT202" s="131"/>
      <c r="CU202" s="136"/>
      <c r="CV202" s="136"/>
      <c r="CW202" s="136"/>
      <c r="CX202" s="131"/>
      <c r="CY202" s="131"/>
      <c r="CZ202" s="136"/>
      <c r="DA202" s="136"/>
      <c r="DB202" s="136"/>
      <c r="DC202" s="131"/>
      <c r="DD202" s="131"/>
      <c r="DE202" s="136"/>
      <c r="DF202" s="136"/>
      <c r="DG202" s="131"/>
      <c r="DH202" s="136"/>
      <c r="DI202" s="136"/>
      <c r="DJ202" s="136"/>
      <c r="DK202" s="136"/>
      <c r="DL202" s="136"/>
      <c r="DM202" s="131"/>
      <c r="DN202" s="131"/>
      <c r="DO202" s="131"/>
      <c r="DP202" s="131"/>
      <c r="DQ202" s="131"/>
      <c r="DR202" s="131"/>
      <c r="DS202" s="131"/>
      <c r="DT202" s="131"/>
      <c r="DU202" s="131"/>
      <c r="DV202" s="131"/>
      <c r="DW202" s="137"/>
      <c r="DX202" s="227"/>
      <c r="DY202" s="227"/>
      <c r="DZ202" s="228"/>
      <c r="EA202" s="228"/>
      <c r="EB202" s="228"/>
      <c r="EC202" s="228"/>
    </row>
    <row r="203" spans="1:133">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243"/>
      <c r="AP203" s="131"/>
      <c r="AQ203" s="131"/>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1"/>
      <c r="BR203" s="131"/>
      <c r="BS203" s="131"/>
      <c r="BT203" s="131"/>
      <c r="BU203" s="131"/>
      <c r="BV203" s="131"/>
      <c r="BW203" s="136"/>
      <c r="BX203" s="136"/>
      <c r="BY203" s="136"/>
      <c r="BZ203" s="136"/>
      <c r="CA203" s="131"/>
      <c r="CB203" s="131"/>
      <c r="CC203" s="136"/>
      <c r="CD203" s="136"/>
      <c r="CE203" s="136"/>
      <c r="CF203" s="131"/>
      <c r="CG203" s="136"/>
      <c r="CH203" s="131"/>
      <c r="CI203" s="136"/>
      <c r="CJ203" s="136"/>
      <c r="CK203" s="136"/>
      <c r="CL203" s="131"/>
      <c r="CM203" s="131"/>
      <c r="CN203" s="131"/>
      <c r="CO203" s="131"/>
      <c r="CP203" s="131"/>
      <c r="CQ203" s="131"/>
      <c r="CR203" s="131"/>
      <c r="CS203" s="131"/>
      <c r="CT203" s="131"/>
      <c r="CU203" s="136"/>
      <c r="CV203" s="136"/>
      <c r="CW203" s="136"/>
      <c r="CX203" s="131"/>
      <c r="CY203" s="131"/>
      <c r="CZ203" s="136"/>
      <c r="DA203" s="136"/>
      <c r="DB203" s="136"/>
      <c r="DC203" s="131"/>
      <c r="DD203" s="131"/>
      <c r="DE203" s="136"/>
      <c r="DF203" s="136"/>
      <c r="DG203" s="131"/>
      <c r="DH203" s="136"/>
      <c r="DI203" s="136"/>
      <c r="DJ203" s="136"/>
      <c r="DK203" s="136"/>
      <c r="DL203" s="136"/>
      <c r="DM203" s="131"/>
      <c r="DN203" s="131"/>
      <c r="DO203" s="131"/>
      <c r="DP203" s="131"/>
      <c r="DQ203" s="131"/>
      <c r="DR203" s="131"/>
      <c r="DS203" s="131"/>
      <c r="DT203" s="131"/>
      <c r="DU203" s="131"/>
      <c r="DV203" s="131"/>
      <c r="DW203" s="137"/>
      <c r="DX203" s="227"/>
      <c r="DY203" s="227"/>
      <c r="DZ203" s="228"/>
      <c r="EA203" s="228"/>
      <c r="EB203" s="228"/>
      <c r="EC203" s="228"/>
    </row>
    <row r="204" spans="1:133">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243"/>
      <c r="AP204" s="131"/>
      <c r="AQ204" s="131"/>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1"/>
      <c r="BR204" s="131"/>
      <c r="BS204" s="131"/>
      <c r="BT204" s="131"/>
      <c r="BU204" s="131"/>
      <c r="BV204" s="131"/>
      <c r="BW204" s="136"/>
      <c r="BX204" s="136"/>
      <c r="BY204" s="136"/>
      <c r="BZ204" s="136"/>
      <c r="CA204" s="131"/>
      <c r="CB204" s="131"/>
      <c r="CC204" s="136"/>
      <c r="CD204" s="136"/>
      <c r="CE204" s="136"/>
      <c r="CF204" s="131"/>
      <c r="CG204" s="136"/>
      <c r="CH204" s="131"/>
      <c r="CI204" s="136"/>
      <c r="CJ204" s="136"/>
      <c r="CK204" s="136"/>
      <c r="CL204" s="131"/>
      <c r="CM204" s="131"/>
      <c r="CN204" s="131"/>
      <c r="CO204" s="131"/>
      <c r="CP204" s="131"/>
      <c r="CQ204" s="131"/>
      <c r="CR204" s="131"/>
      <c r="CS204" s="131"/>
      <c r="CT204" s="131"/>
      <c r="CU204" s="136"/>
      <c r="CV204" s="136"/>
      <c r="CW204" s="136"/>
      <c r="CX204" s="131"/>
      <c r="CY204" s="131"/>
      <c r="CZ204" s="136"/>
      <c r="DA204" s="136"/>
      <c r="DB204" s="136"/>
      <c r="DC204" s="131"/>
      <c r="DD204" s="131"/>
      <c r="DE204" s="136"/>
      <c r="DF204" s="136"/>
      <c r="DG204" s="131"/>
      <c r="DH204" s="136"/>
      <c r="DI204" s="136"/>
      <c r="DJ204" s="136"/>
      <c r="DK204" s="136"/>
      <c r="DL204" s="136"/>
      <c r="DM204" s="131"/>
      <c r="DN204" s="131"/>
      <c r="DO204" s="131"/>
      <c r="DP204" s="131"/>
      <c r="DQ204" s="131"/>
      <c r="DR204" s="131"/>
      <c r="DS204" s="131"/>
      <c r="DT204" s="131"/>
      <c r="DU204" s="131"/>
      <c r="DV204" s="131"/>
      <c r="DW204" s="137"/>
      <c r="DX204" s="227"/>
      <c r="DY204" s="227"/>
      <c r="DZ204" s="228"/>
      <c r="EA204" s="228"/>
      <c r="EB204" s="228"/>
      <c r="EC204" s="228"/>
    </row>
    <row r="205" spans="1:133">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243"/>
      <c r="AP205" s="131"/>
      <c r="AQ205" s="131"/>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1"/>
      <c r="BR205" s="131"/>
      <c r="BS205" s="131"/>
      <c r="BT205" s="131"/>
      <c r="BU205" s="131"/>
      <c r="BV205" s="131"/>
      <c r="BW205" s="136"/>
      <c r="BX205" s="136"/>
      <c r="BY205" s="136"/>
      <c r="BZ205" s="136"/>
      <c r="CA205" s="131"/>
      <c r="CB205" s="131"/>
      <c r="CC205" s="136"/>
      <c r="CD205" s="136"/>
      <c r="CE205" s="136"/>
      <c r="CF205" s="131"/>
      <c r="CG205" s="136"/>
      <c r="CH205" s="131"/>
      <c r="CI205" s="136"/>
      <c r="CJ205" s="136"/>
      <c r="CK205" s="136"/>
      <c r="CL205" s="131"/>
      <c r="CM205" s="131"/>
      <c r="CN205" s="131"/>
      <c r="CO205" s="131"/>
      <c r="CP205" s="131"/>
      <c r="CQ205" s="131"/>
      <c r="CR205" s="131"/>
      <c r="CS205" s="131"/>
      <c r="CT205" s="131"/>
      <c r="CU205" s="136"/>
      <c r="CV205" s="136"/>
      <c r="CW205" s="136"/>
      <c r="CX205" s="131"/>
      <c r="CY205" s="131"/>
      <c r="CZ205" s="136"/>
      <c r="DA205" s="136"/>
      <c r="DB205" s="136"/>
      <c r="DC205" s="131"/>
      <c r="DD205" s="131"/>
      <c r="DE205" s="136"/>
      <c r="DF205" s="136"/>
      <c r="DG205" s="131"/>
      <c r="DH205" s="136"/>
      <c r="DI205" s="136"/>
      <c r="DJ205" s="136"/>
      <c r="DK205" s="136"/>
      <c r="DL205" s="136"/>
      <c r="DM205" s="131"/>
      <c r="DN205" s="131"/>
      <c r="DO205" s="131"/>
      <c r="DP205" s="131"/>
      <c r="DQ205" s="131"/>
      <c r="DR205" s="131"/>
      <c r="DS205" s="131"/>
      <c r="DT205" s="131"/>
      <c r="DU205" s="131"/>
      <c r="DV205" s="131"/>
      <c r="DW205" s="137"/>
      <c r="DX205" s="227"/>
      <c r="DY205" s="227"/>
      <c r="DZ205" s="228"/>
      <c r="EA205" s="228"/>
      <c r="EB205" s="228"/>
      <c r="EC205" s="228"/>
    </row>
    <row r="206" spans="1:133">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243"/>
      <c r="AP206" s="131"/>
      <c r="AQ206" s="131"/>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1"/>
      <c r="BR206" s="131"/>
      <c r="BS206" s="131"/>
      <c r="BT206" s="131"/>
      <c r="BU206" s="131"/>
      <c r="BV206" s="131"/>
      <c r="BW206" s="136"/>
      <c r="BX206" s="136"/>
      <c r="BY206" s="136"/>
      <c r="BZ206" s="136"/>
      <c r="CA206" s="131"/>
      <c r="CB206" s="131"/>
      <c r="CC206" s="136"/>
      <c r="CD206" s="136"/>
      <c r="CE206" s="136"/>
      <c r="CF206" s="131"/>
      <c r="CG206" s="136"/>
      <c r="CH206" s="131"/>
      <c r="CI206" s="136"/>
      <c r="CJ206" s="136"/>
      <c r="CK206" s="136"/>
      <c r="CL206" s="131"/>
      <c r="CM206" s="131"/>
      <c r="CN206" s="131"/>
      <c r="CO206" s="131"/>
      <c r="CP206" s="131"/>
      <c r="CQ206" s="131"/>
      <c r="CR206" s="131"/>
      <c r="CS206" s="131"/>
      <c r="CT206" s="131"/>
      <c r="CU206" s="136"/>
      <c r="CV206" s="136"/>
      <c r="CW206" s="136"/>
      <c r="CX206" s="131"/>
      <c r="CY206" s="131"/>
      <c r="CZ206" s="136"/>
      <c r="DA206" s="136"/>
      <c r="DB206" s="136"/>
      <c r="DC206" s="131"/>
      <c r="DD206" s="131"/>
      <c r="DE206" s="136"/>
      <c r="DF206" s="136"/>
      <c r="DG206" s="131"/>
      <c r="DH206" s="136"/>
      <c r="DI206" s="136"/>
      <c r="DJ206" s="136"/>
      <c r="DK206" s="136"/>
      <c r="DL206" s="136"/>
      <c r="DM206" s="131"/>
      <c r="DN206" s="131"/>
      <c r="DO206" s="131"/>
      <c r="DP206" s="131"/>
      <c r="DQ206" s="131"/>
      <c r="DR206" s="131"/>
      <c r="DS206" s="131"/>
      <c r="DT206" s="131"/>
      <c r="DU206" s="131"/>
      <c r="DV206" s="131"/>
      <c r="DW206" s="137"/>
      <c r="DX206" s="227"/>
      <c r="DY206" s="227"/>
      <c r="DZ206" s="228"/>
      <c r="EA206" s="228"/>
      <c r="EB206" s="228"/>
      <c r="EC206" s="228"/>
    </row>
    <row r="207" spans="1:133">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243"/>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c r="BS207" s="131"/>
      <c r="BT207" s="131"/>
      <c r="BU207" s="131"/>
      <c r="BV207" s="131"/>
      <c r="BW207" s="136"/>
      <c r="BX207" s="136"/>
      <c r="BY207" s="136"/>
      <c r="BZ207" s="136"/>
      <c r="CA207" s="131"/>
      <c r="CB207" s="131"/>
      <c r="CC207" s="136"/>
      <c r="CD207" s="136"/>
      <c r="CE207" s="136"/>
      <c r="CF207" s="131"/>
      <c r="CG207" s="136"/>
      <c r="CH207" s="131"/>
      <c r="CI207" s="136"/>
      <c r="CJ207" s="136"/>
      <c r="CK207" s="136"/>
      <c r="CL207" s="131"/>
      <c r="CM207" s="131"/>
      <c r="CN207" s="131"/>
      <c r="CO207" s="131"/>
      <c r="CP207" s="131"/>
      <c r="CQ207" s="131"/>
      <c r="CR207" s="131"/>
      <c r="CS207" s="131"/>
      <c r="CT207" s="131"/>
      <c r="CU207" s="136"/>
      <c r="CV207" s="136"/>
      <c r="CW207" s="136"/>
      <c r="CX207" s="131"/>
      <c r="CY207" s="131"/>
      <c r="CZ207" s="136"/>
      <c r="DA207" s="136"/>
      <c r="DB207" s="136"/>
      <c r="DC207" s="131"/>
      <c r="DD207" s="131"/>
      <c r="DE207" s="136"/>
      <c r="DF207" s="136"/>
      <c r="DG207" s="131"/>
      <c r="DH207" s="136"/>
      <c r="DI207" s="136"/>
      <c r="DJ207" s="136"/>
      <c r="DK207" s="136"/>
      <c r="DL207" s="136"/>
      <c r="DM207" s="131"/>
      <c r="DN207" s="131"/>
      <c r="DO207" s="131"/>
      <c r="DP207" s="131"/>
      <c r="DQ207" s="131"/>
      <c r="DR207" s="131"/>
      <c r="DS207" s="131"/>
      <c r="DT207" s="131"/>
      <c r="DU207" s="131"/>
      <c r="DV207" s="131"/>
      <c r="DW207" s="137"/>
      <c r="DX207" s="227"/>
      <c r="DY207" s="227"/>
      <c r="DZ207" s="228"/>
      <c r="EA207" s="228"/>
      <c r="EB207" s="228"/>
      <c r="EC207" s="228"/>
    </row>
    <row r="208" spans="1:133">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243"/>
      <c r="AP208" s="131"/>
      <c r="AQ208" s="131"/>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1"/>
      <c r="BR208" s="131"/>
      <c r="BS208" s="131"/>
      <c r="BT208" s="131"/>
      <c r="BU208" s="131"/>
      <c r="BV208" s="131"/>
      <c r="BW208" s="136"/>
      <c r="BX208" s="136"/>
      <c r="BY208" s="136"/>
      <c r="BZ208" s="136"/>
      <c r="CA208" s="131"/>
      <c r="CB208" s="131"/>
      <c r="CC208" s="136"/>
      <c r="CD208" s="136"/>
      <c r="CE208" s="136"/>
      <c r="CF208" s="131"/>
      <c r="CG208" s="136"/>
      <c r="CH208" s="131"/>
      <c r="CI208" s="136"/>
      <c r="CJ208" s="136"/>
      <c r="CK208" s="136"/>
      <c r="CL208" s="131"/>
      <c r="CM208" s="131"/>
      <c r="CN208" s="131"/>
      <c r="CO208" s="131"/>
      <c r="CP208" s="131"/>
      <c r="CQ208" s="131"/>
      <c r="CR208" s="131"/>
      <c r="CS208" s="131"/>
      <c r="CT208" s="131"/>
      <c r="CU208" s="136"/>
      <c r="CV208" s="136"/>
      <c r="CW208" s="136"/>
      <c r="CX208" s="131"/>
      <c r="CY208" s="131"/>
      <c r="CZ208" s="136"/>
      <c r="DA208" s="136"/>
      <c r="DB208" s="136"/>
      <c r="DC208" s="131"/>
      <c r="DD208" s="131"/>
      <c r="DE208" s="136"/>
      <c r="DF208" s="136"/>
      <c r="DG208" s="131"/>
      <c r="DH208" s="136"/>
      <c r="DI208" s="136"/>
      <c r="DJ208" s="136"/>
      <c r="DK208" s="136"/>
      <c r="DL208" s="136"/>
      <c r="DM208" s="131"/>
      <c r="DN208" s="131"/>
      <c r="DO208" s="131"/>
      <c r="DP208" s="131"/>
      <c r="DQ208" s="131"/>
      <c r="DR208" s="131"/>
      <c r="DS208" s="131"/>
      <c r="DT208" s="131"/>
      <c r="DU208" s="131"/>
      <c r="DV208" s="131"/>
      <c r="DW208" s="137"/>
      <c r="DX208" s="227"/>
      <c r="DY208" s="227"/>
      <c r="DZ208" s="228"/>
      <c r="EA208" s="228"/>
      <c r="EB208" s="228"/>
      <c r="EC208" s="228"/>
    </row>
    <row r="209" spans="1:133">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243"/>
      <c r="AP209" s="131"/>
      <c r="AQ209" s="131"/>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1"/>
      <c r="BR209" s="131"/>
      <c r="BS209" s="131"/>
      <c r="BT209" s="131"/>
      <c r="BU209" s="131"/>
      <c r="BV209" s="131"/>
      <c r="BW209" s="136"/>
      <c r="BX209" s="136"/>
      <c r="BY209" s="136"/>
      <c r="BZ209" s="136"/>
      <c r="CA209" s="131"/>
      <c r="CB209" s="131"/>
      <c r="CC209" s="136"/>
      <c r="CD209" s="136"/>
      <c r="CE209" s="136"/>
      <c r="CF209" s="131"/>
      <c r="CG209" s="136"/>
      <c r="CH209" s="131"/>
      <c r="CI209" s="136"/>
      <c r="CJ209" s="136"/>
      <c r="CK209" s="136"/>
      <c r="CL209" s="131"/>
      <c r="CM209" s="131"/>
      <c r="CN209" s="131"/>
      <c r="CO209" s="131"/>
      <c r="CP209" s="131"/>
      <c r="CQ209" s="131"/>
      <c r="CR209" s="131"/>
      <c r="CS209" s="131"/>
      <c r="CT209" s="131"/>
      <c r="CU209" s="136"/>
      <c r="CV209" s="136"/>
      <c r="CW209" s="136"/>
      <c r="CX209" s="131"/>
      <c r="CY209" s="131"/>
      <c r="CZ209" s="136"/>
      <c r="DA209" s="136"/>
      <c r="DB209" s="136"/>
      <c r="DC209" s="131"/>
      <c r="DD209" s="131"/>
      <c r="DE209" s="136"/>
      <c r="DF209" s="136"/>
      <c r="DG209" s="131"/>
      <c r="DH209" s="136"/>
      <c r="DI209" s="136"/>
      <c r="DJ209" s="136"/>
      <c r="DK209" s="136"/>
      <c r="DL209" s="136"/>
      <c r="DM209" s="131"/>
      <c r="DN209" s="131"/>
      <c r="DO209" s="131"/>
      <c r="DP209" s="131"/>
      <c r="DQ209" s="131"/>
      <c r="DR209" s="131"/>
      <c r="DS209" s="131"/>
      <c r="DT209" s="131"/>
      <c r="DU209" s="131"/>
      <c r="DV209" s="131"/>
      <c r="DW209" s="137"/>
      <c r="DX209" s="227"/>
      <c r="DY209" s="227"/>
      <c r="DZ209" s="228"/>
      <c r="EA209" s="228"/>
      <c r="EB209" s="228"/>
      <c r="EC209" s="228"/>
    </row>
    <row r="210" spans="1:133">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243"/>
      <c r="AP210" s="131"/>
      <c r="AQ210" s="131"/>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1"/>
      <c r="BR210" s="131"/>
      <c r="BS210" s="131"/>
      <c r="BT210" s="131"/>
      <c r="BU210" s="131"/>
      <c r="BV210" s="131"/>
      <c r="BW210" s="136"/>
      <c r="BX210" s="136"/>
      <c r="BY210" s="136"/>
      <c r="BZ210" s="136"/>
      <c r="CA210" s="131"/>
      <c r="CB210" s="131"/>
      <c r="CC210" s="136"/>
      <c r="CD210" s="136"/>
      <c r="CE210" s="136"/>
      <c r="CF210" s="131"/>
      <c r="CG210" s="136"/>
      <c r="CH210" s="131"/>
      <c r="CI210" s="136"/>
      <c r="CJ210" s="136"/>
      <c r="CK210" s="136"/>
      <c r="CL210" s="131"/>
      <c r="CM210" s="131"/>
      <c r="CN210" s="131"/>
      <c r="CO210" s="131"/>
      <c r="CP210" s="131"/>
      <c r="CQ210" s="131"/>
      <c r="CR210" s="131"/>
      <c r="CS210" s="131"/>
      <c r="CT210" s="131"/>
      <c r="CU210" s="136"/>
      <c r="CV210" s="136"/>
      <c r="CW210" s="136"/>
      <c r="CX210" s="131"/>
      <c r="CY210" s="131"/>
      <c r="CZ210" s="136"/>
      <c r="DA210" s="136"/>
      <c r="DB210" s="136"/>
      <c r="DC210" s="131"/>
      <c r="DD210" s="131"/>
      <c r="DE210" s="136"/>
      <c r="DF210" s="136"/>
      <c r="DG210" s="131"/>
      <c r="DH210" s="136"/>
      <c r="DI210" s="136"/>
      <c r="DJ210" s="136"/>
      <c r="DK210" s="136"/>
      <c r="DL210" s="136"/>
      <c r="DM210" s="131"/>
      <c r="DN210" s="131"/>
      <c r="DO210" s="131"/>
      <c r="DP210" s="131"/>
      <c r="DQ210" s="131"/>
      <c r="DR210" s="131"/>
      <c r="DS210" s="131"/>
      <c r="DT210" s="131"/>
      <c r="DU210" s="131"/>
      <c r="DV210" s="131"/>
      <c r="DW210" s="137"/>
      <c r="DX210" s="227"/>
      <c r="DY210" s="227"/>
      <c r="DZ210" s="228"/>
      <c r="EA210" s="228"/>
      <c r="EB210" s="228"/>
      <c r="EC210" s="228"/>
    </row>
    <row r="211" spans="1:133">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243"/>
      <c r="AP211" s="131"/>
      <c r="AQ211" s="131"/>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1"/>
      <c r="BR211" s="131"/>
      <c r="BS211" s="131"/>
      <c r="BT211" s="131"/>
      <c r="BU211" s="131"/>
      <c r="BV211" s="131"/>
      <c r="BW211" s="136"/>
      <c r="BX211" s="136"/>
      <c r="BY211" s="136"/>
      <c r="BZ211" s="136"/>
      <c r="CA211" s="131"/>
      <c r="CB211" s="131"/>
      <c r="CC211" s="136"/>
      <c r="CD211" s="136"/>
      <c r="CE211" s="136"/>
      <c r="CF211" s="131"/>
      <c r="CG211" s="136"/>
      <c r="CH211" s="131"/>
      <c r="CI211" s="136"/>
      <c r="CJ211" s="136"/>
      <c r="CK211" s="136"/>
      <c r="CL211" s="131"/>
      <c r="CM211" s="131"/>
      <c r="CN211" s="131"/>
      <c r="CO211" s="131"/>
      <c r="CP211" s="131"/>
      <c r="CQ211" s="131"/>
      <c r="CR211" s="131"/>
      <c r="CS211" s="131"/>
      <c r="CT211" s="131"/>
      <c r="CU211" s="136"/>
      <c r="CV211" s="136"/>
      <c r="CW211" s="136"/>
      <c r="CX211" s="131"/>
      <c r="CY211" s="131"/>
      <c r="CZ211" s="136"/>
      <c r="DA211" s="136"/>
      <c r="DB211" s="136"/>
      <c r="DC211" s="131"/>
      <c r="DD211" s="131"/>
      <c r="DE211" s="136"/>
      <c r="DF211" s="136"/>
      <c r="DG211" s="131"/>
      <c r="DH211" s="136"/>
      <c r="DI211" s="136"/>
      <c r="DJ211" s="136"/>
      <c r="DK211" s="136"/>
      <c r="DL211" s="136"/>
      <c r="DM211" s="131"/>
      <c r="DN211" s="131"/>
      <c r="DO211" s="131"/>
      <c r="DP211" s="131"/>
      <c r="DQ211" s="131"/>
      <c r="DR211" s="131"/>
      <c r="DS211" s="131"/>
      <c r="DT211" s="131"/>
      <c r="DU211" s="131"/>
      <c r="DV211" s="131"/>
      <c r="DW211" s="137"/>
      <c r="DX211" s="227"/>
      <c r="DY211" s="227"/>
      <c r="DZ211" s="228"/>
      <c r="EA211" s="228"/>
      <c r="EB211" s="228"/>
      <c r="EC211" s="228"/>
    </row>
    <row r="212" spans="1:133">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243"/>
      <c r="AP212" s="131"/>
      <c r="AQ212" s="131"/>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1"/>
      <c r="BR212" s="131"/>
      <c r="BS212" s="131"/>
      <c r="BT212" s="131"/>
      <c r="BU212" s="131"/>
      <c r="BV212" s="131"/>
      <c r="BW212" s="136"/>
      <c r="BX212" s="136"/>
      <c r="BY212" s="136"/>
      <c r="BZ212" s="136"/>
      <c r="CA212" s="131"/>
      <c r="CB212" s="131"/>
      <c r="CC212" s="136"/>
      <c r="CD212" s="136"/>
      <c r="CE212" s="136"/>
      <c r="CF212" s="131"/>
      <c r="CG212" s="136"/>
      <c r="CH212" s="131"/>
      <c r="CI212" s="136"/>
      <c r="CJ212" s="136"/>
      <c r="CK212" s="136"/>
      <c r="CL212" s="131"/>
      <c r="CM212" s="131"/>
      <c r="CN212" s="131"/>
      <c r="CO212" s="131"/>
      <c r="CP212" s="131"/>
      <c r="CQ212" s="131"/>
      <c r="CR212" s="131"/>
      <c r="CS212" s="131"/>
      <c r="CT212" s="131"/>
      <c r="CU212" s="136"/>
      <c r="CV212" s="136"/>
      <c r="CW212" s="136"/>
      <c r="CX212" s="131"/>
      <c r="CY212" s="131"/>
      <c r="CZ212" s="136"/>
      <c r="DA212" s="136"/>
      <c r="DB212" s="136"/>
      <c r="DC212" s="131"/>
      <c r="DD212" s="131"/>
      <c r="DE212" s="136"/>
      <c r="DF212" s="136"/>
      <c r="DG212" s="131"/>
      <c r="DH212" s="136"/>
      <c r="DI212" s="136"/>
      <c r="DJ212" s="136"/>
      <c r="DK212" s="136"/>
      <c r="DL212" s="136"/>
      <c r="DM212" s="131"/>
      <c r="DN212" s="131"/>
      <c r="DO212" s="131"/>
      <c r="DP212" s="131"/>
      <c r="DQ212" s="131"/>
      <c r="DR212" s="131"/>
      <c r="DS212" s="131"/>
      <c r="DT212" s="131"/>
      <c r="DU212" s="131"/>
      <c r="DV212" s="131"/>
      <c r="DW212" s="137"/>
      <c r="DX212" s="227"/>
      <c r="DY212" s="227"/>
      <c r="DZ212" s="228"/>
      <c r="EA212" s="228"/>
      <c r="EB212" s="228"/>
      <c r="EC212" s="228"/>
    </row>
    <row r="213" spans="1:133">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243"/>
      <c r="AP213" s="131"/>
      <c r="AQ213" s="131"/>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1"/>
      <c r="BR213" s="131"/>
      <c r="BS213" s="131"/>
      <c r="BT213" s="131"/>
      <c r="BU213" s="131"/>
      <c r="BV213" s="131"/>
      <c r="BW213" s="136"/>
      <c r="BX213" s="136"/>
      <c r="BY213" s="136"/>
      <c r="BZ213" s="136"/>
      <c r="CA213" s="131"/>
      <c r="CB213" s="131"/>
      <c r="CC213" s="136"/>
      <c r="CD213" s="136"/>
      <c r="CE213" s="136"/>
      <c r="CF213" s="131"/>
      <c r="CG213" s="136"/>
      <c r="CH213" s="131"/>
      <c r="CI213" s="136"/>
      <c r="CJ213" s="136"/>
      <c r="CK213" s="136"/>
      <c r="CL213" s="131"/>
      <c r="CM213" s="131"/>
      <c r="CN213" s="131"/>
      <c r="CO213" s="131"/>
      <c r="CP213" s="131"/>
      <c r="CQ213" s="131"/>
      <c r="CR213" s="131"/>
      <c r="CS213" s="131"/>
      <c r="CT213" s="131"/>
      <c r="CU213" s="136"/>
      <c r="CV213" s="136"/>
      <c r="CW213" s="136"/>
      <c r="CX213" s="131"/>
      <c r="CY213" s="131"/>
      <c r="CZ213" s="136"/>
      <c r="DA213" s="136"/>
      <c r="DB213" s="136"/>
      <c r="DC213" s="131"/>
      <c r="DD213" s="131"/>
      <c r="DE213" s="136"/>
      <c r="DF213" s="136"/>
      <c r="DG213" s="131"/>
      <c r="DH213" s="136"/>
      <c r="DI213" s="136"/>
      <c r="DJ213" s="136"/>
      <c r="DK213" s="136"/>
      <c r="DL213" s="136"/>
      <c r="DM213" s="131"/>
      <c r="DN213" s="131"/>
      <c r="DO213" s="131"/>
      <c r="DP213" s="131"/>
      <c r="DQ213" s="131"/>
      <c r="DR213" s="131"/>
      <c r="DS213" s="131"/>
      <c r="DT213" s="131"/>
      <c r="DU213" s="131"/>
      <c r="DV213" s="131"/>
      <c r="DW213" s="137"/>
      <c r="DX213" s="227"/>
      <c r="DY213" s="227"/>
      <c r="DZ213" s="228"/>
      <c r="EA213" s="228"/>
      <c r="EB213" s="228"/>
      <c r="EC213" s="228"/>
    </row>
    <row r="214" spans="1:133">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243"/>
      <c r="AP214" s="131"/>
      <c r="AQ214" s="131"/>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1"/>
      <c r="BR214" s="131"/>
      <c r="BS214" s="131"/>
      <c r="BT214" s="131"/>
      <c r="BU214" s="131"/>
      <c r="BV214" s="131"/>
      <c r="BW214" s="136"/>
      <c r="BX214" s="136"/>
      <c r="BY214" s="136"/>
      <c r="BZ214" s="136"/>
      <c r="CA214" s="131"/>
      <c r="CB214" s="131"/>
      <c r="CC214" s="136"/>
      <c r="CD214" s="136"/>
      <c r="CE214" s="136"/>
      <c r="CF214" s="131"/>
      <c r="CG214" s="136"/>
      <c r="CH214" s="131"/>
      <c r="CI214" s="136"/>
      <c r="CJ214" s="136"/>
      <c r="CK214" s="136"/>
      <c r="CL214" s="131"/>
      <c r="CM214" s="131"/>
      <c r="CN214" s="131"/>
      <c r="CO214" s="131"/>
      <c r="CP214" s="131"/>
      <c r="CQ214" s="131"/>
      <c r="CR214" s="131"/>
      <c r="CS214" s="131"/>
      <c r="CT214" s="131"/>
      <c r="CU214" s="136"/>
      <c r="CV214" s="136"/>
      <c r="CW214" s="136"/>
      <c r="CX214" s="131"/>
      <c r="CY214" s="131"/>
      <c r="CZ214" s="136"/>
      <c r="DA214" s="136"/>
      <c r="DB214" s="136"/>
      <c r="DC214" s="131"/>
      <c r="DD214" s="131"/>
      <c r="DE214" s="136"/>
      <c r="DF214" s="136"/>
      <c r="DG214" s="131"/>
      <c r="DH214" s="136"/>
      <c r="DI214" s="136"/>
      <c r="DJ214" s="136"/>
      <c r="DK214" s="136"/>
      <c r="DL214" s="136"/>
      <c r="DM214" s="131"/>
      <c r="DN214" s="131"/>
      <c r="DO214" s="131"/>
      <c r="DP214" s="131"/>
      <c r="DQ214" s="131"/>
      <c r="DR214" s="131"/>
      <c r="DS214" s="131"/>
      <c r="DT214" s="131"/>
      <c r="DU214" s="131"/>
      <c r="DV214" s="131"/>
      <c r="DW214" s="137"/>
      <c r="DX214" s="227"/>
      <c r="DY214" s="227"/>
      <c r="DZ214" s="228"/>
      <c r="EA214" s="228"/>
      <c r="EB214" s="228"/>
      <c r="EC214" s="228"/>
    </row>
    <row r="215" spans="1:133">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243"/>
      <c r="AP215" s="131"/>
      <c r="AQ215" s="131"/>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1"/>
      <c r="BR215" s="131"/>
      <c r="BS215" s="131"/>
      <c r="BT215" s="131"/>
      <c r="BU215" s="131"/>
      <c r="BV215" s="131"/>
      <c r="BW215" s="136"/>
      <c r="BX215" s="136"/>
      <c r="BY215" s="136"/>
      <c r="BZ215" s="136"/>
      <c r="CA215" s="131"/>
      <c r="CB215" s="131"/>
      <c r="CC215" s="136"/>
      <c r="CD215" s="136"/>
      <c r="CE215" s="136"/>
      <c r="CF215" s="131"/>
      <c r="CG215" s="136"/>
      <c r="CH215" s="131"/>
      <c r="CI215" s="136"/>
      <c r="CJ215" s="136"/>
      <c r="CK215" s="136"/>
      <c r="CL215" s="131"/>
      <c r="CM215" s="131"/>
      <c r="CN215" s="131"/>
      <c r="CO215" s="131"/>
      <c r="CP215" s="131"/>
      <c r="CQ215" s="131"/>
      <c r="CR215" s="131"/>
      <c r="CS215" s="131"/>
      <c r="CT215" s="131"/>
      <c r="CU215" s="136"/>
      <c r="CV215" s="136"/>
      <c r="CW215" s="136"/>
      <c r="CX215" s="131"/>
      <c r="CY215" s="131"/>
      <c r="CZ215" s="136"/>
      <c r="DA215" s="136"/>
      <c r="DB215" s="136"/>
      <c r="DC215" s="131"/>
      <c r="DD215" s="131"/>
      <c r="DE215" s="136"/>
      <c r="DF215" s="136"/>
      <c r="DG215" s="131"/>
      <c r="DH215" s="136"/>
      <c r="DI215" s="136"/>
      <c r="DJ215" s="136"/>
      <c r="DK215" s="136"/>
      <c r="DL215" s="136"/>
      <c r="DM215" s="131"/>
      <c r="DN215" s="131"/>
      <c r="DO215" s="131"/>
      <c r="DP215" s="131"/>
      <c r="DQ215" s="131"/>
      <c r="DR215" s="131"/>
      <c r="DS215" s="131"/>
      <c r="DT215" s="131"/>
      <c r="DU215" s="131"/>
      <c r="DV215" s="131"/>
      <c r="DW215" s="137"/>
      <c r="DX215" s="227"/>
      <c r="DY215" s="227"/>
      <c r="DZ215" s="228"/>
      <c r="EA215" s="228"/>
      <c r="EB215" s="228"/>
      <c r="EC215" s="228"/>
    </row>
    <row r="216" spans="1:133">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243"/>
      <c r="AP216" s="131"/>
      <c r="AQ216" s="131"/>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1"/>
      <c r="BR216" s="131"/>
      <c r="BS216" s="131"/>
      <c r="BT216" s="131"/>
      <c r="BU216" s="131"/>
      <c r="BV216" s="131"/>
      <c r="BW216" s="136"/>
      <c r="BX216" s="136"/>
      <c r="BY216" s="136"/>
      <c r="BZ216" s="136"/>
      <c r="CA216" s="131"/>
      <c r="CB216" s="131"/>
      <c r="CC216" s="136"/>
      <c r="CD216" s="136"/>
      <c r="CE216" s="136"/>
      <c r="CF216" s="131"/>
      <c r="CG216" s="136"/>
      <c r="CH216" s="131"/>
      <c r="CI216" s="136"/>
      <c r="CJ216" s="136"/>
      <c r="CK216" s="136"/>
      <c r="CL216" s="131"/>
      <c r="CM216" s="131"/>
      <c r="CN216" s="131"/>
      <c r="CO216" s="131"/>
      <c r="CP216" s="131"/>
      <c r="CQ216" s="131"/>
      <c r="CR216" s="131"/>
      <c r="CS216" s="131"/>
      <c r="CT216" s="131"/>
      <c r="CU216" s="136"/>
      <c r="CV216" s="136"/>
      <c r="CW216" s="136"/>
      <c r="CX216" s="131"/>
      <c r="CY216" s="131"/>
      <c r="CZ216" s="136"/>
      <c r="DA216" s="136"/>
      <c r="DB216" s="136"/>
      <c r="DC216" s="131"/>
      <c r="DD216" s="131"/>
      <c r="DE216" s="136"/>
      <c r="DF216" s="136"/>
      <c r="DG216" s="131"/>
      <c r="DH216" s="136"/>
      <c r="DI216" s="136"/>
      <c r="DJ216" s="136"/>
      <c r="DK216" s="136"/>
      <c r="DL216" s="136"/>
      <c r="DM216" s="131"/>
      <c r="DN216" s="131"/>
      <c r="DO216" s="131"/>
      <c r="DP216" s="131"/>
      <c r="DQ216" s="131"/>
      <c r="DR216" s="131"/>
      <c r="DS216" s="131"/>
      <c r="DT216" s="131"/>
      <c r="DU216" s="131"/>
      <c r="DV216" s="131"/>
      <c r="DW216" s="137"/>
      <c r="DX216" s="227"/>
      <c r="DY216" s="227"/>
      <c r="DZ216" s="228"/>
      <c r="EA216" s="228"/>
      <c r="EB216" s="228"/>
      <c r="EC216" s="228"/>
    </row>
    <row r="217" spans="1:133">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243"/>
      <c r="AP217" s="131"/>
      <c r="AQ217" s="131"/>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1"/>
      <c r="BR217" s="131"/>
      <c r="BS217" s="131"/>
      <c r="BT217" s="131"/>
      <c r="BU217" s="131"/>
      <c r="BV217" s="131"/>
      <c r="BW217" s="136"/>
      <c r="BX217" s="136"/>
      <c r="BY217" s="136"/>
      <c r="BZ217" s="136"/>
      <c r="CA217" s="131"/>
      <c r="CB217" s="131"/>
      <c r="CC217" s="136"/>
      <c r="CD217" s="136"/>
      <c r="CE217" s="136"/>
      <c r="CF217" s="131"/>
      <c r="CG217" s="136"/>
      <c r="CH217" s="131"/>
      <c r="CI217" s="136"/>
      <c r="CJ217" s="136"/>
      <c r="CK217" s="136"/>
      <c r="CL217" s="131"/>
      <c r="CM217" s="131"/>
      <c r="CN217" s="131"/>
      <c r="CO217" s="131"/>
      <c r="CP217" s="131"/>
      <c r="CQ217" s="131"/>
      <c r="CR217" s="131"/>
      <c r="CS217" s="131"/>
      <c r="CT217" s="131"/>
      <c r="CU217" s="136"/>
      <c r="CV217" s="136"/>
      <c r="CW217" s="136"/>
      <c r="CX217" s="131"/>
      <c r="CY217" s="131"/>
      <c r="CZ217" s="136"/>
      <c r="DA217" s="136"/>
      <c r="DB217" s="136"/>
      <c r="DC217" s="131"/>
      <c r="DD217" s="131"/>
      <c r="DE217" s="136"/>
      <c r="DF217" s="136"/>
      <c r="DG217" s="131"/>
      <c r="DH217" s="136"/>
      <c r="DI217" s="136"/>
      <c r="DJ217" s="136"/>
      <c r="DK217" s="136"/>
      <c r="DL217" s="136"/>
      <c r="DM217" s="131"/>
      <c r="DN217" s="131"/>
      <c r="DO217" s="131"/>
      <c r="DP217" s="131"/>
      <c r="DQ217" s="131"/>
      <c r="DR217" s="131"/>
      <c r="DS217" s="131"/>
      <c r="DT217" s="131"/>
      <c r="DU217" s="131"/>
      <c r="DV217" s="131"/>
      <c r="DW217" s="137"/>
      <c r="DX217" s="227"/>
      <c r="DY217" s="227"/>
      <c r="DZ217" s="228"/>
      <c r="EA217" s="228"/>
      <c r="EB217" s="228"/>
      <c r="EC217" s="228"/>
    </row>
    <row r="218" spans="1:133">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243"/>
      <c r="AP218" s="131"/>
      <c r="AQ218" s="131"/>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1"/>
      <c r="BR218" s="131"/>
      <c r="BS218" s="131"/>
      <c r="BT218" s="131"/>
      <c r="BU218" s="131"/>
      <c r="BV218" s="131"/>
      <c r="BW218" s="136"/>
      <c r="BX218" s="136"/>
      <c r="BY218" s="136"/>
      <c r="BZ218" s="136"/>
      <c r="CA218" s="131"/>
      <c r="CB218" s="131"/>
      <c r="CC218" s="136"/>
      <c r="CD218" s="136"/>
      <c r="CE218" s="136"/>
      <c r="CF218" s="131"/>
      <c r="CG218" s="136"/>
      <c r="CH218" s="131"/>
      <c r="CI218" s="136"/>
      <c r="CJ218" s="136"/>
      <c r="CK218" s="136"/>
      <c r="CL218" s="131"/>
      <c r="CM218" s="131"/>
      <c r="CN218" s="131"/>
      <c r="CO218" s="131"/>
      <c r="CP218" s="131"/>
      <c r="CQ218" s="131"/>
      <c r="CR218" s="131"/>
      <c r="CS218" s="131"/>
      <c r="CT218" s="131"/>
      <c r="CU218" s="136"/>
      <c r="CV218" s="136"/>
      <c r="CW218" s="136"/>
      <c r="CX218" s="131"/>
      <c r="CY218" s="131"/>
      <c r="CZ218" s="136"/>
      <c r="DA218" s="136"/>
      <c r="DB218" s="136"/>
      <c r="DC218" s="131"/>
      <c r="DD218" s="131"/>
      <c r="DE218" s="136"/>
      <c r="DF218" s="136"/>
      <c r="DG218" s="131"/>
      <c r="DH218" s="136"/>
      <c r="DI218" s="136"/>
      <c r="DJ218" s="136"/>
      <c r="DK218" s="136"/>
      <c r="DL218" s="136"/>
      <c r="DM218" s="131"/>
      <c r="DN218" s="131"/>
      <c r="DO218" s="131"/>
      <c r="DP218" s="131"/>
      <c r="DQ218" s="131"/>
      <c r="DR218" s="131"/>
      <c r="DS218" s="131"/>
      <c r="DT218" s="131"/>
      <c r="DU218" s="131"/>
      <c r="DV218" s="131"/>
      <c r="DW218" s="137"/>
      <c r="DX218" s="227"/>
      <c r="DY218" s="227"/>
      <c r="DZ218" s="228"/>
      <c r="EA218" s="228"/>
      <c r="EB218" s="228"/>
      <c r="EC218" s="228"/>
    </row>
    <row r="219" spans="1:133">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243"/>
      <c r="AP219" s="131"/>
      <c r="AQ219" s="131"/>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1"/>
      <c r="BR219" s="131"/>
      <c r="BS219" s="131"/>
      <c r="BT219" s="131"/>
      <c r="BU219" s="131"/>
      <c r="BV219" s="131"/>
      <c r="BW219" s="136"/>
      <c r="BX219" s="136"/>
      <c r="BY219" s="136"/>
      <c r="BZ219" s="136"/>
      <c r="CA219" s="131"/>
      <c r="CB219" s="131"/>
      <c r="CC219" s="136"/>
      <c r="CD219" s="136"/>
      <c r="CE219" s="136"/>
      <c r="CF219" s="131"/>
      <c r="CG219" s="136"/>
      <c r="CH219" s="131"/>
      <c r="CI219" s="136"/>
      <c r="CJ219" s="136"/>
      <c r="CK219" s="136"/>
      <c r="CL219" s="131"/>
      <c r="CM219" s="131"/>
      <c r="CN219" s="131"/>
      <c r="CO219" s="131"/>
      <c r="CP219" s="131"/>
      <c r="CQ219" s="131"/>
      <c r="CR219" s="131"/>
      <c r="CS219" s="131"/>
      <c r="CT219" s="131"/>
      <c r="CU219" s="136"/>
      <c r="CV219" s="136"/>
      <c r="CW219" s="136"/>
      <c r="CX219" s="131"/>
      <c r="CY219" s="131"/>
      <c r="CZ219" s="136"/>
      <c r="DA219" s="136"/>
      <c r="DB219" s="136"/>
      <c r="DC219" s="131"/>
      <c r="DD219" s="131"/>
      <c r="DE219" s="136"/>
      <c r="DF219" s="136"/>
      <c r="DG219" s="131"/>
      <c r="DH219" s="136"/>
      <c r="DI219" s="136"/>
      <c r="DJ219" s="136"/>
      <c r="DK219" s="136"/>
      <c r="DL219" s="136"/>
      <c r="DM219" s="131"/>
      <c r="DN219" s="131"/>
      <c r="DO219" s="131"/>
      <c r="DP219" s="131"/>
      <c r="DQ219" s="131"/>
      <c r="DR219" s="131"/>
      <c r="DS219" s="131"/>
      <c r="DT219" s="131"/>
      <c r="DU219" s="131"/>
      <c r="DV219" s="131"/>
      <c r="DW219" s="137"/>
      <c r="DX219" s="227"/>
      <c r="DY219" s="227"/>
      <c r="DZ219" s="228"/>
      <c r="EA219" s="228"/>
      <c r="EB219" s="228"/>
      <c r="EC219" s="228"/>
    </row>
    <row r="220" spans="1:133">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243"/>
      <c r="AP220" s="131"/>
      <c r="AQ220" s="131"/>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1"/>
      <c r="BR220" s="131"/>
      <c r="BS220" s="131"/>
      <c r="BT220" s="131"/>
      <c r="BU220" s="131"/>
      <c r="BV220" s="131"/>
      <c r="BW220" s="136"/>
      <c r="BX220" s="136"/>
      <c r="BY220" s="136"/>
      <c r="BZ220" s="136"/>
      <c r="CA220" s="131"/>
      <c r="CB220" s="131"/>
      <c r="CC220" s="136"/>
      <c r="CD220" s="136"/>
      <c r="CE220" s="136"/>
      <c r="CF220" s="131"/>
      <c r="CG220" s="136"/>
      <c r="CH220" s="131"/>
      <c r="CI220" s="136"/>
      <c r="CJ220" s="136"/>
      <c r="CK220" s="136"/>
      <c r="CL220" s="131"/>
      <c r="CM220" s="131"/>
      <c r="CN220" s="131"/>
      <c r="CO220" s="131"/>
      <c r="CP220" s="131"/>
      <c r="CQ220" s="131"/>
      <c r="CR220" s="131"/>
      <c r="CS220" s="131"/>
      <c r="CT220" s="131"/>
      <c r="CU220" s="136"/>
      <c r="CV220" s="136"/>
      <c r="CW220" s="136"/>
      <c r="CX220" s="131"/>
      <c r="CY220" s="131"/>
      <c r="CZ220" s="136"/>
      <c r="DA220" s="136"/>
      <c r="DB220" s="136"/>
      <c r="DC220" s="131"/>
      <c r="DD220" s="131"/>
      <c r="DE220" s="136"/>
      <c r="DF220" s="136"/>
      <c r="DG220" s="131"/>
      <c r="DH220" s="136"/>
      <c r="DI220" s="136"/>
      <c r="DJ220" s="136"/>
      <c r="DK220" s="136"/>
      <c r="DL220" s="136"/>
      <c r="DM220" s="131"/>
      <c r="DN220" s="131"/>
      <c r="DO220" s="131"/>
      <c r="DP220" s="131"/>
      <c r="DQ220" s="131"/>
      <c r="DR220" s="131"/>
      <c r="DS220" s="131"/>
      <c r="DT220" s="131"/>
      <c r="DU220" s="131"/>
      <c r="DV220" s="131"/>
      <c r="DW220" s="137"/>
      <c r="DX220" s="227"/>
      <c r="DY220" s="227"/>
      <c r="DZ220" s="228"/>
      <c r="EA220" s="228"/>
      <c r="EB220" s="228"/>
      <c r="EC220" s="228"/>
    </row>
    <row r="221" spans="1:133">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243"/>
      <c r="AP221" s="131"/>
      <c r="AQ221" s="131"/>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1"/>
      <c r="BR221" s="131"/>
      <c r="BS221" s="131"/>
      <c r="BT221" s="131"/>
      <c r="BU221" s="131"/>
      <c r="BV221" s="131"/>
      <c r="BW221" s="136"/>
      <c r="BX221" s="136"/>
      <c r="BY221" s="136"/>
      <c r="BZ221" s="136"/>
      <c r="CA221" s="131"/>
      <c r="CB221" s="131"/>
      <c r="CC221" s="136"/>
      <c r="CD221" s="136"/>
      <c r="CE221" s="136"/>
      <c r="CF221" s="131"/>
      <c r="CG221" s="136"/>
      <c r="CH221" s="131"/>
      <c r="CI221" s="136"/>
      <c r="CJ221" s="136"/>
      <c r="CK221" s="136"/>
      <c r="CL221" s="131"/>
      <c r="CM221" s="131"/>
      <c r="CN221" s="131"/>
      <c r="CO221" s="131"/>
      <c r="CP221" s="131"/>
      <c r="CQ221" s="131"/>
      <c r="CR221" s="131"/>
      <c r="CS221" s="131"/>
      <c r="CT221" s="131"/>
      <c r="CU221" s="136"/>
      <c r="CV221" s="136"/>
      <c r="CW221" s="136"/>
      <c r="CX221" s="131"/>
      <c r="CY221" s="131"/>
      <c r="CZ221" s="136"/>
      <c r="DA221" s="136"/>
      <c r="DB221" s="136"/>
      <c r="DC221" s="131"/>
      <c r="DD221" s="131"/>
      <c r="DE221" s="136"/>
      <c r="DF221" s="136"/>
      <c r="DG221" s="131"/>
      <c r="DH221" s="136"/>
      <c r="DI221" s="136"/>
      <c r="DJ221" s="136"/>
      <c r="DK221" s="136"/>
      <c r="DL221" s="136"/>
      <c r="DM221" s="131"/>
      <c r="DN221" s="131"/>
      <c r="DO221" s="131"/>
      <c r="DP221" s="131"/>
      <c r="DQ221" s="131"/>
      <c r="DR221" s="131"/>
      <c r="DS221" s="131"/>
      <c r="DT221" s="131"/>
      <c r="DU221" s="131"/>
      <c r="DV221" s="131"/>
      <c r="DW221" s="137"/>
      <c r="DX221" s="227"/>
      <c r="DY221" s="227"/>
      <c r="DZ221" s="228"/>
      <c r="EA221" s="228"/>
      <c r="EB221" s="228"/>
      <c r="EC221" s="228"/>
    </row>
    <row r="222" spans="1:133">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243"/>
      <c r="AP222" s="131"/>
      <c r="AQ222" s="131"/>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1"/>
      <c r="BR222" s="131"/>
      <c r="BS222" s="131"/>
      <c r="BT222" s="131"/>
      <c r="BU222" s="131"/>
      <c r="BV222" s="131"/>
      <c r="BW222" s="136"/>
      <c r="BX222" s="136"/>
      <c r="BY222" s="136"/>
      <c r="BZ222" s="136"/>
      <c r="CA222" s="131"/>
      <c r="CB222" s="131"/>
      <c r="CC222" s="136"/>
      <c r="CD222" s="136"/>
      <c r="CE222" s="136"/>
      <c r="CF222" s="131"/>
      <c r="CG222" s="136"/>
      <c r="CH222" s="131"/>
      <c r="CI222" s="136"/>
      <c r="CJ222" s="136"/>
      <c r="CK222" s="136"/>
      <c r="CL222" s="131"/>
      <c r="CM222" s="131"/>
      <c r="CN222" s="131"/>
      <c r="CO222" s="131"/>
      <c r="CP222" s="131"/>
      <c r="CQ222" s="131"/>
      <c r="CR222" s="131"/>
      <c r="CS222" s="131"/>
      <c r="CT222" s="131"/>
      <c r="CU222" s="136"/>
      <c r="CV222" s="136"/>
      <c r="CW222" s="136"/>
      <c r="CX222" s="131"/>
      <c r="CY222" s="131"/>
      <c r="CZ222" s="136"/>
      <c r="DA222" s="136"/>
      <c r="DB222" s="136"/>
      <c r="DC222" s="131"/>
      <c r="DD222" s="131"/>
      <c r="DE222" s="136"/>
      <c r="DF222" s="136"/>
      <c r="DG222" s="131"/>
      <c r="DH222" s="136"/>
      <c r="DI222" s="136"/>
      <c r="DJ222" s="136"/>
      <c r="DK222" s="136"/>
      <c r="DL222" s="136"/>
      <c r="DM222" s="131"/>
      <c r="DN222" s="131"/>
      <c r="DO222" s="131"/>
      <c r="DP222" s="131"/>
      <c r="DQ222" s="131"/>
      <c r="DR222" s="131"/>
      <c r="DS222" s="131"/>
      <c r="DT222" s="131"/>
      <c r="DU222" s="131"/>
      <c r="DV222" s="131"/>
      <c r="DW222" s="137"/>
      <c r="DX222" s="227"/>
      <c r="DY222" s="227"/>
      <c r="DZ222" s="228"/>
      <c r="EA222" s="228"/>
      <c r="EB222" s="228"/>
      <c r="EC222" s="228"/>
    </row>
    <row r="223" spans="1:133">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243"/>
      <c r="AP223" s="131"/>
      <c r="AQ223" s="131"/>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1"/>
      <c r="BR223" s="131"/>
      <c r="BS223" s="131"/>
      <c r="BT223" s="131"/>
      <c r="BU223" s="131"/>
      <c r="BV223" s="131"/>
      <c r="BW223" s="136"/>
      <c r="BX223" s="136"/>
      <c r="BY223" s="136"/>
      <c r="BZ223" s="136"/>
      <c r="CA223" s="131"/>
      <c r="CB223" s="131"/>
      <c r="CC223" s="136"/>
      <c r="CD223" s="136"/>
      <c r="CE223" s="136"/>
      <c r="CF223" s="131"/>
      <c r="CG223" s="136"/>
      <c r="CH223" s="131"/>
      <c r="CI223" s="136"/>
      <c r="CJ223" s="136"/>
      <c r="CK223" s="136"/>
      <c r="CL223" s="131"/>
      <c r="CM223" s="131"/>
      <c r="CN223" s="131"/>
      <c r="CO223" s="131"/>
      <c r="CP223" s="131"/>
      <c r="CQ223" s="131"/>
      <c r="CR223" s="131"/>
      <c r="CS223" s="131"/>
      <c r="CT223" s="131"/>
      <c r="CU223" s="136"/>
      <c r="CV223" s="136"/>
      <c r="CW223" s="136"/>
      <c r="CX223" s="131"/>
      <c r="CY223" s="131"/>
      <c r="CZ223" s="136"/>
      <c r="DA223" s="136"/>
      <c r="DB223" s="136"/>
      <c r="DC223" s="131"/>
      <c r="DD223" s="131"/>
      <c r="DE223" s="136"/>
      <c r="DF223" s="136"/>
      <c r="DG223" s="131"/>
      <c r="DH223" s="136"/>
      <c r="DI223" s="136"/>
      <c r="DJ223" s="136"/>
      <c r="DK223" s="136"/>
      <c r="DL223" s="136"/>
      <c r="DM223" s="131"/>
      <c r="DN223" s="131"/>
      <c r="DO223" s="131"/>
      <c r="DP223" s="131"/>
      <c r="DQ223" s="131"/>
      <c r="DR223" s="131"/>
      <c r="DS223" s="131"/>
      <c r="DT223" s="131"/>
      <c r="DU223" s="131"/>
      <c r="DV223" s="131"/>
      <c r="DW223" s="137"/>
      <c r="DX223" s="227"/>
      <c r="DY223" s="227"/>
      <c r="DZ223" s="228"/>
      <c r="EA223" s="228"/>
      <c r="EB223" s="228"/>
      <c r="EC223" s="228"/>
    </row>
    <row r="224" spans="1:133">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243"/>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c r="BS224" s="131"/>
      <c r="BT224" s="131"/>
      <c r="BU224" s="131"/>
      <c r="BV224" s="131"/>
      <c r="BW224" s="136"/>
      <c r="BX224" s="136"/>
      <c r="BY224" s="136"/>
      <c r="BZ224" s="136"/>
      <c r="CA224" s="131"/>
      <c r="CB224" s="131"/>
      <c r="CC224" s="136"/>
      <c r="CD224" s="136"/>
      <c r="CE224" s="136"/>
      <c r="CF224" s="131"/>
      <c r="CG224" s="136"/>
      <c r="CH224" s="131"/>
      <c r="CI224" s="136"/>
      <c r="CJ224" s="136"/>
      <c r="CK224" s="136"/>
      <c r="CL224" s="131"/>
      <c r="CM224" s="131"/>
      <c r="CN224" s="131"/>
      <c r="CO224" s="131"/>
      <c r="CP224" s="131"/>
      <c r="CQ224" s="131"/>
      <c r="CR224" s="131"/>
      <c r="CS224" s="131"/>
      <c r="CT224" s="131"/>
      <c r="CU224" s="136"/>
      <c r="CV224" s="136"/>
      <c r="CW224" s="136"/>
      <c r="CX224" s="131"/>
      <c r="CY224" s="131"/>
      <c r="CZ224" s="136"/>
      <c r="DA224" s="136"/>
      <c r="DB224" s="136"/>
      <c r="DC224" s="131"/>
      <c r="DD224" s="131"/>
      <c r="DE224" s="136"/>
      <c r="DF224" s="136"/>
      <c r="DG224" s="131"/>
      <c r="DH224" s="136"/>
      <c r="DI224" s="136"/>
      <c r="DJ224" s="136"/>
      <c r="DK224" s="136"/>
      <c r="DL224" s="136"/>
      <c r="DM224" s="131"/>
      <c r="DN224" s="131"/>
      <c r="DO224" s="131"/>
      <c r="DP224" s="131"/>
      <c r="DQ224" s="131"/>
      <c r="DR224" s="131"/>
      <c r="DS224" s="131"/>
      <c r="DT224" s="131"/>
      <c r="DU224" s="131"/>
      <c r="DV224" s="131"/>
      <c r="DW224" s="137"/>
      <c r="DX224" s="227"/>
      <c r="DY224" s="227"/>
      <c r="DZ224" s="228"/>
      <c r="EA224" s="228"/>
      <c r="EB224" s="228"/>
      <c r="EC224" s="228"/>
    </row>
    <row r="225" spans="1:133">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243"/>
      <c r="AP225" s="131"/>
      <c r="AQ225" s="131"/>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1"/>
      <c r="BR225" s="131"/>
      <c r="BS225" s="131"/>
      <c r="BT225" s="131"/>
      <c r="BU225" s="131"/>
      <c r="BV225" s="131"/>
      <c r="BW225" s="136"/>
      <c r="BX225" s="136"/>
      <c r="BY225" s="136"/>
      <c r="BZ225" s="136"/>
      <c r="CA225" s="131"/>
      <c r="CB225" s="131"/>
      <c r="CC225" s="136"/>
      <c r="CD225" s="136"/>
      <c r="CE225" s="136"/>
      <c r="CF225" s="131"/>
      <c r="CG225" s="136"/>
      <c r="CH225" s="131"/>
      <c r="CI225" s="136"/>
      <c r="CJ225" s="136"/>
      <c r="CK225" s="136"/>
      <c r="CL225" s="131"/>
      <c r="CM225" s="131"/>
      <c r="CN225" s="131"/>
      <c r="CO225" s="131"/>
      <c r="CP225" s="131"/>
      <c r="CQ225" s="131"/>
      <c r="CR225" s="131"/>
      <c r="CS225" s="131"/>
      <c r="CT225" s="131"/>
      <c r="CU225" s="136"/>
      <c r="CV225" s="136"/>
      <c r="CW225" s="136"/>
      <c r="CX225" s="131"/>
      <c r="CY225" s="131"/>
      <c r="CZ225" s="136"/>
      <c r="DA225" s="136"/>
      <c r="DB225" s="136"/>
      <c r="DC225" s="131"/>
      <c r="DD225" s="131"/>
      <c r="DE225" s="136"/>
      <c r="DF225" s="136"/>
      <c r="DG225" s="131"/>
      <c r="DH225" s="136"/>
      <c r="DI225" s="136"/>
      <c r="DJ225" s="136"/>
      <c r="DK225" s="136"/>
      <c r="DL225" s="136"/>
      <c r="DM225" s="131"/>
      <c r="DN225" s="131"/>
      <c r="DO225" s="131"/>
      <c r="DP225" s="131"/>
      <c r="DQ225" s="131"/>
      <c r="DR225" s="131"/>
      <c r="DS225" s="131"/>
      <c r="DT225" s="131"/>
      <c r="DU225" s="131"/>
      <c r="DV225" s="131"/>
      <c r="DW225" s="137"/>
      <c r="DX225" s="227"/>
      <c r="DY225" s="227"/>
      <c r="DZ225" s="228"/>
      <c r="EA225" s="228"/>
      <c r="EB225" s="228"/>
      <c r="EC225" s="228"/>
    </row>
    <row r="226" spans="1:133">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243"/>
      <c r="AP226" s="131"/>
      <c r="AQ226" s="131"/>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1"/>
      <c r="BR226" s="131"/>
      <c r="BS226" s="131"/>
      <c r="BT226" s="131"/>
      <c r="BU226" s="131"/>
      <c r="BV226" s="131"/>
      <c r="BW226" s="136"/>
      <c r="BX226" s="136"/>
      <c r="BY226" s="136"/>
      <c r="BZ226" s="136"/>
      <c r="CA226" s="131"/>
      <c r="CB226" s="131"/>
      <c r="CC226" s="136"/>
      <c r="CD226" s="136"/>
      <c r="CE226" s="136"/>
      <c r="CF226" s="131"/>
      <c r="CG226" s="136"/>
      <c r="CH226" s="131"/>
      <c r="CI226" s="136"/>
      <c r="CJ226" s="136"/>
      <c r="CK226" s="136"/>
      <c r="CL226" s="131"/>
      <c r="CM226" s="131"/>
      <c r="CN226" s="131"/>
      <c r="CO226" s="131"/>
      <c r="CP226" s="131"/>
      <c r="CQ226" s="131"/>
      <c r="CR226" s="131"/>
      <c r="CS226" s="131"/>
      <c r="CT226" s="131"/>
      <c r="CU226" s="136"/>
      <c r="CV226" s="136"/>
      <c r="CW226" s="136"/>
      <c r="CX226" s="131"/>
      <c r="CY226" s="131"/>
      <c r="CZ226" s="136"/>
      <c r="DA226" s="136"/>
      <c r="DB226" s="136"/>
      <c r="DC226" s="131"/>
      <c r="DD226" s="131"/>
      <c r="DE226" s="136"/>
      <c r="DF226" s="136"/>
      <c r="DG226" s="131"/>
      <c r="DH226" s="136"/>
      <c r="DI226" s="136"/>
      <c r="DJ226" s="136"/>
      <c r="DK226" s="136"/>
      <c r="DL226" s="136"/>
      <c r="DM226" s="131"/>
      <c r="DN226" s="131"/>
      <c r="DO226" s="131"/>
      <c r="DP226" s="131"/>
      <c r="DQ226" s="131"/>
      <c r="DR226" s="131"/>
      <c r="DS226" s="131"/>
      <c r="DT226" s="131"/>
      <c r="DU226" s="131"/>
      <c r="DV226" s="131"/>
      <c r="DW226" s="137"/>
      <c r="DX226" s="227"/>
      <c r="DY226" s="227"/>
      <c r="DZ226" s="228"/>
      <c r="EA226" s="228"/>
      <c r="EB226" s="228"/>
      <c r="EC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DT234"/>
  <sheetViews>
    <sheetView rightToLeft="1" topLeftCell="AD1" workbookViewId="0">
      <pane xSplit="13512" ySplit="2052" topLeftCell="BV5"/>
      <selection activeCell="AL2" sqref="AL2"/>
      <selection pane="topRight" activeCell="BZ3" sqref="BZ3"/>
      <selection pane="bottomLeft" activeCell="AK6" sqref="AK6"/>
      <selection pane="bottomRight" activeCell="CQ6" sqref="CQ6"/>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5"/>
    <col min="22" max="23" width="9.33203125" customWidth="1"/>
    <col min="27" max="28" width="9.33203125" bestFit="1" customWidth="1"/>
    <col min="30" max="33" width="10.77734375" customWidth="1"/>
    <col min="37" max="37" width="10.6640625" style="435" bestFit="1" customWidth="1"/>
    <col min="38" max="38" width="10.6640625" style="435" customWidth="1"/>
    <col min="40" max="41" width="9.33203125" customWidth="1"/>
    <col min="42" max="42" width="10" customWidth="1"/>
    <col min="43" max="43" width="9.33203125" customWidth="1"/>
    <col min="44" max="44" width="12.77734375" customWidth="1"/>
    <col min="46" max="46" width="9.33203125" style="477" bestFit="1" customWidth="1"/>
    <col min="47" max="47" width="9.33203125" bestFit="1" customWidth="1"/>
    <col min="48" max="48" width="10.77734375" bestFit="1" customWidth="1"/>
    <col min="49" max="49" width="9.33203125" style="477" customWidth="1"/>
    <col min="50" max="51" width="8.88671875" style="477"/>
    <col min="52" max="52" width="10.77734375" style="477" bestFit="1" customWidth="1"/>
    <col min="53" max="55" width="10.77734375" style="477" customWidth="1"/>
    <col min="56" max="56" width="9.33203125" style="477" bestFit="1" customWidth="1"/>
    <col min="57" max="57" width="9.33203125" bestFit="1" customWidth="1"/>
    <col min="58" max="58" width="9.33203125" customWidth="1"/>
    <col min="59" max="59" width="17.21875" style="477" customWidth="1"/>
    <col min="60" max="60" width="10" bestFit="1" customWidth="1"/>
    <col min="61" max="61" width="10" customWidth="1"/>
    <col min="62" max="62" width="10" style="477" customWidth="1"/>
    <col min="63" max="63" width="10" customWidth="1"/>
    <col min="64" max="65" width="9.33203125" customWidth="1"/>
    <col min="66" max="66" width="9.33203125" bestFit="1" customWidth="1"/>
    <col min="67" max="67" width="10" bestFit="1" customWidth="1"/>
    <col min="68" max="68" width="9.33203125" bestFit="1" customWidth="1"/>
    <col min="69" max="70" width="9.33203125" customWidth="1"/>
    <col min="72" max="73" width="9.33203125" bestFit="1" customWidth="1"/>
    <col min="74" max="74" width="10.77734375" customWidth="1"/>
    <col min="75" max="76" width="9.33203125" customWidth="1"/>
    <col min="77" max="77" width="10.77734375" bestFit="1" customWidth="1"/>
    <col min="78" max="78" width="10.6640625" bestFit="1" customWidth="1"/>
    <col min="79" max="79" width="10" bestFit="1" customWidth="1"/>
    <col min="80" max="80" width="10" customWidth="1"/>
    <col min="81" max="81" width="9.33203125" customWidth="1"/>
    <col min="82" max="82" width="10.6640625" bestFit="1" customWidth="1"/>
    <col min="83" max="83" width="10.77734375" customWidth="1"/>
    <col min="84" max="84" width="10.5546875" customWidth="1"/>
    <col min="87" max="88" width="9.33203125" customWidth="1"/>
    <col min="89" max="89" width="10.77734375" bestFit="1" customWidth="1"/>
    <col min="90" max="90" width="10.77734375" customWidth="1"/>
    <col min="91" max="91" width="9.33203125" bestFit="1" customWidth="1"/>
    <col min="92" max="92" width="9.44140625" bestFit="1" customWidth="1"/>
    <col min="93" max="98" width="9.33203125" customWidth="1"/>
    <col min="99" max="99" width="10.77734375" bestFit="1" customWidth="1"/>
    <col min="100" max="100" width="9.33203125" customWidth="1"/>
    <col min="101" max="101" width="10" customWidth="1"/>
    <col min="102" max="102" width="9.33203125" bestFit="1" customWidth="1"/>
    <col min="103" max="105" width="9.33203125" customWidth="1"/>
    <col min="107" max="108" width="10.6640625" customWidth="1"/>
    <col min="114" max="114" width="9.33203125" bestFit="1" customWidth="1"/>
    <col min="116" max="116" width="9.33203125" customWidth="1"/>
    <col min="117" max="117" width="10" customWidth="1"/>
    <col min="118" max="118" width="11" bestFit="1" customWidth="1"/>
    <col min="119" max="119" width="11.88671875" bestFit="1" customWidth="1"/>
    <col min="120" max="120" width="11.88671875" customWidth="1"/>
    <col min="121" max="121" width="9.33203125" customWidth="1"/>
    <col min="122" max="122" width="8.88671875" customWidth="1"/>
    <col min="123" max="123" width="10.6640625" bestFit="1" customWidth="1"/>
  </cols>
  <sheetData>
    <row r="1" spans="1:124">
      <c r="B1" s="18" t="s">
        <v>53</v>
      </c>
      <c r="C1" s="189">
        <f>VLOOKUP('Netunei Gimlai'!$B$9,DERUG!$C$3:$D$64,2,0)</f>
        <v>11</v>
      </c>
      <c r="D1" s="18" t="s">
        <v>51</v>
      </c>
      <c r="E1" s="18">
        <f>VLOOKUP('Netunei Gimlai'!B4,MISRAD!C5:D81,2,0)</f>
        <v>107</v>
      </c>
      <c r="O1" s="326"/>
      <c r="P1" s="326"/>
      <c r="Q1" s="326"/>
      <c r="R1" s="326"/>
      <c r="S1" s="435">
        <v>1</v>
      </c>
      <c r="T1" s="435">
        <v>2</v>
      </c>
      <c r="U1" s="435">
        <v>3</v>
      </c>
      <c r="V1" s="435">
        <v>4</v>
      </c>
      <c r="W1" s="435">
        <v>5</v>
      </c>
      <c r="X1" s="435">
        <v>6</v>
      </c>
      <c r="Y1" s="435">
        <v>7</v>
      </c>
      <c r="Z1" s="435">
        <v>8</v>
      </c>
      <c r="AA1" s="435">
        <v>9</v>
      </c>
      <c r="AB1" s="435">
        <v>10</v>
      </c>
      <c r="AC1" s="435">
        <v>11</v>
      </c>
      <c r="AD1" s="435">
        <v>12</v>
      </c>
      <c r="AE1" s="435">
        <v>13</v>
      </c>
      <c r="AF1" s="435">
        <v>14</v>
      </c>
      <c r="AG1" s="435">
        <v>15</v>
      </c>
      <c r="AH1" s="435">
        <v>16</v>
      </c>
      <c r="AI1" s="435">
        <v>17</v>
      </c>
      <c r="AJ1" s="435">
        <v>18</v>
      </c>
      <c r="AK1" s="435">
        <v>19</v>
      </c>
      <c r="AL1" s="435">
        <v>20</v>
      </c>
      <c r="AM1" s="477">
        <v>1</v>
      </c>
      <c r="AN1" s="477">
        <v>2</v>
      </c>
      <c r="AO1" s="477">
        <v>3</v>
      </c>
      <c r="AP1" s="477">
        <v>4</v>
      </c>
      <c r="AQ1" s="477">
        <v>5</v>
      </c>
      <c r="AR1" s="477">
        <v>6</v>
      </c>
      <c r="AS1" s="477">
        <v>7</v>
      </c>
      <c r="AT1" s="477">
        <v>8</v>
      </c>
      <c r="AU1" s="477">
        <v>9</v>
      </c>
      <c r="AV1" s="477">
        <v>10</v>
      </c>
      <c r="AW1" s="477">
        <v>11</v>
      </c>
      <c r="AX1" s="477">
        <v>12</v>
      </c>
      <c r="AY1" s="477">
        <v>13</v>
      </c>
      <c r="AZ1" s="477">
        <v>14</v>
      </c>
      <c r="BA1" s="477">
        <v>15</v>
      </c>
      <c r="BB1" s="477">
        <v>16</v>
      </c>
      <c r="BC1" s="477">
        <v>17</v>
      </c>
      <c r="BD1" s="477">
        <v>18</v>
      </c>
      <c r="BE1" s="477">
        <v>19</v>
      </c>
      <c r="BF1" s="477">
        <v>20</v>
      </c>
      <c r="BG1" s="477">
        <v>21</v>
      </c>
      <c r="BH1" s="477">
        <v>22</v>
      </c>
      <c r="BI1" s="477">
        <v>23</v>
      </c>
      <c r="BJ1" s="477">
        <v>24</v>
      </c>
      <c r="BK1" s="477">
        <v>25</v>
      </c>
      <c r="BL1" s="477">
        <v>26</v>
      </c>
      <c r="BM1" s="486">
        <v>1</v>
      </c>
      <c r="BN1" s="486">
        <v>2</v>
      </c>
      <c r="BO1" s="486">
        <v>3</v>
      </c>
      <c r="BP1" s="486">
        <v>4</v>
      </c>
      <c r="BQ1" s="486">
        <v>5</v>
      </c>
      <c r="BR1" s="486">
        <v>6</v>
      </c>
      <c r="BS1" s="486">
        <v>7</v>
      </c>
      <c r="BT1" s="486">
        <v>8</v>
      </c>
      <c r="BU1" s="486">
        <v>9</v>
      </c>
      <c r="BV1" s="486"/>
      <c r="BW1" s="486"/>
      <c r="BX1" s="486"/>
      <c r="BY1" s="486"/>
      <c r="BZ1" s="486"/>
      <c r="CA1" s="486"/>
      <c r="CB1" s="486"/>
      <c r="CC1" s="486"/>
      <c r="CD1" s="486"/>
      <c r="CM1" s="426"/>
      <c r="CN1" s="422"/>
      <c r="CO1" s="428"/>
    </row>
    <row r="2" spans="1:124">
      <c r="B2" s="126" t="s">
        <v>56</v>
      </c>
      <c r="C2" s="189">
        <f>+'Netunei Gimlai'!$B$10</f>
        <v>43</v>
      </c>
      <c r="F2" s="67"/>
      <c r="G2" s="67"/>
      <c r="H2" s="67"/>
      <c r="I2" s="295"/>
      <c r="J2" s="67"/>
      <c r="K2" s="67"/>
      <c r="L2" s="260">
        <f>IF('Netunei Gimlai'!B4=63,L3,0)</f>
        <v>0</v>
      </c>
      <c r="M2" s="263">
        <f>VLOOKUP($C$3,'tos kibutzi'!$F$6:$G$195,2,0)</f>
        <v>0</v>
      </c>
      <c r="N2" s="263">
        <f>VLOOKUP('hashlamat sachar 4643'!B2,'tos kibutzi'!$F$6:$G$195,2,0)</f>
        <v>3.5999999999999997E-2</v>
      </c>
      <c r="O2" s="465">
        <f>IF('Netunei Gimlai'!G5=TRUE,VLOOKUP(C4,$C$7:$O$234,13,0),0)</f>
        <v>0</v>
      </c>
      <c r="P2" s="326"/>
      <c r="Q2" s="466">
        <f>IF('Netunei Gimlai'!B9=1,0,IF('Netunei Gimlai'!G6=TRUE,IF(C2&lt;47,P3,IF(C2&lt;53,Q3,R3)),0))</f>
        <v>0</v>
      </c>
      <c r="R2" s="467"/>
      <c r="T2" s="444">
        <f>IF(MISRAD!Z2=1,IF('Netunei Gimlai'!G31=TRUE,T3,0),0)</f>
        <v>0</v>
      </c>
      <c r="U2" s="444">
        <f>IF(MISRAD!AA2=1,IF('Netunei Gimlai'!G32=TRUE,U3,0),0)</f>
        <v>10.56</v>
      </c>
      <c r="V2" s="444">
        <f>IF(MISRAD!AB2=1,IF('Netunei Gimlai'!G33=TRUE,V3,0),0)</f>
        <v>0</v>
      </c>
      <c r="W2" s="534">
        <f>IF(MISRAD!AC2=1,IF('Netunei Gimlai'!G34=TRUE,W3,0),0)</f>
        <v>0</v>
      </c>
      <c r="X2" s="444">
        <f>IF(MISRAD!AD2=1,IF('Netunei Gimlai'!G35=TRUE,X3,0),0)</f>
        <v>0</v>
      </c>
      <c r="Y2" s="444">
        <f>IF(MISRAD!AE2=1,IF('Netunei Gimlai'!G36=TRUE,Y3,0),0)</f>
        <v>0</v>
      </c>
      <c r="Z2" s="444">
        <f>IF(MISRAD!AF2=1,IF('Netunei Gimlai'!G37=TRUE,Z3,0),0)</f>
        <v>0</v>
      </c>
      <c r="AA2" s="444">
        <f>IF(MISRAD!AG2=1,IF('Netunei Gimlai'!G38=TRUE,AA3,0),0)</f>
        <v>0</v>
      </c>
      <c r="AB2" s="450">
        <f>IF(MISRAD!AH2=1,IF('Netunei Gimlai'!G39=TRUE,AB3,0),0)</f>
        <v>0</v>
      </c>
      <c r="AC2" s="447">
        <f>IF(MISRAD!AI2=1,IF('Netunei Gimlai'!G40=TRUE,AC3,0),0)</f>
        <v>0.3</v>
      </c>
      <c r="AD2" s="452">
        <f>IF(MISRAD!AJ2=1,IF('Netunei Gimlai'!G41=TRUE,AD3,0),0)</f>
        <v>0</v>
      </c>
      <c r="AE2" s="452">
        <f>IF(MISRAD!AK2=1,IF('Netunei Gimlai'!G42=TRUE,AE3,0),0)</f>
        <v>720</v>
      </c>
      <c r="AF2" s="452">
        <f>IF(MISRAD!AL2=1,IF('Netunei Gimlai'!G43=TRUE,AF3,0),0)</f>
        <v>0</v>
      </c>
      <c r="AG2" s="452">
        <f>IF('Netunei Gimlai'!G44=TRUE,'Netunei Gimlai'!J44,0)</f>
        <v>0</v>
      </c>
      <c r="AH2" s="456">
        <f>IF(MISRAD!AM2=1,IF('Netunei Gimlai'!G45=TRUE,AH3,0),0)</f>
        <v>0.08</v>
      </c>
      <c r="AI2" s="457"/>
      <c r="AJ2" s="457"/>
      <c r="AK2" s="444">
        <f>IF(MISRAD!AN2=1,IF('Netunei Gimlai'!G46=TRUE,AK3,0),0)</f>
        <v>480.1</v>
      </c>
      <c r="AL2" s="444">
        <f>IF(MISRAD!AO2=1,IF('Netunei Gimlai'!G47=TRUE,AL3,0),0)</f>
        <v>0</v>
      </c>
      <c r="AM2" s="505"/>
      <c r="AN2" s="478">
        <f>IF(MISRAD!AR2=1,IF('Netunei Gimlai'!G48=TRUE,AN3,0),0)</f>
        <v>0</v>
      </c>
      <c r="AO2" s="478">
        <f>IF('Netunei Gimlai'!G49=TRUE,AO3,0)</f>
        <v>0</v>
      </c>
      <c r="AP2" s="2">
        <f>IF('Netunei Gimlai'!G50=TRUE,AP3,0)</f>
        <v>0</v>
      </c>
      <c r="AQ2" s="478">
        <f>IF(MISRAD!AS2=1,IF('Netunei Gimlai'!G51=TRUE,AQ3,0),0)</f>
        <v>0</v>
      </c>
      <c r="AR2" s="499">
        <f>IF(MISRAD!AU2=1,IF('Netunei Gimlai'!G53=TRUE,IF(E1=104,30%,IF(E1=109,7.5%,IF(E1=111,15%,IF(E1=180,15%,IF(E1=170,8%,0)))))),0)</f>
        <v>0</v>
      </c>
      <c r="AS2" s="501">
        <f>IF(MISRAD!AV2=1,IF('Netunei Gimlai'!G54=TRUE,AS3,0),0)</f>
        <v>0</v>
      </c>
      <c r="AT2" s="501">
        <f>IF(MISRAD!AW2=1,IF('Netunei Gimlai'!G55=TRUE,VLOOKUP($C$4,$AM$7:$AT$234,8,0),0),0)</f>
        <v>0</v>
      </c>
      <c r="AU2" s="501">
        <f>IF(MISRAD!AX2=1,IF('Netunei Gimlai'!G56=TRUE,AU3,0),0)</f>
        <v>0</v>
      </c>
      <c r="AV2" s="501">
        <f>IF('Netunei Gimlai'!G57=TRUE,AV3,0)</f>
        <v>0</v>
      </c>
      <c r="AW2" s="499">
        <f>IF(MISRAD!AY2=1,IF('Netunei Gimlai'!G58=TRUE,20%,IF('Netunei Gimlai'!G59=TRUE,15%,0)),0)</f>
        <v>0</v>
      </c>
      <c r="AX2" s="499">
        <f>IF(MISRAD!AZ2=1,IF('Netunei Gimlai'!G60=TRUE,'BATEI MISHPAT 875'!B2,IF('Netunei Gimlai'!G61=TRUE,'BATEI MISHPAT 875'!B3,IF('Netunei Gimlai'!G62=TRUE,'BATEI MISHPAT 875'!B4,IF('Netunei Gimlai'!G63=TRUE,'BATEI MISHPAT 875'!B5,0)))),0)</f>
        <v>0</v>
      </c>
      <c r="AY2" s="501">
        <f>IF(MISRAD!BA2=1,IF('Netunei Gimlai'!G64=TRUE,AY3,0),0)</f>
        <v>0</v>
      </c>
      <c r="AZ2" s="501">
        <f>IF(MISRAD!BB2=1,IF('Netunei Gimlai'!G65=TRUE,AZ3,0),0)</f>
        <v>0</v>
      </c>
      <c r="BA2" s="501">
        <f>IF(MISRAD!BC2=1,IF('Netunei Gimlai'!G66=TRUE,BA3,0),0)</f>
        <v>0</v>
      </c>
      <c r="BB2" s="499">
        <f>IF(MISRAD!BD2=1,IF('Netunei Gimlai'!G67=TRUE,BB3,0),0)</f>
        <v>0</v>
      </c>
      <c r="BC2" s="529">
        <f>IF(MISRAD!BE2=1,IF('Netunei Gimlai'!G68=TRUE,BC3,0),0)</f>
        <v>0</v>
      </c>
      <c r="BD2" s="501">
        <f>IF(MISRAD!BF2=1,IF('Netunei Gimlai'!G69=TRUE,VLOOKUP($C$4,$AM$7:$BD$12,BD1,0),0),0)</f>
        <v>0</v>
      </c>
      <c r="BE2" s="518">
        <f>IF('Netunei Gimlai'!G70=TRUE,BE3,0)</f>
        <v>0</v>
      </c>
      <c r="BF2" s="501">
        <f>IF('Netunei Gimlai'!G71=TRUE,'Netunei Gimlai'!J71,0)</f>
        <v>0</v>
      </c>
      <c r="BG2" s="499">
        <f>IF(MISRAD!BG2=1,IF('Netunei Gimlai'!G73=TRUE,VLOOKUP('Netunei Gimlai'!H73,parameter!K20:L22,2,0)),0)</f>
        <v>0</v>
      </c>
      <c r="BH2" s="501">
        <f>IF('Netunei Gimlai'!G74=TRUE,VLOOKUP($C$4,$AM$7:$BH$234,BH1,0),0)</f>
        <v>0</v>
      </c>
      <c r="BI2" s="499">
        <f>IF(MISRAD!BH2=1,IF('Netunei Gimlai'!G76=TRUE,VLOOKUP($C$4,$AM$7:$BI$234,22,0),0),0)</f>
        <v>0</v>
      </c>
      <c r="BJ2" s="499">
        <f>IF(MISRAD!BI2=1,IF('Netunei Gimlai'!G77=TRUE,BJ3,0),0)</f>
        <v>0</v>
      </c>
      <c r="BK2" s="501">
        <f>IF('Netunei Gimlai'!G78=TRUE,'Netunei Gimlai'!J78,0)</f>
        <v>0</v>
      </c>
      <c r="BL2" s="479">
        <f>IF(MISRAD!BJ2=1,IF('Netunei Gimlai'!G82=TRUE,BL3,0),0)</f>
        <v>0</v>
      </c>
      <c r="BM2" s="486"/>
      <c r="BN2" s="487">
        <f>IF(MISRAD!F2=1,IF('Netunei Gimlai'!G8=TRUE,BN3,0),0)</f>
        <v>0</v>
      </c>
      <c r="BO2" s="491">
        <f>IF(MISRAD!G2=1,IF('Netunei Gimlai'!G9=TRUE,BO3,0),0)</f>
        <v>0</v>
      </c>
      <c r="BP2" s="487">
        <f>IF(MISRAD!H2=1,IF('Netunei Gimlai'!G10=TRUE,BP3,0),0)</f>
        <v>0</v>
      </c>
      <c r="BQ2" s="84">
        <f>IF(MISRAD!I2=1,IF('Netunei Gimlai'!G11=TRUE,BQ3,0),0)</f>
        <v>0</v>
      </c>
      <c r="BR2" s="493">
        <f>IF(MISRAD!AT2=1,IF('Netunei Gimlai'!G52=TRUE,BR3,0),0)</f>
        <v>0</v>
      </c>
      <c r="BS2" s="496">
        <f>IF(MISRAD!J2=1,IF('Netunei Gimlai'!G12=TRUE,BS3,0),0)</f>
        <v>0</v>
      </c>
      <c r="BT2" s="493">
        <f>IF(MISRAD!K2=1,IF('Netunei Gimlai'!G13=TRUE,VLOOKUP($C$4,$BM$7:$BT$234,BT1,0),0),0)</f>
        <v>0</v>
      </c>
      <c r="BU2" s="493">
        <f>IF(MISRAD!L2=1,IF('Netunei Gimlai'!G14=TRUE,BU3,0),0)</f>
        <v>0</v>
      </c>
      <c r="BV2" s="493"/>
      <c r="BW2" s="487">
        <f>IF(MISRAD!N2=1,IF('Netunei Gimlai'!G17=TRUE,VLOOKUP(C4,BV7:BW234,2,0),0),0)</f>
        <v>0</v>
      </c>
      <c r="BX2" s="487">
        <f>IF(MISRAD!O2=1,IF('Netunei Gimlai'!G18=TRUE,BX3,0),0)</f>
        <v>0</v>
      </c>
      <c r="BY2" s="487">
        <f>IF(MISRAD!P2=1,IF('Netunei Gimlai'!G19=TRUE,BY3,0),0)</f>
        <v>0</v>
      </c>
      <c r="BZ2" s="507">
        <f>IF(MISRAD!Q2=1,IF('Netunei Gimlai'!G20=TRUE,BZ3,0),0)</f>
        <v>0</v>
      </c>
      <c r="CA2" s="507">
        <f>IF(MISRAD!R2=1,IF('Netunei Gimlai'!G21=TRUE,CA3,0),0)</f>
        <v>0</v>
      </c>
      <c r="CB2" s="507">
        <f>IF(MISRAD!S2=1,IF('Netunei Gimlai'!G24=TRUE,CB3,0),0)</f>
        <v>0</v>
      </c>
      <c r="CC2" s="488">
        <f>IF(MISRAD!T2=1,IF('Netunei Gimlai'!G25=TRUE,CC3,0),0)</f>
        <v>0</v>
      </c>
      <c r="CD2" s="488">
        <f>IF(MISRAD!U2,IF('Netunei Gimlai'!G26=TRUE,CD6,0),0)</f>
        <v>0</v>
      </c>
      <c r="CE2" s="209">
        <f>IF('Netunei Gimlai'!G90=TRUE,CE3,0)</f>
        <v>0</v>
      </c>
      <c r="CG2" s="106">
        <f>IF('Netunei Gimlai'!G98=TRUE,CG3,0)</f>
        <v>0</v>
      </c>
      <c r="CI2" s="106">
        <f>IF('Netunei Gimlai'!G91=TRUE,CI3,0)</f>
        <v>0</v>
      </c>
      <c r="CJ2" s="209">
        <f>IF('Netunei Gimlai'!G92=TRUE,CJ3,0)</f>
        <v>0</v>
      </c>
      <c r="CK2" s="209">
        <f>IF(MISRAD!M2=1,IF('Netunei Gimlai'!G15=TRUE,CK3,0),0)</f>
        <v>0</v>
      </c>
      <c r="CL2" s="209">
        <f>IF('Netunei Gimlai'!G93=TRUE,CL3,0)</f>
        <v>0</v>
      </c>
      <c r="CM2" s="430">
        <f>IF(MISRAD!W2=1,IF('Netunei Gimlai'!G28=TRUE,CM3,IF('Netunei Gimlai'!G29=TRUE,CN3,IF('Netunei Gimlai'!G30=TRUE,CO3,0))),0)</f>
        <v>0</v>
      </c>
      <c r="CN2" s="429"/>
      <c r="CO2" s="431"/>
      <c r="CP2" s="420">
        <f>IF('Netunei Gimlai'!G72=TRUE,CP6,0)</f>
        <v>0</v>
      </c>
      <c r="CQ2" s="209">
        <f>IF('Netunei Gimlai'!G94=TRUE,CQ6,0)</f>
        <v>0</v>
      </c>
      <c r="CR2" s="209">
        <f>IF('Netunei Gimlai'!G85=TRUE,CR6,0)</f>
        <v>0</v>
      </c>
      <c r="CS2" s="12">
        <f>IF('Netunei Gimlai'!G86=TRUE,CS6,0)</f>
        <v>0</v>
      </c>
      <c r="CT2" s="12">
        <f>IF('Netunei Gimlai'!G87=TRUE,CT6,0)</f>
        <v>0</v>
      </c>
      <c r="CU2" s="209">
        <f>IF('Netunei Gimlai'!G88=TRUE,CU6,0)</f>
        <v>0</v>
      </c>
      <c r="CV2" s="84">
        <f>IF('Netunei Gimlai'!G89=TRUE,CV3,0)</f>
        <v>0</v>
      </c>
      <c r="CW2" s="84">
        <f>IF('Netunei Gimlai'!G95=TRUE,CW3,0)</f>
        <v>0</v>
      </c>
      <c r="CX2" s="2">
        <f>+CX3</f>
        <v>0</v>
      </c>
      <c r="CY2" s="2">
        <f>+CY3</f>
        <v>0</v>
      </c>
      <c r="CZ2" s="261">
        <f>IF('Netunei Gimlai'!G27=TRUE,CZ6,0)</f>
        <v>0</v>
      </c>
      <c r="DA2" s="401">
        <f>IF('Netunei Gimlai'!G97=TRUE,DA3,0)</f>
        <v>0</v>
      </c>
      <c r="DC2" s="2">
        <f>IF('Netunei Gimlai'!G83=TRUE,DC3,0)</f>
        <v>0</v>
      </c>
      <c r="DD2" s="2">
        <f>IF('Netunei Gimlai'!G84=TRUE,DD3,0)</f>
        <v>0</v>
      </c>
      <c r="DI2" s="2">
        <f>IF('Netunei Gimlai'!G16=TRUE,DI3,0)</f>
        <v>0</v>
      </c>
      <c r="DJ2" s="2">
        <f>IF('Netunei Gimlai'!G26=TRUE,DJ3,0)</f>
        <v>0</v>
      </c>
      <c r="DL2" s="2"/>
      <c r="DM2" s="2">
        <f>IF('Netunei Gimlai'!G75,'Netunei Gimlai'!J75,0)</f>
        <v>265.52</v>
      </c>
      <c r="DN2" s="2">
        <f>IF('Netunei Gimlai'!G99=TRUE,DN3,0)</f>
        <v>0</v>
      </c>
      <c r="DQ2" s="2">
        <f>IF('Netunei Gimlai'!G22=TRUE,DQ3,0)</f>
        <v>0</v>
      </c>
      <c r="DR2" s="2">
        <f>IF('Netunei Gimlai'!G23=TRUE,DR3,0)</f>
        <v>0</v>
      </c>
    </row>
    <row r="3" spans="1:124">
      <c r="B3" s="126" t="s">
        <v>58</v>
      </c>
      <c r="C3" s="189" cm="1">
        <f t="array" ref="C3">INDEX(kodderugdarga!$AJ$3:$AT$112,$C$2,$C$1)</f>
        <v>11011</v>
      </c>
      <c r="F3" s="67"/>
      <c r="G3" s="67"/>
      <c r="H3" s="67"/>
      <c r="I3" s="295"/>
      <c r="J3" s="67"/>
      <c r="K3" s="67"/>
      <c r="L3" s="261">
        <f>VLOOKUP(C4,$C$7:$L$234,10,0)</f>
        <v>300</v>
      </c>
      <c r="O3" s="468"/>
      <c r="P3" s="469">
        <f>VLOOKUP(C4,'tosafot '!$C$7:$P$234,14,0)</f>
        <v>328.76</v>
      </c>
      <c r="Q3" s="469">
        <f>VLOOKUP(C4,'tosafot '!$C$7:$Q$234,15,0)</f>
        <v>430.86</v>
      </c>
      <c r="R3" s="470">
        <f>VLOOKUP(C4,'tosafot '!$C$7:$R$234,16,0)</f>
        <v>0.09</v>
      </c>
      <c r="S3" s="535"/>
      <c r="T3" s="445">
        <v>75.260000000000005</v>
      </c>
      <c r="U3" s="445">
        <v>10.56</v>
      </c>
      <c r="V3" s="445">
        <v>353.75</v>
      </c>
      <c r="W3" s="454">
        <v>0.2</v>
      </c>
      <c r="X3" s="445">
        <v>51.09</v>
      </c>
      <c r="Y3" s="454">
        <v>7.4999999999999997E-2</v>
      </c>
      <c r="Z3" s="445">
        <v>22.5</v>
      </c>
      <c r="AA3" s="453">
        <f>VLOOKUP($C$4,$S$7:$AF$234,AA1,0)</f>
        <v>437.73</v>
      </c>
      <c r="AB3" s="450">
        <v>353.75</v>
      </c>
      <c r="AC3" s="448">
        <v>0.3</v>
      </c>
      <c r="AD3" s="453">
        <v>20.62</v>
      </c>
      <c r="AE3" s="453">
        <f>VLOOKUP($C$4,$S$7:$AF$234,AE1,0)</f>
        <v>720</v>
      </c>
      <c r="AF3" s="453">
        <f>VLOOKUP($C$4,$S$7:$AF$234,AF1,0)</f>
        <v>720</v>
      </c>
      <c r="AG3" s="453"/>
      <c r="AH3" s="456">
        <f>+'MANMASH 2010'!G2</f>
        <v>0.08</v>
      </c>
      <c r="AI3" s="457"/>
      <c r="AJ3" s="457">
        <v>0.1</v>
      </c>
      <c r="AK3" s="444">
        <v>480.1</v>
      </c>
      <c r="AL3" s="444">
        <f>+'5539 MEMUNE'!P4</f>
        <v>1500</v>
      </c>
      <c r="AM3" s="505"/>
      <c r="AN3" s="479">
        <v>257.37</v>
      </c>
      <c r="AO3" s="479">
        <v>191.57</v>
      </c>
      <c r="AP3" s="261">
        <v>0</v>
      </c>
      <c r="AQ3" s="479">
        <v>303.18</v>
      </c>
      <c r="AR3" s="477"/>
      <c r="AS3" s="502">
        <v>23.57</v>
      </c>
      <c r="AT3" s="502"/>
      <c r="AU3" s="502">
        <v>237.16</v>
      </c>
      <c r="AV3" s="502">
        <v>1222.49</v>
      </c>
      <c r="AW3" s="513">
        <v>0.2</v>
      </c>
      <c r="AX3" s="505"/>
      <c r="AY3" s="502">
        <v>16.66</v>
      </c>
      <c r="AZ3" s="502">
        <v>1414.05</v>
      </c>
      <c r="BA3" s="502">
        <v>19.170000000000002</v>
      </c>
      <c r="BB3" s="499">
        <v>7.4999999999999997E-2</v>
      </c>
      <c r="BC3" s="529">
        <v>5.5</v>
      </c>
      <c r="BD3" s="502"/>
      <c r="BE3" s="518">
        <v>0.16200000000000001</v>
      </c>
      <c r="BF3" s="518"/>
      <c r="BG3" s="499"/>
      <c r="BH3" s="501"/>
      <c r="BI3" s="501"/>
      <c r="BJ3" s="499">
        <v>0.22</v>
      </c>
      <c r="BK3" s="499"/>
      <c r="BL3" s="478">
        <f>+'5268 LIVUI ORHIM'!P4</f>
        <v>727.46</v>
      </c>
      <c r="BM3" s="486"/>
      <c r="BN3" s="488">
        <v>158.63</v>
      </c>
      <c r="BO3" s="492">
        <v>4.4999999999999998E-2</v>
      </c>
      <c r="BP3" s="488">
        <v>405.18</v>
      </c>
      <c r="BQ3" s="78">
        <f>IF(C4&lt;109,0,IF(C4&lt;121,0.94%,IF(C4&lt;132,2.44%,3.94%)))</f>
        <v>3.9399999999999998E-2</v>
      </c>
      <c r="BR3" s="494">
        <v>19.170000000000002</v>
      </c>
      <c r="BS3" s="497">
        <v>0.3</v>
      </c>
      <c r="BT3" s="497"/>
      <c r="BU3" s="487">
        <v>424</v>
      </c>
      <c r="BV3" s="508"/>
      <c r="BW3" s="487"/>
      <c r="BX3" s="487">
        <v>490.8</v>
      </c>
      <c r="BY3" s="487">
        <f>+'tos reforma 4147'!F2</f>
        <v>772.93</v>
      </c>
      <c r="BZ3" s="507">
        <f>VLOOKUP(C4,BV7:BZ234,5,0)</f>
        <v>0.06</v>
      </c>
      <c r="CA3" s="507">
        <f>VLOOKUP(C4,BV7:CP234,6,0)</f>
        <v>0.06</v>
      </c>
      <c r="CB3" s="507">
        <v>0.08</v>
      </c>
      <c r="CC3" s="487">
        <v>286.63</v>
      </c>
      <c r="CD3" s="487">
        <f>+CD6</f>
        <v>546.33000000000004</v>
      </c>
      <c r="CE3" s="209" t="b">
        <f>IF('Netunei Gimlai'!G90=TRUE,IF(C2=43,180,IF(C2=44,135,IF(C2=45,90,IF(C2=46,45,0)))))</f>
        <v>0</v>
      </c>
      <c r="CF3" s="6">
        <f>+'tos kibutzi'!H4</f>
        <v>3.5999999999999997E-2</v>
      </c>
      <c r="CG3" s="5">
        <f>+CG6</f>
        <v>0.08</v>
      </c>
      <c r="CH3" s="6">
        <f>+'tos kibutzi'!K1</f>
        <v>0.05</v>
      </c>
      <c r="CI3" s="106">
        <v>0.1</v>
      </c>
      <c r="CJ3" s="192">
        <v>442.28</v>
      </c>
      <c r="CK3" s="192">
        <v>1414</v>
      </c>
      <c r="CL3" s="192">
        <v>328.76</v>
      </c>
      <c r="CM3" s="430">
        <v>181</v>
      </c>
      <c r="CN3" s="429">
        <v>362</v>
      </c>
      <c r="CO3" s="431">
        <v>904.99</v>
      </c>
      <c r="CP3" s="12"/>
      <c r="CQ3" s="209">
        <v>203.92</v>
      </c>
      <c r="CR3" s="12"/>
      <c r="CS3" s="12"/>
      <c r="CT3" s="12"/>
      <c r="CU3" s="12"/>
      <c r="CV3" s="84">
        <v>0.08</v>
      </c>
      <c r="CW3" s="106">
        <v>0.1</v>
      </c>
      <c r="CX3" s="2">
        <f>IF('Netunei Gimlai'!G79=TRUE,'GMUL MINHAL'!D4,IF('Netunei Gimlai'!G80=TRUE,'GMUL MINHAL'!D5,IF('Netunei Gimlai'!G81=TRUE,'GMUL MINHAL'!D6,0)))</f>
        <v>0</v>
      </c>
      <c r="CY3" s="209">
        <f>IF('Netunei Gimlai'!G96=TRUE,MAOF!C1,0)</f>
        <v>0</v>
      </c>
      <c r="CZ3" s="2"/>
      <c r="DA3" s="106">
        <v>0.15</v>
      </c>
      <c r="DC3" s="2">
        <v>500</v>
      </c>
      <c r="DD3" s="2">
        <v>300</v>
      </c>
      <c r="DH3" s="6">
        <f>+'tos kibutzi'!L4</f>
        <v>2.2499999999999999E-2</v>
      </c>
      <c r="DI3" s="2">
        <v>39.42</v>
      </c>
      <c r="DJ3" s="2">
        <v>546.33000000000004</v>
      </c>
      <c r="DL3" s="2"/>
      <c r="DM3" s="84"/>
      <c r="DN3" s="2">
        <v>720</v>
      </c>
      <c r="DQ3" s="265">
        <v>405.18</v>
      </c>
      <c r="DR3" s="6">
        <v>3.9399999999999998E-2</v>
      </c>
      <c r="DS3" s="2">
        <f>+'heskem 2023'!C6</f>
        <v>400</v>
      </c>
      <c r="DT3" s="6">
        <f>VLOOKUP($C$4,DL7:DT234,9,0)</f>
        <v>3.5000000000000003E-2</v>
      </c>
    </row>
    <row r="4" spans="1:124" ht="15" thickBot="1">
      <c r="B4" s="126" t="s">
        <v>9</v>
      </c>
      <c r="C4" s="18">
        <f>+'Netunei Gimlai'!$B$6</f>
        <v>216</v>
      </c>
      <c r="D4" s="9"/>
      <c r="F4" s="290"/>
      <c r="G4" s="290"/>
      <c r="H4" s="290"/>
      <c r="I4" s="291"/>
      <c r="J4" s="290"/>
      <c r="K4" s="290"/>
      <c r="L4">
        <v>31</v>
      </c>
      <c r="M4">
        <v>4624</v>
      </c>
      <c r="N4">
        <v>4643</v>
      </c>
      <c r="O4" s="468">
        <v>667</v>
      </c>
      <c r="P4" s="326">
        <v>897</v>
      </c>
      <c r="Q4" s="326">
        <v>897</v>
      </c>
      <c r="R4" s="467">
        <v>897</v>
      </c>
      <c r="T4" s="435">
        <v>600</v>
      </c>
      <c r="U4" s="435">
        <v>626</v>
      </c>
      <c r="V4" s="435">
        <v>636</v>
      </c>
      <c r="W4" s="435">
        <v>659</v>
      </c>
      <c r="X4" s="435">
        <v>669</v>
      </c>
      <c r="Y4" s="435">
        <v>697</v>
      </c>
      <c r="Z4" s="435">
        <v>728</v>
      </c>
      <c r="AA4" s="435">
        <v>736</v>
      </c>
      <c r="AB4" s="449">
        <v>764</v>
      </c>
      <c r="AC4" s="435">
        <v>798</v>
      </c>
      <c r="AD4" s="435">
        <v>959</v>
      </c>
      <c r="AE4" s="435">
        <v>1063</v>
      </c>
      <c r="AF4" s="435">
        <v>1096</v>
      </c>
      <c r="AG4" s="435">
        <v>4120</v>
      </c>
      <c r="AH4" s="458" t="s">
        <v>5088</v>
      </c>
      <c r="AI4" s="459"/>
      <c r="AJ4" s="455">
        <v>5216</v>
      </c>
      <c r="AK4" s="538" t="s">
        <v>5090</v>
      </c>
      <c r="AL4" s="538">
        <v>5539</v>
      </c>
      <c r="AM4" s="477"/>
      <c r="AN4" s="477">
        <v>628</v>
      </c>
      <c r="AO4" s="477">
        <v>630</v>
      </c>
      <c r="AP4">
        <v>657</v>
      </c>
      <c r="AQ4" s="477">
        <v>681</v>
      </c>
      <c r="AR4" s="477">
        <v>756</v>
      </c>
      <c r="AS4" s="477">
        <v>768</v>
      </c>
      <c r="AT4" s="477">
        <v>805</v>
      </c>
      <c r="AU4" s="477">
        <v>809</v>
      </c>
      <c r="AV4" s="477">
        <v>853</v>
      </c>
      <c r="AW4" s="477">
        <v>858</v>
      </c>
      <c r="AX4" s="477">
        <v>875</v>
      </c>
      <c r="AY4" s="477">
        <v>883</v>
      </c>
      <c r="AZ4" s="477">
        <v>907</v>
      </c>
      <c r="BA4" s="477">
        <v>918</v>
      </c>
      <c r="BB4" s="477">
        <v>920</v>
      </c>
      <c r="BC4" s="477">
        <v>1297</v>
      </c>
      <c r="BD4" s="477">
        <v>1358</v>
      </c>
      <c r="BE4" s="477">
        <v>4169</v>
      </c>
      <c r="BF4" s="477">
        <v>4173</v>
      </c>
      <c r="BG4" s="477">
        <v>4406</v>
      </c>
      <c r="BH4" s="477">
        <v>4453</v>
      </c>
      <c r="BI4" s="477">
        <v>4651</v>
      </c>
      <c r="BJ4" s="477">
        <v>4687</v>
      </c>
      <c r="BK4" s="477">
        <v>4935</v>
      </c>
      <c r="BL4" s="477">
        <v>5268</v>
      </c>
      <c r="BM4" s="486"/>
      <c r="BN4" s="486">
        <v>705</v>
      </c>
      <c r="BO4" s="486">
        <v>735</v>
      </c>
      <c r="BP4" s="486">
        <v>737</v>
      </c>
      <c r="BQ4">
        <v>738</v>
      </c>
      <c r="BR4" s="486">
        <v>739</v>
      </c>
      <c r="BS4" s="486">
        <v>741</v>
      </c>
      <c r="BT4" s="486">
        <v>808</v>
      </c>
      <c r="BU4" s="486">
        <v>1389</v>
      </c>
      <c r="BV4" s="486"/>
      <c r="BW4" s="486">
        <v>1961</v>
      </c>
      <c r="BX4" s="486">
        <v>1967</v>
      </c>
      <c r="BY4" s="486">
        <v>4147</v>
      </c>
      <c r="BZ4" s="509" t="s">
        <v>5095</v>
      </c>
      <c r="CA4" s="486">
        <v>4221</v>
      </c>
      <c r="CB4" s="486">
        <v>4932</v>
      </c>
      <c r="CC4" s="509">
        <v>5251</v>
      </c>
      <c r="CD4" s="510" t="s">
        <v>1433</v>
      </c>
      <c r="CE4">
        <v>955</v>
      </c>
      <c r="CF4" t="s">
        <v>1434</v>
      </c>
      <c r="CG4">
        <v>1053</v>
      </c>
      <c r="CH4">
        <v>1054</v>
      </c>
      <c r="CI4">
        <v>1615</v>
      </c>
      <c r="CJ4">
        <v>1619</v>
      </c>
      <c r="CK4">
        <v>1657</v>
      </c>
      <c r="CL4">
        <v>1951</v>
      </c>
      <c r="CM4" s="426">
        <v>5270</v>
      </c>
      <c r="CN4" s="422"/>
      <c r="CO4" s="428"/>
      <c r="CP4">
        <v>4180</v>
      </c>
      <c r="CQ4">
        <v>4244</v>
      </c>
      <c r="CR4">
        <v>4318</v>
      </c>
      <c r="CS4">
        <v>4319</v>
      </c>
      <c r="CT4">
        <v>4427</v>
      </c>
      <c r="CU4">
        <v>4428</v>
      </c>
      <c r="CV4">
        <v>4374</v>
      </c>
      <c r="CW4">
        <v>4658</v>
      </c>
      <c r="CX4" s="373" t="s">
        <v>5094</v>
      </c>
      <c r="CY4" s="373">
        <v>5244</v>
      </c>
      <c r="CZ4">
        <v>5254</v>
      </c>
      <c r="DA4">
        <v>5287</v>
      </c>
      <c r="DC4" s="373">
        <v>5536</v>
      </c>
      <c r="DD4" s="373">
        <v>5548</v>
      </c>
      <c r="DH4">
        <v>1057</v>
      </c>
      <c r="DI4">
        <v>927</v>
      </c>
      <c r="DJ4">
        <v>1062</v>
      </c>
      <c r="DM4">
        <v>4634</v>
      </c>
      <c r="DN4">
        <v>2086</v>
      </c>
      <c r="DO4" s="1" t="s">
        <v>1435</v>
      </c>
      <c r="DP4" t="s">
        <v>1436</v>
      </c>
      <c r="DQ4">
        <v>2028</v>
      </c>
      <c r="DR4">
        <v>2029</v>
      </c>
      <c r="DS4" t="s">
        <v>1428</v>
      </c>
      <c r="DT4">
        <v>5533</v>
      </c>
    </row>
    <row r="5" spans="1:124"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1" t="s">
        <v>71</v>
      </c>
      <c r="P5" s="472" t="s">
        <v>5264</v>
      </c>
      <c r="Q5" s="472" t="s">
        <v>1189</v>
      </c>
      <c r="R5" s="473" t="s">
        <v>5265</v>
      </c>
      <c r="S5" s="446" t="s">
        <v>49</v>
      </c>
      <c r="T5" s="446" t="s">
        <v>803</v>
      </c>
      <c r="U5" s="446" t="s">
        <v>1200</v>
      </c>
      <c r="V5" s="446" t="s">
        <v>94</v>
      </c>
      <c r="W5" s="446" t="s">
        <v>5350</v>
      </c>
      <c r="X5" s="446" t="s">
        <v>1199</v>
      </c>
      <c r="Y5" s="446" t="s">
        <v>1420</v>
      </c>
      <c r="Z5" s="446" t="s">
        <v>1201</v>
      </c>
      <c r="AA5" s="446" t="s">
        <v>5361</v>
      </c>
      <c r="AB5" s="451" t="s">
        <v>20</v>
      </c>
      <c r="AC5" s="446" t="s">
        <v>11</v>
      </c>
      <c r="AD5" s="446" t="s">
        <v>5199</v>
      </c>
      <c r="AE5" s="446" t="s">
        <v>23</v>
      </c>
      <c r="AF5" s="446" t="s">
        <v>5353</v>
      </c>
      <c r="AG5" s="446" t="s">
        <v>1016</v>
      </c>
      <c r="AH5" s="451" t="s">
        <v>1205</v>
      </c>
      <c r="AI5" s="460" t="s">
        <v>1206</v>
      </c>
      <c r="AJ5" s="460" t="s">
        <v>20</v>
      </c>
      <c r="AK5" s="446" t="s">
        <v>73</v>
      </c>
      <c r="AL5" s="446" t="s">
        <v>3232</v>
      </c>
      <c r="AM5" s="480" t="s">
        <v>49</v>
      </c>
      <c r="AN5" s="480" t="s">
        <v>807</v>
      </c>
      <c r="AO5" s="480" t="s">
        <v>1408</v>
      </c>
      <c r="AP5" s="140" t="s">
        <v>5164</v>
      </c>
      <c r="AQ5" s="480" t="s">
        <v>5167</v>
      </c>
      <c r="AR5" s="480" t="s">
        <v>5070</v>
      </c>
      <c r="AS5" s="480" t="s">
        <v>3398</v>
      </c>
      <c r="AT5" s="480" t="s">
        <v>868</v>
      </c>
      <c r="AU5" s="480" t="s">
        <v>5170</v>
      </c>
      <c r="AV5" s="480" t="s">
        <v>5176</v>
      </c>
      <c r="AW5" s="480" t="s">
        <v>855</v>
      </c>
      <c r="AX5" s="480" t="s">
        <v>879</v>
      </c>
      <c r="AY5" s="480" t="s">
        <v>1536</v>
      </c>
      <c r="AZ5" s="480" t="s">
        <v>5179</v>
      </c>
      <c r="BA5" s="480" t="s">
        <v>1332</v>
      </c>
      <c r="BB5" s="480" t="s">
        <v>896</v>
      </c>
      <c r="BC5" s="480" t="s">
        <v>4385</v>
      </c>
      <c r="BD5" s="480" t="s">
        <v>5142</v>
      </c>
      <c r="BE5" s="480" t="s">
        <v>5209</v>
      </c>
      <c r="BF5" s="480" t="s">
        <v>1294</v>
      </c>
      <c r="BG5" s="480" t="s">
        <v>5212</v>
      </c>
      <c r="BH5" s="480" t="s">
        <v>989</v>
      </c>
      <c r="BI5" s="480" t="s">
        <v>954</v>
      </c>
      <c r="BJ5" s="480" t="s">
        <v>5215</v>
      </c>
      <c r="BK5" s="480" t="s">
        <v>1030</v>
      </c>
      <c r="BL5" s="480" t="s">
        <v>5152</v>
      </c>
      <c r="BM5" s="489" t="s">
        <v>49</v>
      </c>
      <c r="BN5" s="489" t="s">
        <v>25</v>
      </c>
      <c r="BO5" s="489" t="s">
        <v>5086</v>
      </c>
      <c r="BP5" s="489" t="s">
        <v>1364</v>
      </c>
      <c r="BQ5" s="140" t="s">
        <v>1376</v>
      </c>
      <c r="BR5" s="489" t="s">
        <v>1332</v>
      </c>
      <c r="BS5" s="489" t="s">
        <v>27</v>
      </c>
      <c r="BT5" s="489" t="s">
        <v>1319</v>
      </c>
      <c r="BU5" s="489" t="s">
        <v>1588</v>
      </c>
      <c r="BV5" s="489" t="s">
        <v>49</v>
      </c>
      <c r="BW5" s="489" t="s">
        <v>36</v>
      </c>
      <c r="BX5" s="489" t="s">
        <v>36</v>
      </c>
      <c r="BY5" s="489" t="s">
        <v>35</v>
      </c>
      <c r="BZ5" s="489" t="s">
        <v>5068</v>
      </c>
      <c r="CA5" s="489" t="s">
        <v>5069</v>
      </c>
      <c r="CB5" s="489" t="s">
        <v>5216</v>
      </c>
      <c r="CC5" s="489" t="s">
        <v>1718</v>
      </c>
      <c r="CD5" s="489" t="s">
        <v>78</v>
      </c>
      <c r="CE5" s="140" t="s">
        <v>5280</v>
      </c>
      <c r="CF5" s="140" t="s">
        <v>75</v>
      </c>
      <c r="CG5" s="140" t="s">
        <v>38</v>
      </c>
      <c r="CH5" s="140" t="s">
        <v>76</v>
      </c>
      <c r="CI5" s="140" t="s">
        <v>2380</v>
      </c>
      <c r="CJ5" s="140" t="s">
        <v>931</v>
      </c>
      <c r="CK5" s="140" t="s">
        <v>985</v>
      </c>
      <c r="CL5" s="140" t="s">
        <v>1629</v>
      </c>
      <c r="CM5" s="433" t="s">
        <v>1190</v>
      </c>
      <c r="CN5" s="432" t="s">
        <v>1191</v>
      </c>
      <c r="CO5" s="434" t="s">
        <v>1192</v>
      </c>
      <c r="CP5" s="140" t="s">
        <v>961</v>
      </c>
      <c r="CQ5" s="140" t="s">
        <v>5279</v>
      </c>
      <c r="CR5" s="140" t="s">
        <v>5271</v>
      </c>
      <c r="CS5" s="140" t="s">
        <v>5267</v>
      </c>
      <c r="CT5" s="140" t="s">
        <v>5274</v>
      </c>
      <c r="CU5" s="140" t="s">
        <v>2625</v>
      </c>
      <c r="CV5" s="140" t="s">
        <v>973</v>
      </c>
      <c r="CW5" s="140" t="s">
        <v>1661</v>
      </c>
      <c r="CX5" s="140" t="s">
        <v>74</v>
      </c>
      <c r="CY5" s="140" t="s">
        <v>1717</v>
      </c>
      <c r="CZ5" s="140" t="s">
        <v>78</v>
      </c>
      <c r="DA5" s="140" t="s">
        <v>1724</v>
      </c>
      <c r="DC5" s="140" t="s">
        <v>5156</v>
      </c>
      <c r="DD5" s="140" t="s">
        <v>5158</v>
      </c>
      <c r="DE5" s="140" t="s">
        <v>8</v>
      </c>
      <c r="DF5" s="140" t="s">
        <v>10</v>
      </c>
      <c r="DG5" s="140" t="s">
        <v>19</v>
      </c>
      <c r="DH5" s="140" t="s">
        <v>77</v>
      </c>
      <c r="DI5" s="140" t="s">
        <v>34</v>
      </c>
      <c r="DJ5" s="140" t="s">
        <v>78</v>
      </c>
      <c r="DL5" s="140" t="s">
        <v>49</v>
      </c>
      <c r="DM5" s="140" t="s">
        <v>1016</v>
      </c>
      <c r="DN5" s="140" t="s">
        <v>23</v>
      </c>
      <c r="DO5" s="140" t="s">
        <v>79</v>
      </c>
      <c r="DP5" s="140" t="s">
        <v>80</v>
      </c>
      <c r="DQ5" s="140" t="s">
        <v>30</v>
      </c>
      <c r="DR5" s="140" t="s">
        <v>81</v>
      </c>
      <c r="DS5" s="139" t="s">
        <v>82</v>
      </c>
      <c r="DT5" s="139" t="s">
        <v>1366</v>
      </c>
    </row>
    <row r="6" spans="1:124" s="3" customFormat="1" ht="15" thickTop="1">
      <c r="B6" s="256">
        <v>12.200699999999999</v>
      </c>
      <c r="D6" s="256"/>
      <c r="F6"/>
      <c r="G6"/>
      <c r="H6"/>
      <c r="I6" s="248">
        <v>102.5</v>
      </c>
      <c r="J6" s="257"/>
      <c r="K6" s="297"/>
      <c r="L6" s="252">
        <v>300</v>
      </c>
      <c r="M6" s="263"/>
      <c r="N6" s="263"/>
      <c r="O6" s="474">
        <v>328.76</v>
      </c>
      <c r="P6" s="475">
        <v>328.76</v>
      </c>
      <c r="Q6" s="475">
        <v>430.86</v>
      </c>
      <c r="R6" s="476">
        <v>0.09</v>
      </c>
      <c r="S6" s="464"/>
      <c r="T6" s="461">
        <v>75.260000000000005</v>
      </c>
      <c r="U6" s="461">
        <v>10.56</v>
      </c>
      <c r="V6" s="461">
        <v>353.76</v>
      </c>
      <c r="W6" s="461"/>
      <c r="X6" s="254">
        <v>51.09</v>
      </c>
      <c r="Y6" s="462">
        <v>7.4999999999999997E-2</v>
      </c>
      <c r="Z6" s="461">
        <v>22.5</v>
      </c>
      <c r="AA6" s="461">
        <v>437.73</v>
      </c>
      <c r="AB6" s="463">
        <v>353.75</v>
      </c>
      <c r="AC6" s="464">
        <v>0.3</v>
      </c>
      <c r="AD6" s="461">
        <v>20.62</v>
      </c>
      <c r="AE6" s="461"/>
      <c r="AF6" s="461"/>
      <c r="AG6" s="253"/>
      <c r="AH6" s="273">
        <v>0</v>
      </c>
      <c r="AI6" s="255">
        <v>0</v>
      </c>
      <c r="AJ6" s="160">
        <v>0</v>
      </c>
      <c r="AK6" s="539">
        <v>480.1</v>
      </c>
      <c r="AL6" s="539"/>
      <c r="AM6" s="505"/>
      <c r="AN6" s="481"/>
      <c r="AO6" s="481"/>
      <c r="AP6" s="254"/>
      <c r="AQ6" s="481"/>
      <c r="AR6" s="500"/>
      <c r="AS6" s="503"/>
      <c r="AT6" s="503"/>
      <c r="AU6" s="511"/>
      <c r="AV6" s="504"/>
      <c r="AW6" s="504"/>
      <c r="AX6" s="504">
        <v>0.22</v>
      </c>
      <c r="AY6" s="504"/>
      <c r="AZ6" s="504"/>
      <c r="BA6" s="504"/>
      <c r="BB6" s="504"/>
      <c r="BC6" s="504"/>
      <c r="BD6" s="500"/>
      <c r="BE6" s="512"/>
      <c r="BF6" s="512"/>
      <c r="BG6" s="512"/>
      <c r="BH6" s="512"/>
      <c r="BI6" s="512"/>
      <c r="BJ6" s="512"/>
      <c r="BK6" s="392"/>
      <c r="BL6" s="252"/>
      <c r="BM6" s="527"/>
      <c r="BN6" s="490"/>
      <c r="BO6" s="254"/>
      <c r="BP6" s="254"/>
      <c r="BQ6" s="254"/>
      <c r="BR6" s="495"/>
      <c r="BS6" s="498"/>
      <c r="BT6" s="498"/>
      <c r="BU6" s="498"/>
      <c r="BV6" s="241">
        <f t="shared" ref="BV6:BV69" si="0">+C6</f>
        <v>0</v>
      </c>
      <c r="BW6" s="2"/>
      <c r="BX6" s="2">
        <v>490.8</v>
      </c>
      <c r="BY6" s="2"/>
      <c r="BZ6" s="2"/>
      <c r="CA6" s="2"/>
      <c r="CB6" s="392"/>
      <c r="CC6" s="252"/>
      <c r="CD6" s="252">
        <v>546.33000000000004</v>
      </c>
      <c r="CF6" s="264"/>
      <c r="CG6" s="253">
        <v>0.08</v>
      </c>
      <c r="CM6" s="266">
        <f t="shared" ref="CM6:CM69" si="1">+$CM$3</f>
        <v>181</v>
      </c>
      <c r="CN6" s="267">
        <f t="shared" ref="CN6:CN69" si="2">+$CN$3</f>
        <v>362</v>
      </c>
      <c r="CO6" s="268">
        <f t="shared" ref="CO6:CO69" si="3">+$CO$3</f>
        <v>904.99</v>
      </c>
      <c r="CP6" s="419">
        <f>+'Netunei Gimlai'!H72</f>
        <v>3.5</v>
      </c>
      <c r="CQ6" s="399">
        <v>203.92</v>
      </c>
      <c r="CR6" s="399" t="e">
        <f>VLOOKUP('Netunei Gimlai'!G85,' NATIV'!$A$3:$E$4,3,0)</f>
        <v>#N/A</v>
      </c>
      <c r="CS6" s="392" t="e">
        <f>VLOOKUP('Netunei Gimlai'!G85,' NATIV'!$A$3:$E$4,2,0)</f>
        <v>#N/A</v>
      </c>
      <c r="CT6" s="392" t="e">
        <f>VLOOKUP('Netunei Gimlai'!G85,' NATIV'!$A$3:$E$4,4,0)</f>
        <v>#N/A</v>
      </c>
      <c r="CU6" s="399" t="e">
        <f>VLOOKUP('Netunei Gimlai'!G85,' NATIV'!$A$3:$E$4,5,0)</f>
        <v>#N/A</v>
      </c>
      <c r="CV6" s="392"/>
      <c r="CW6" s="392"/>
      <c r="CX6" s="252">
        <f>+CX3</f>
        <v>0</v>
      </c>
      <c r="CY6" s="252"/>
      <c r="CZ6" s="252">
        <v>489.06</v>
      </c>
      <c r="DA6" s="252"/>
      <c r="DC6" s="252"/>
      <c r="DD6" s="252"/>
      <c r="DH6" s="262">
        <v>0</v>
      </c>
      <c r="DI6" s="252">
        <v>39.42</v>
      </c>
      <c r="DJ6" s="3">
        <v>546.33000000000004</v>
      </c>
      <c r="DL6" s="241">
        <f t="shared" ref="DL6:DL69" si="4">+C6</f>
        <v>0</v>
      </c>
      <c r="DM6" s="2"/>
      <c r="DN6" s="252">
        <v>720</v>
      </c>
      <c r="DQ6" s="252">
        <v>405.18</v>
      </c>
      <c r="DR6" s="264">
        <v>3.9399999999999998E-2</v>
      </c>
      <c r="DS6" s="252">
        <v>0</v>
      </c>
      <c r="DT6" s="253">
        <v>0</v>
      </c>
    </row>
    <row r="7" spans="1:124">
      <c r="A7">
        <v>1</v>
      </c>
      <c r="B7" s="9">
        <v>1.2008000000000001</v>
      </c>
      <c r="C7">
        <v>1</v>
      </c>
      <c r="D7" s="9"/>
      <c r="I7" s="248">
        <v>102.5</v>
      </c>
      <c r="J7" s="258">
        <f t="shared" ref="J7:J70" si="5">+I7/I6-1</f>
        <v>0</v>
      </c>
      <c r="K7" s="298"/>
      <c r="L7" s="252">
        <v>300</v>
      </c>
      <c r="O7" s="474">
        <v>328.76</v>
      </c>
      <c r="P7" s="475">
        <v>328.76</v>
      </c>
      <c r="Q7" s="475">
        <v>430.86</v>
      </c>
      <c r="R7" s="476">
        <v>0.09</v>
      </c>
      <c r="S7" s="536">
        <f>+C7</f>
        <v>1</v>
      </c>
      <c r="T7" s="461">
        <v>75.260000000000005</v>
      </c>
      <c r="U7" s="461">
        <v>10.56</v>
      </c>
      <c r="V7" s="461">
        <v>353.76</v>
      </c>
      <c r="W7" s="461"/>
      <c r="X7" s="254">
        <v>51.09</v>
      </c>
      <c r="Y7" s="462">
        <v>7.4999999999999997E-2</v>
      </c>
      <c r="Z7" s="461">
        <v>22.5</v>
      </c>
      <c r="AA7" s="461">
        <v>437.73</v>
      </c>
      <c r="AB7" s="463">
        <v>353.75</v>
      </c>
      <c r="AC7" s="464">
        <v>0.3</v>
      </c>
      <c r="AD7" s="461">
        <v>20.62</v>
      </c>
      <c r="AE7" s="461"/>
      <c r="AF7" s="461"/>
      <c r="AG7" s="253"/>
      <c r="AH7" s="273">
        <v>0</v>
      </c>
      <c r="AI7" s="255">
        <v>0</v>
      </c>
      <c r="AJ7" s="160">
        <v>0</v>
      </c>
      <c r="AK7" s="539">
        <v>480.1</v>
      </c>
      <c r="AL7" s="539"/>
      <c r="AM7" s="506">
        <f>+C7</f>
        <v>1</v>
      </c>
      <c r="AN7" s="481">
        <v>257.37</v>
      </c>
      <c r="AO7" s="481">
        <v>191.57</v>
      </c>
      <c r="AP7" s="254"/>
      <c r="AQ7" s="481">
        <v>303.18</v>
      </c>
      <c r="AR7" s="500" t="s">
        <v>5330</v>
      </c>
      <c r="AS7" s="503">
        <v>23.57</v>
      </c>
      <c r="AT7" s="503">
        <v>95.8</v>
      </c>
      <c r="AU7" s="511">
        <v>237.16</v>
      </c>
      <c r="AV7" s="511">
        <v>1222.49</v>
      </c>
      <c r="AW7" s="505">
        <v>0.2</v>
      </c>
      <c r="AX7" s="504">
        <v>0.22</v>
      </c>
      <c r="AY7" s="503">
        <v>16.66</v>
      </c>
      <c r="AZ7" s="503">
        <v>1414.05</v>
      </c>
      <c r="BA7" s="503">
        <v>19.170000000000002</v>
      </c>
      <c r="BB7" s="517">
        <v>7.4999999999999997E-2</v>
      </c>
      <c r="BC7" s="528">
        <v>5.5</v>
      </c>
      <c r="BD7" s="511">
        <v>152.94999999999999</v>
      </c>
      <c r="BE7" s="512">
        <v>0.16200000000000001</v>
      </c>
      <c r="BF7" s="512"/>
      <c r="BG7" s="512" t="s">
        <v>5348</v>
      </c>
      <c r="BH7" s="511">
        <v>383</v>
      </c>
      <c r="BI7" s="512">
        <v>0.15</v>
      </c>
      <c r="BJ7" s="512">
        <v>0.22</v>
      </c>
      <c r="BK7" s="252"/>
      <c r="BL7" s="252"/>
      <c r="BM7" s="527">
        <f>+C7</f>
        <v>1</v>
      </c>
      <c r="BN7" s="490">
        <v>158.63</v>
      </c>
      <c r="BO7" s="254"/>
      <c r="BP7" s="254"/>
      <c r="BQ7" s="254"/>
      <c r="BR7" s="495">
        <v>19.170000000000002</v>
      </c>
      <c r="BS7" s="498">
        <v>0.3</v>
      </c>
      <c r="BT7" s="495">
        <v>198.46</v>
      </c>
      <c r="BU7" s="495">
        <v>424</v>
      </c>
      <c r="BV7" s="241">
        <f t="shared" si="0"/>
        <v>1</v>
      </c>
      <c r="BW7" s="2"/>
      <c r="BX7" s="2">
        <v>490.8</v>
      </c>
      <c r="BY7" s="2"/>
      <c r="BZ7" s="2"/>
      <c r="CA7" s="2"/>
      <c r="CB7" s="252"/>
      <c r="CC7" s="252"/>
      <c r="CD7" s="252">
        <v>546.33000000000004</v>
      </c>
      <c r="CE7" s="253"/>
      <c r="CF7" s="6"/>
      <c r="CG7" s="5">
        <v>0.08</v>
      </c>
      <c r="CM7" s="266">
        <f t="shared" si="1"/>
        <v>181</v>
      </c>
      <c r="CN7" s="267">
        <f t="shared" si="2"/>
        <v>362</v>
      </c>
      <c r="CO7" s="268">
        <f t="shared" si="3"/>
        <v>904.99</v>
      </c>
      <c r="CP7" s="252"/>
      <c r="CQ7" s="252"/>
      <c r="CR7" s="252"/>
      <c r="CS7" s="252"/>
      <c r="CT7" s="252"/>
      <c r="CU7" s="252"/>
      <c r="CV7" s="252"/>
      <c r="CW7" s="252"/>
      <c r="CX7" s="252">
        <f>+CX6</f>
        <v>0</v>
      </c>
      <c r="CY7" s="252"/>
      <c r="CZ7" s="252">
        <v>489.06</v>
      </c>
      <c r="DA7" s="252"/>
      <c r="DC7" s="252"/>
      <c r="DD7" s="252"/>
      <c r="DH7" s="106">
        <v>0</v>
      </c>
      <c r="DI7" s="252">
        <v>39.42</v>
      </c>
      <c r="DJ7" s="3">
        <v>546.33000000000004</v>
      </c>
      <c r="DL7" s="241">
        <f t="shared" si="4"/>
        <v>1</v>
      </c>
      <c r="DM7" s="2"/>
      <c r="DN7" s="252">
        <v>720</v>
      </c>
      <c r="DQ7" s="252">
        <v>405.18</v>
      </c>
      <c r="DR7" s="264">
        <v>3.9399999999999998E-2</v>
      </c>
      <c r="DS7" s="252">
        <v>0</v>
      </c>
      <c r="DT7" s="253">
        <v>0</v>
      </c>
    </row>
    <row r="8" spans="1:124">
      <c r="A8">
        <v>2</v>
      </c>
      <c r="B8" s="9">
        <v>2.2008000000000001</v>
      </c>
      <c r="C8">
        <v>2</v>
      </c>
      <c r="D8" s="9"/>
      <c r="I8" s="248">
        <v>102.3</v>
      </c>
      <c r="J8" s="258">
        <f t="shared" si="5"/>
        <v>-1.9512195121951237E-3</v>
      </c>
      <c r="K8" s="298"/>
      <c r="L8" s="252">
        <v>300</v>
      </c>
      <c r="M8" s="263"/>
      <c r="N8" s="263"/>
      <c r="O8" s="474">
        <v>328.76</v>
      </c>
      <c r="P8" s="475">
        <v>328.76</v>
      </c>
      <c r="Q8" s="475">
        <v>430.86</v>
      </c>
      <c r="R8" s="476">
        <v>0.09</v>
      </c>
      <c r="S8" s="536">
        <f t="shared" ref="S8:S71" si="6">+C8</f>
        <v>2</v>
      </c>
      <c r="T8" s="461">
        <v>75.260000000000005</v>
      </c>
      <c r="U8" s="461">
        <v>10.56</v>
      </c>
      <c r="V8" s="461">
        <v>353.76</v>
      </c>
      <c r="W8" s="461"/>
      <c r="X8" s="254">
        <v>51.09</v>
      </c>
      <c r="Y8" s="462">
        <v>7.4999999999999997E-2</v>
      </c>
      <c r="Z8" s="461">
        <v>22.5</v>
      </c>
      <c r="AA8" s="461">
        <v>437.73</v>
      </c>
      <c r="AB8" s="463">
        <v>353.75</v>
      </c>
      <c r="AC8" s="464">
        <v>0.3</v>
      </c>
      <c r="AD8" s="461">
        <v>20.62</v>
      </c>
      <c r="AE8" s="461"/>
      <c r="AF8" s="461"/>
      <c r="AG8" s="253"/>
      <c r="AH8" s="273">
        <v>0</v>
      </c>
      <c r="AI8" s="255">
        <v>0</v>
      </c>
      <c r="AJ8" s="160">
        <v>0</v>
      </c>
      <c r="AK8" s="539">
        <v>480.1</v>
      </c>
      <c r="AL8" s="539"/>
      <c r="AM8" s="506">
        <f t="shared" ref="AM8:AM71" si="7">+C8</f>
        <v>2</v>
      </c>
      <c r="AN8" s="481">
        <v>257.37</v>
      </c>
      <c r="AO8" s="481">
        <v>191.57</v>
      </c>
      <c r="AP8" s="254"/>
      <c r="AQ8" s="481">
        <v>303.18</v>
      </c>
      <c r="AR8" s="500" t="s">
        <v>5330</v>
      </c>
      <c r="AS8" s="503">
        <v>23.57</v>
      </c>
      <c r="AT8" s="503">
        <v>95.8</v>
      </c>
      <c r="AU8" s="511">
        <v>237.16</v>
      </c>
      <c r="AV8" s="511">
        <v>1222.49</v>
      </c>
      <c r="AW8" s="505">
        <v>0.2</v>
      </c>
      <c r="AX8" s="504">
        <v>0.22</v>
      </c>
      <c r="AY8" s="503">
        <v>16.66</v>
      </c>
      <c r="AZ8" s="503">
        <v>1414.05</v>
      </c>
      <c r="BA8" s="503">
        <v>19.170000000000002</v>
      </c>
      <c r="BB8" s="517">
        <v>7.4999999999999997E-2</v>
      </c>
      <c r="BC8" s="517"/>
      <c r="BD8" s="511"/>
      <c r="BE8" s="512">
        <v>0.16200000000000001</v>
      </c>
      <c r="BF8" s="512"/>
      <c r="BG8" s="512" t="s">
        <v>5348</v>
      </c>
      <c r="BH8" s="511"/>
      <c r="BI8" s="512">
        <v>0.15</v>
      </c>
      <c r="BJ8" s="512">
        <v>0.22</v>
      </c>
      <c r="BK8" s="252"/>
      <c r="BL8" s="252"/>
      <c r="BM8" s="527">
        <f t="shared" ref="BM8:BM71" si="8">+C8</f>
        <v>2</v>
      </c>
      <c r="BN8" s="490">
        <v>158.63</v>
      </c>
      <c r="BO8" s="254"/>
      <c r="BP8" s="254"/>
      <c r="BQ8" s="254"/>
      <c r="BR8" s="495">
        <v>19.170000000000002</v>
      </c>
      <c r="BS8" s="498">
        <v>0.3</v>
      </c>
      <c r="BT8" s="495">
        <v>198.46</v>
      </c>
      <c r="BU8" s="495">
        <v>424</v>
      </c>
      <c r="BV8" s="241">
        <f t="shared" si="0"/>
        <v>2</v>
      </c>
      <c r="BW8" s="2"/>
      <c r="BX8" s="2">
        <v>490.8</v>
      </c>
      <c r="BY8" s="2"/>
      <c r="BZ8" s="2"/>
      <c r="CA8" s="2"/>
      <c r="CB8" s="252"/>
      <c r="CC8" s="252"/>
      <c r="CD8" s="252">
        <v>546.33000000000004</v>
      </c>
      <c r="CE8" s="253"/>
      <c r="CG8" s="253">
        <v>0.08</v>
      </c>
      <c r="CM8" s="266">
        <f t="shared" si="1"/>
        <v>181</v>
      </c>
      <c r="CN8" s="267">
        <f t="shared" si="2"/>
        <v>362</v>
      </c>
      <c r="CO8" s="268">
        <f t="shared" si="3"/>
        <v>904.99</v>
      </c>
      <c r="CP8" s="252"/>
      <c r="CQ8" s="252"/>
      <c r="CR8" s="252"/>
      <c r="CS8" s="252"/>
      <c r="CT8" s="252"/>
      <c r="CU8" s="252"/>
      <c r="CV8" s="252"/>
      <c r="CW8" s="252"/>
      <c r="CX8" s="252">
        <f t="shared" ref="CX8:CX71" si="9">+CX7</f>
        <v>0</v>
      </c>
      <c r="CY8" s="252"/>
      <c r="CZ8" s="252">
        <v>489.06</v>
      </c>
      <c r="DA8" s="252"/>
      <c r="DC8" s="252"/>
      <c r="DD8" s="252"/>
      <c r="DH8" s="262">
        <v>0</v>
      </c>
      <c r="DI8" s="252">
        <v>39.42</v>
      </c>
      <c r="DJ8" s="3">
        <v>546.33000000000004</v>
      </c>
      <c r="DL8" s="241">
        <f t="shared" si="4"/>
        <v>2</v>
      </c>
      <c r="DM8" s="2"/>
      <c r="DN8" s="252">
        <v>720</v>
      </c>
      <c r="DQ8" s="252">
        <v>405.18</v>
      </c>
      <c r="DR8" s="264">
        <v>3.9399999999999998E-2</v>
      </c>
      <c r="DS8" s="252">
        <v>0</v>
      </c>
      <c r="DT8" s="253">
        <v>0</v>
      </c>
    </row>
    <row r="9" spans="1:124">
      <c r="A9">
        <v>3</v>
      </c>
      <c r="B9" s="9">
        <v>3.2008000000000001</v>
      </c>
      <c r="C9">
        <v>3</v>
      </c>
      <c r="D9" s="9"/>
      <c r="I9" s="248">
        <v>102.6</v>
      </c>
      <c r="J9" s="258">
        <f t="shared" si="5"/>
        <v>2.9325513196480912E-3</v>
      </c>
      <c r="K9" s="298"/>
      <c r="L9" s="252">
        <v>300</v>
      </c>
      <c r="M9" s="263"/>
      <c r="N9" s="263"/>
      <c r="O9" s="474">
        <v>328.76</v>
      </c>
      <c r="P9" s="475">
        <v>328.76</v>
      </c>
      <c r="Q9" s="475">
        <v>430.86</v>
      </c>
      <c r="R9" s="476">
        <v>0.09</v>
      </c>
      <c r="S9" s="536">
        <f t="shared" si="6"/>
        <v>3</v>
      </c>
      <c r="T9" s="461">
        <v>75.260000000000005</v>
      </c>
      <c r="U9" s="461">
        <v>10.56</v>
      </c>
      <c r="V9" s="461">
        <v>353.76</v>
      </c>
      <c r="W9" s="461"/>
      <c r="X9" s="254">
        <v>51.09</v>
      </c>
      <c r="Y9" s="462">
        <v>7.4999999999999997E-2</v>
      </c>
      <c r="Z9" s="461">
        <v>22.5</v>
      </c>
      <c r="AA9" s="461">
        <v>437.73</v>
      </c>
      <c r="AB9" s="463">
        <v>353.75</v>
      </c>
      <c r="AC9" s="464">
        <v>0.3</v>
      </c>
      <c r="AD9" s="461">
        <v>20.62</v>
      </c>
      <c r="AE9" s="461"/>
      <c r="AF9" s="461"/>
      <c r="AG9" s="253"/>
      <c r="AH9" s="273">
        <v>0</v>
      </c>
      <c r="AI9" s="255">
        <v>0</v>
      </c>
      <c r="AJ9" s="160">
        <v>0</v>
      </c>
      <c r="AK9" s="539">
        <v>480.1</v>
      </c>
      <c r="AL9" s="539"/>
      <c r="AM9" s="506">
        <f t="shared" si="7"/>
        <v>3</v>
      </c>
      <c r="AN9" s="481">
        <v>257.37</v>
      </c>
      <c r="AO9" s="481">
        <v>191.57</v>
      </c>
      <c r="AP9" s="254"/>
      <c r="AQ9" s="481">
        <v>303.18</v>
      </c>
      <c r="AR9" s="500" t="s">
        <v>5330</v>
      </c>
      <c r="AS9" s="503">
        <v>23.57</v>
      </c>
      <c r="AT9" s="503">
        <v>95.8</v>
      </c>
      <c r="AU9" s="511">
        <v>237.16</v>
      </c>
      <c r="AV9" s="511">
        <v>1222.49</v>
      </c>
      <c r="AW9" s="505">
        <v>0.2</v>
      </c>
      <c r="AX9" s="504">
        <v>0.22</v>
      </c>
      <c r="AY9" s="503">
        <v>16.66</v>
      </c>
      <c r="AZ9" s="503">
        <v>1414.05</v>
      </c>
      <c r="BA9" s="503">
        <v>19.170000000000002</v>
      </c>
      <c r="BB9" s="517">
        <v>7.4999999999999997E-2</v>
      </c>
      <c r="BC9" s="517"/>
      <c r="BD9" s="511"/>
      <c r="BE9" s="512">
        <v>0.16200000000000001</v>
      </c>
      <c r="BF9" s="512"/>
      <c r="BG9" s="512" t="s">
        <v>5348</v>
      </c>
      <c r="BH9" s="511"/>
      <c r="BI9" s="512">
        <v>0.15</v>
      </c>
      <c r="BJ9" s="512">
        <v>0.22</v>
      </c>
      <c r="BK9" s="252"/>
      <c r="BL9" s="252"/>
      <c r="BM9" s="527">
        <f t="shared" si="8"/>
        <v>3</v>
      </c>
      <c r="BN9" s="490">
        <v>158.63</v>
      </c>
      <c r="BO9" s="254"/>
      <c r="BP9" s="254"/>
      <c r="BQ9" s="254"/>
      <c r="BR9" s="495">
        <v>19.170000000000002</v>
      </c>
      <c r="BS9" s="498">
        <v>0.3</v>
      </c>
      <c r="BT9" s="495">
        <v>198.46</v>
      </c>
      <c r="BU9" s="495">
        <v>424</v>
      </c>
      <c r="BV9" s="241">
        <f t="shared" si="0"/>
        <v>3</v>
      </c>
      <c r="BW9" s="2"/>
      <c r="BX9" s="2">
        <v>490.8</v>
      </c>
      <c r="BY9" s="2"/>
      <c r="BZ9" s="2"/>
      <c r="CA9" s="2"/>
      <c r="CB9" s="252"/>
      <c r="CC9" s="252"/>
      <c r="CD9" s="252">
        <v>546.33000000000004</v>
      </c>
      <c r="CE9" s="253"/>
      <c r="CG9" s="5">
        <v>0.08</v>
      </c>
      <c r="CM9" s="266">
        <f t="shared" si="1"/>
        <v>181</v>
      </c>
      <c r="CN9" s="267">
        <f t="shared" si="2"/>
        <v>362</v>
      </c>
      <c r="CO9" s="268">
        <f t="shared" si="3"/>
        <v>904.99</v>
      </c>
      <c r="CP9" s="252"/>
      <c r="CQ9" s="252"/>
      <c r="CR9" s="252"/>
      <c r="CS9" s="252"/>
      <c r="CT9" s="252"/>
      <c r="CU9" s="252"/>
      <c r="CV9" s="252"/>
      <c r="CW9" s="252"/>
      <c r="CX9" s="252">
        <f t="shared" si="9"/>
        <v>0</v>
      </c>
      <c r="CY9" s="252"/>
      <c r="CZ9" s="252">
        <v>489.06</v>
      </c>
      <c r="DA9" s="252"/>
      <c r="DC9" s="252"/>
      <c r="DD9" s="252"/>
      <c r="DH9" s="106">
        <v>0</v>
      </c>
      <c r="DI9" s="252">
        <v>39.42</v>
      </c>
      <c r="DJ9" s="3">
        <v>546.33000000000004</v>
      </c>
      <c r="DL9" s="241">
        <f t="shared" si="4"/>
        <v>3</v>
      </c>
      <c r="DM9" s="2"/>
      <c r="DN9" s="252">
        <v>720</v>
      </c>
      <c r="DQ9" s="252">
        <v>405.18</v>
      </c>
      <c r="DR9" s="264">
        <v>3.9399999999999998E-2</v>
      </c>
      <c r="DS9" s="252">
        <v>0</v>
      </c>
      <c r="DT9" s="253">
        <v>0</v>
      </c>
    </row>
    <row r="10" spans="1:124">
      <c r="A10">
        <v>4</v>
      </c>
      <c r="B10" s="9">
        <v>4.2008000000000001</v>
      </c>
      <c r="C10">
        <v>4</v>
      </c>
      <c r="D10" s="9"/>
      <c r="I10" s="248">
        <v>104.1</v>
      </c>
      <c r="J10" s="258">
        <f t="shared" si="5"/>
        <v>1.4619883040935644E-2</v>
      </c>
      <c r="K10" s="298"/>
      <c r="L10" s="252">
        <v>300</v>
      </c>
      <c r="M10" s="263"/>
      <c r="N10" s="263"/>
      <c r="O10" s="474">
        <v>328.76</v>
      </c>
      <c r="P10" s="475">
        <v>328.76</v>
      </c>
      <c r="Q10" s="475">
        <v>430.86</v>
      </c>
      <c r="R10" s="476">
        <v>0.09</v>
      </c>
      <c r="S10" s="536">
        <f t="shared" si="6"/>
        <v>4</v>
      </c>
      <c r="T10" s="461">
        <v>75.260000000000005</v>
      </c>
      <c r="U10" s="461">
        <v>10.56</v>
      </c>
      <c r="V10" s="461">
        <v>353.76</v>
      </c>
      <c r="W10" s="461"/>
      <c r="X10" s="254">
        <v>51.09</v>
      </c>
      <c r="Y10" s="462">
        <v>7.4999999999999997E-2</v>
      </c>
      <c r="Z10" s="461">
        <v>22.5</v>
      </c>
      <c r="AA10" s="461">
        <v>437.73</v>
      </c>
      <c r="AB10" s="463">
        <v>353.75</v>
      </c>
      <c r="AC10" s="464">
        <v>0.3</v>
      </c>
      <c r="AD10" s="461">
        <v>20.62</v>
      </c>
      <c r="AE10" s="461"/>
      <c r="AF10" s="461"/>
      <c r="AG10" s="253"/>
      <c r="AH10" s="273">
        <v>0</v>
      </c>
      <c r="AI10" s="255">
        <v>0</v>
      </c>
      <c r="AJ10" s="160">
        <v>0</v>
      </c>
      <c r="AK10" s="539">
        <v>480.1</v>
      </c>
      <c r="AL10" s="539"/>
      <c r="AM10" s="506">
        <f t="shared" si="7"/>
        <v>4</v>
      </c>
      <c r="AN10" s="481">
        <v>257.37</v>
      </c>
      <c r="AO10" s="481">
        <v>191.57</v>
      </c>
      <c r="AP10" s="254"/>
      <c r="AQ10" s="481">
        <v>303.18</v>
      </c>
      <c r="AR10" s="500" t="s">
        <v>5330</v>
      </c>
      <c r="AS10" s="503">
        <v>23.57</v>
      </c>
      <c r="AT10" s="503">
        <v>95.8</v>
      </c>
      <c r="AU10" s="511">
        <v>237.16</v>
      </c>
      <c r="AV10" s="511">
        <v>1222.49</v>
      </c>
      <c r="AW10" s="505">
        <v>0.2</v>
      </c>
      <c r="AX10" s="504">
        <v>0.22</v>
      </c>
      <c r="AY10" s="503">
        <v>16.66</v>
      </c>
      <c r="AZ10" s="503">
        <v>1414.05</v>
      </c>
      <c r="BA10" s="503">
        <v>19.170000000000002</v>
      </c>
      <c r="BB10" s="517">
        <v>7.4999999999999997E-2</v>
      </c>
      <c r="BC10" s="517"/>
      <c r="BD10" s="511"/>
      <c r="BE10" s="512">
        <v>0.16200000000000001</v>
      </c>
      <c r="BF10" s="512"/>
      <c r="BG10" s="512" t="s">
        <v>5348</v>
      </c>
      <c r="BH10" s="511"/>
      <c r="BI10" s="512">
        <v>0.15</v>
      </c>
      <c r="BJ10" s="512">
        <v>0.22</v>
      </c>
      <c r="BK10" s="252"/>
      <c r="BL10" s="252"/>
      <c r="BM10" s="527">
        <f t="shared" si="8"/>
        <v>4</v>
      </c>
      <c r="BN10" s="490">
        <v>158.63</v>
      </c>
      <c r="BO10" s="254"/>
      <c r="BP10" s="254"/>
      <c r="BQ10" s="254"/>
      <c r="BR10" s="495">
        <v>19.170000000000002</v>
      </c>
      <c r="BS10" s="498">
        <v>0.3</v>
      </c>
      <c r="BT10" s="495">
        <v>198.46</v>
      </c>
      <c r="BU10" s="495">
        <v>424</v>
      </c>
      <c r="BV10" s="241">
        <f t="shared" si="0"/>
        <v>4</v>
      </c>
      <c r="BW10" s="2"/>
      <c r="BX10" s="2">
        <v>490.8</v>
      </c>
      <c r="BY10" s="2"/>
      <c r="BZ10" s="2"/>
      <c r="CA10" s="2"/>
      <c r="CB10" s="252"/>
      <c r="CC10" s="252"/>
      <c r="CD10" s="252">
        <v>546.33000000000004</v>
      </c>
      <c r="CE10" s="253"/>
      <c r="CG10" s="253">
        <v>0.08</v>
      </c>
      <c r="CM10" s="266">
        <f t="shared" si="1"/>
        <v>181</v>
      </c>
      <c r="CN10" s="267">
        <f t="shared" si="2"/>
        <v>362</v>
      </c>
      <c r="CO10" s="268">
        <f t="shared" si="3"/>
        <v>904.99</v>
      </c>
      <c r="CP10" s="252"/>
      <c r="CQ10" s="252"/>
      <c r="CR10" s="252"/>
      <c r="CS10" s="252"/>
      <c r="CT10" s="252"/>
      <c r="CU10" s="252"/>
      <c r="CV10" s="252"/>
      <c r="CW10" s="252"/>
      <c r="CX10" s="252">
        <f t="shared" si="9"/>
        <v>0</v>
      </c>
      <c r="CY10" s="252"/>
      <c r="CZ10" s="252">
        <v>489.06</v>
      </c>
      <c r="DA10" s="252"/>
      <c r="DC10" s="252"/>
      <c r="DD10" s="252"/>
      <c r="DH10" s="262">
        <v>0</v>
      </c>
      <c r="DI10" s="252">
        <v>39.42</v>
      </c>
      <c r="DJ10" s="3">
        <v>546.33000000000004</v>
      </c>
      <c r="DL10" s="241">
        <f t="shared" si="4"/>
        <v>4</v>
      </c>
      <c r="DM10" s="2"/>
      <c r="DN10" s="252">
        <v>720</v>
      </c>
      <c r="DQ10" s="252">
        <v>405.18</v>
      </c>
      <c r="DR10" s="264">
        <v>3.9399999999999998E-2</v>
      </c>
      <c r="DS10" s="252">
        <v>0</v>
      </c>
      <c r="DT10" s="253">
        <v>0</v>
      </c>
    </row>
    <row r="11" spans="1:124">
      <c r="A11">
        <v>5</v>
      </c>
      <c r="B11" s="9">
        <v>5.2008000000000001</v>
      </c>
      <c r="C11">
        <v>5</v>
      </c>
      <c r="D11" s="9"/>
      <c r="I11" s="248">
        <v>104.8</v>
      </c>
      <c r="J11" s="258">
        <f t="shared" si="5"/>
        <v>6.7243035542747798E-3</v>
      </c>
      <c r="K11" s="298"/>
      <c r="L11" s="252">
        <v>300</v>
      </c>
      <c r="M11" s="263"/>
      <c r="N11" s="263"/>
      <c r="O11" s="474">
        <v>328.76</v>
      </c>
      <c r="P11" s="475">
        <v>328.76</v>
      </c>
      <c r="Q11" s="475">
        <v>430.86</v>
      </c>
      <c r="R11" s="476">
        <v>0.09</v>
      </c>
      <c r="S11" s="536">
        <f t="shared" si="6"/>
        <v>5</v>
      </c>
      <c r="T11" s="461">
        <v>75.260000000000005</v>
      </c>
      <c r="U11" s="461">
        <v>10.56</v>
      </c>
      <c r="V11" s="461">
        <v>353.76</v>
      </c>
      <c r="W11" s="461"/>
      <c r="X11" s="254">
        <v>51.09</v>
      </c>
      <c r="Y11" s="462">
        <v>7.4999999999999997E-2</v>
      </c>
      <c r="Z11" s="461">
        <v>22.5</v>
      </c>
      <c r="AA11" s="461">
        <v>437.73</v>
      </c>
      <c r="AB11" s="463">
        <v>353.75</v>
      </c>
      <c r="AC11" s="464">
        <v>0.3</v>
      </c>
      <c r="AD11" s="461">
        <v>20.62</v>
      </c>
      <c r="AE11" s="461"/>
      <c r="AF11" s="461"/>
      <c r="AG11" s="253"/>
      <c r="AH11" s="273">
        <v>0</v>
      </c>
      <c r="AI11" s="255">
        <v>0</v>
      </c>
      <c r="AJ11" s="160">
        <v>0</v>
      </c>
      <c r="AK11" s="539">
        <v>480.1</v>
      </c>
      <c r="AL11" s="539"/>
      <c r="AM11" s="506">
        <f t="shared" si="7"/>
        <v>5</v>
      </c>
      <c r="AN11" s="481">
        <v>257.37</v>
      </c>
      <c r="AO11" s="481">
        <v>191.57</v>
      </c>
      <c r="AP11" s="254"/>
      <c r="AQ11" s="481">
        <v>303.18</v>
      </c>
      <c r="AR11" s="500" t="s">
        <v>5330</v>
      </c>
      <c r="AS11" s="503">
        <v>23.57</v>
      </c>
      <c r="AT11" s="503">
        <v>95.8</v>
      </c>
      <c r="AU11" s="511">
        <v>237.16</v>
      </c>
      <c r="AV11" s="511">
        <v>1222.49</v>
      </c>
      <c r="AW11" s="505">
        <v>0.2</v>
      </c>
      <c r="AX11" s="504">
        <v>0.22</v>
      </c>
      <c r="AY11" s="503">
        <v>16.66</v>
      </c>
      <c r="AZ11" s="503">
        <v>1414.05</v>
      </c>
      <c r="BA11" s="503">
        <v>19.170000000000002</v>
      </c>
      <c r="BB11" s="517">
        <v>7.4999999999999997E-2</v>
      </c>
      <c r="BC11" s="517"/>
      <c r="BD11" s="511"/>
      <c r="BE11" s="512">
        <v>0.16200000000000001</v>
      </c>
      <c r="BF11" s="512"/>
      <c r="BG11" s="512" t="s">
        <v>5348</v>
      </c>
      <c r="BH11" s="511"/>
      <c r="BI11" s="512">
        <v>0.15</v>
      </c>
      <c r="BJ11" s="512">
        <v>0.22</v>
      </c>
      <c r="BK11" s="252"/>
      <c r="BL11" s="252"/>
      <c r="BM11" s="527">
        <f t="shared" si="8"/>
        <v>5</v>
      </c>
      <c r="BN11" s="490">
        <v>158.63</v>
      </c>
      <c r="BO11" s="254"/>
      <c r="BP11" s="254"/>
      <c r="BQ11" s="254"/>
      <c r="BR11" s="495">
        <v>19.170000000000002</v>
      </c>
      <c r="BS11" s="498">
        <v>0.3</v>
      </c>
      <c r="BT11" s="495">
        <v>198.46</v>
      </c>
      <c r="BU11" s="495">
        <v>424</v>
      </c>
      <c r="BV11" s="241">
        <f t="shared" si="0"/>
        <v>5</v>
      </c>
      <c r="BW11" s="2"/>
      <c r="BX11" s="2">
        <v>490.8</v>
      </c>
      <c r="BY11" s="2"/>
      <c r="BZ11" s="2"/>
      <c r="CA11" s="2"/>
      <c r="CB11" s="252"/>
      <c r="CC11" s="252"/>
      <c r="CD11" s="252">
        <v>546.33000000000004</v>
      </c>
      <c r="CE11" s="253"/>
      <c r="CG11" s="5">
        <v>0.08</v>
      </c>
      <c r="CM11" s="266">
        <f t="shared" si="1"/>
        <v>181</v>
      </c>
      <c r="CN11" s="267">
        <f t="shared" si="2"/>
        <v>362</v>
      </c>
      <c r="CO11" s="268">
        <f t="shared" si="3"/>
        <v>904.99</v>
      </c>
      <c r="CP11" s="252"/>
      <c r="CQ11" s="252"/>
      <c r="CR11" s="252"/>
      <c r="CS11" s="252"/>
      <c r="CT11" s="252"/>
      <c r="CU11" s="252"/>
      <c r="CV11" s="252"/>
      <c r="CW11" s="252"/>
      <c r="CX11" s="252">
        <f t="shared" si="9"/>
        <v>0</v>
      </c>
      <c r="CY11" s="252"/>
      <c r="CZ11" s="252">
        <v>489.06</v>
      </c>
      <c r="DA11" s="252"/>
      <c r="DC11" s="252"/>
      <c r="DD11" s="252"/>
      <c r="DH11" s="106">
        <v>0</v>
      </c>
      <c r="DI11" s="252">
        <v>39.42</v>
      </c>
      <c r="DJ11" s="3">
        <v>546.33000000000004</v>
      </c>
      <c r="DL11" s="241">
        <f t="shared" si="4"/>
        <v>5</v>
      </c>
      <c r="DM11" s="2"/>
      <c r="DN11" s="252">
        <v>720</v>
      </c>
      <c r="DQ11" s="252">
        <v>405.18</v>
      </c>
      <c r="DR11" s="264">
        <v>3.9399999999999998E-2</v>
      </c>
      <c r="DS11" s="252">
        <v>0</v>
      </c>
      <c r="DT11" s="253">
        <v>0</v>
      </c>
    </row>
    <row r="12" spans="1:124">
      <c r="A12">
        <v>6</v>
      </c>
      <c r="B12" s="9">
        <v>6.2008000000000001</v>
      </c>
      <c r="C12">
        <v>6</v>
      </c>
      <c r="D12" s="9"/>
      <c r="I12" s="248">
        <v>104.9</v>
      </c>
      <c r="J12" s="258">
        <f t="shared" si="5"/>
        <v>9.5419847328259699E-4</v>
      </c>
      <c r="K12" s="298"/>
      <c r="L12" s="252">
        <v>300</v>
      </c>
      <c r="M12" s="263"/>
      <c r="N12" s="263"/>
      <c r="O12" s="474">
        <v>328.76</v>
      </c>
      <c r="P12" s="475">
        <v>328.76</v>
      </c>
      <c r="Q12" s="475">
        <v>430.86</v>
      </c>
      <c r="R12" s="476">
        <v>0.09</v>
      </c>
      <c r="S12" s="536">
        <f t="shared" si="6"/>
        <v>6</v>
      </c>
      <c r="T12" s="461">
        <v>75.260000000000005</v>
      </c>
      <c r="U12" s="461">
        <v>10.56</v>
      </c>
      <c r="V12" s="461">
        <v>353.76</v>
      </c>
      <c r="W12" s="461"/>
      <c r="X12" s="254">
        <v>51.09</v>
      </c>
      <c r="Y12" s="462">
        <v>7.4999999999999997E-2</v>
      </c>
      <c r="Z12" s="461">
        <v>22.5</v>
      </c>
      <c r="AA12" s="461">
        <v>437.73</v>
      </c>
      <c r="AB12" s="463">
        <v>353.75</v>
      </c>
      <c r="AC12" s="464">
        <v>0.3</v>
      </c>
      <c r="AD12" s="461">
        <v>20.62</v>
      </c>
      <c r="AE12" s="461"/>
      <c r="AF12" s="461"/>
      <c r="AG12" s="253"/>
      <c r="AH12" s="273">
        <v>0</v>
      </c>
      <c r="AI12" s="255">
        <v>0</v>
      </c>
      <c r="AJ12" s="160">
        <v>0</v>
      </c>
      <c r="AK12" s="539">
        <v>480.1</v>
      </c>
      <c r="AL12" s="539"/>
      <c r="AM12" s="506">
        <f t="shared" si="7"/>
        <v>6</v>
      </c>
      <c r="AN12" s="481">
        <v>257.37</v>
      </c>
      <c r="AO12" s="481">
        <v>191.57</v>
      </c>
      <c r="AP12" s="254"/>
      <c r="AQ12" s="481">
        <v>303.18</v>
      </c>
      <c r="AR12" s="500" t="s">
        <v>5330</v>
      </c>
      <c r="AS12" s="503">
        <v>23.57</v>
      </c>
      <c r="AT12" s="503">
        <v>95.8</v>
      </c>
      <c r="AU12" s="511">
        <v>237.16</v>
      </c>
      <c r="AV12" s="511">
        <v>1222.49</v>
      </c>
      <c r="AW12" s="505">
        <v>0.2</v>
      </c>
      <c r="AX12" s="504">
        <v>0.22</v>
      </c>
      <c r="AY12" s="503">
        <v>16.66</v>
      </c>
      <c r="AZ12" s="503">
        <v>1414.05</v>
      </c>
      <c r="BA12" s="503">
        <v>19.170000000000002</v>
      </c>
      <c r="BB12" s="517">
        <v>7.4999999999999997E-2</v>
      </c>
      <c r="BC12" s="517"/>
      <c r="BD12" s="511"/>
      <c r="BE12" s="512">
        <v>0.16200000000000001</v>
      </c>
      <c r="BF12" s="512"/>
      <c r="BG12" s="512" t="s">
        <v>5348</v>
      </c>
      <c r="BH12" s="511"/>
      <c r="BI12" s="512">
        <v>0.15</v>
      </c>
      <c r="BJ12" s="512">
        <v>0.22</v>
      </c>
      <c r="BK12" s="252"/>
      <c r="BL12" s="252"/>
      <c r="BM12" s="527">
        <f t="shared" si="8"/>
        <v>6</v>
      </c>
      <c r="BN12" s="490">
        <v>158.63</v>
      </c>
      <c r="BO12" s="254"/>
      <c r="BP12" s="254"/>
      <c r="BQ12" s="254"/>
      <c r="BR12" s="495">
        <v>19.170000000000002</v>
      </c>
      <c r="BS12" s="498">
        <v>0.3</v>
      </c>
      <c r="BT12" s="495">
        <v>198.46</v>
      </c>
      <c r="BU12" s="495">
        <v>424</v>
      </c>
      <c r="BV12" s="241">
        <f t="shared" si="0"/>
        <v>6</v>
      </c>
      <c r="BW12" s="2"/>
      <c r="BX12" s="2">
        <v>490.8</v>
      </c>
      <c r="BY12" s="2"/>
      <c r="BZ12" s="2"/>
      <c r="CA12" s="2"/>
      <c r="CB12" s="252"/>
      <c r="CC12" s="252"/>
      <c r="CD12" s="252">
        <v>546.33000000000004</v>
      </c>
      <c r="CE12" s="253"/>
      <c r="CG12" s="253">
        <v>0.08</v>
      </c>
      <c r="CM12" s="266">
        <f t="shared" si="1"/>
        <v>181</v>
      </c>
      <c r="CN12" s="267">
        <f t="shared" si="2"/>
        <v>362</v>
      </c>
      <c r="CO12" s="268">
        <f t="shared" si="3"/>
        <v>904.99</v>
      </c>
      <c r="CP12" s="252"/>
      <c r="CQ12" s="252"/>
      <c r="CR12" s="252"/>
      <c r="CS12" s="252"/>
      <c r="CT12" s="252"/>
      <c r="CU12" s="252"/>
      <c r="CV12" s="252"/>
      <c r="CW12" s="252"/>
      <c r="CX12" s="252">
        <f t="shared" si="9"/>
        <v>0</v>
      </c>
      <c r="CY12" s="252"/>
      <c r="CZ12" s="252">
        <v>489.06</v>
      </c>
      <c r="DA12" s="252"/>
      <c r="DC12" s="252"/>
      <c r="DD12" s="252"/>
      <c r="DH12" s="262">
        <v>0</v>
      </c>
      <c r="DI12" s="252">
        <v>39.42</v>
      </c>
      <c r="DJ12" s="3">
        <v>546.33000000000004</v>
      </c>
      <c r="DL12" s="241">
        <f t="shared" si="4"/>
        <v>6</v>
      </c>
      <c r="DM12" s="2"/>
      <c r="DN12" s="252">
        <v>720</v>
      </c>
      <c r="DQ12" s="252">
        <v>405.18</v>
      </c>
      <c r="DR12" s="264">
        <v>3.9399999999999998E-2</v>
      </c>
      <c r="DS12" s="252">
        <v>0</v>
      </c>
      <c r="DT12" s="253">
        <v>0</v>
      </c>
    </row>
    <row r="13" spans="1:124">
      <c r="A13">
        <v>7</v>
      </c>
      <c r="B13" s="9">
        <v>7.2008000000000001</v>
      </c>
      <c r="C13">
        <v>7</v>
      </c>
      <c r="D13" s="9"/>
      <c r="I13" s="248">
        <v>106.1</v>
      </c>
      <c r="J13" s="258">
        <f t="shared" si="5"/>
        <v>1.1439466158245759E-2</v>
      </c>
      <c r="K13" s="298"/>
      <c r="L13" s="252">
        <v>300</v>
      </c>
      <c r="M13" s="263"/>
      <c r="N13" s="263"/>
      <c r="O13" s="474">
        <v>328.76</v>
      </c>
      <c r="P13" s="475">
        <v>328.76</v>
      </c>
      <c r="Q13" s="475">
        <v>430.86</v>
      </c>
      <c r="R13" s="476">
        <v>0.09</v>
      </c>
      <c r="S13" s="536">
        <f t="shared" si="6"/>
        <v>7</v>
      </c>
      <c r="T13" s="461">
        <v>75.260000000000005</v>
      </c>
      <c r="U13" s="461">
        <v>10.56</v>
      </c>
      <c r="V13" s="461">
        <v>353.76</v>
      </c>
      <c r="W13" s="461"/>
      <c r="X13" s="254">
        <v>51.09</v>
      </c>
      <c r="Y13" s="462">
        <v>7.4999999999999997E-2</v>
      </c>
      <c r="Z13" s="461">
        <v>22.5</v>
      </c>
      <c r="AA13" s="461">
        <v>437.73</v>
      </c>
      <c r="AB13" s="463">
        <v>353.75</v>
      </c>
      <c r="AC13" s="464">
        <v>0.3</v>
      </c>
      <c r="AD13" s="461">
        <v>20.62</v>
      </c>
      <c r="AE13" s="461"/>
      <c r="AF13" s="461"/>
      <c r="AG13" s="253"/>
      <c r="AH13" s="273">
        <v>0</v>
      </c>
      <c r="AI13" s="255">
        <v>0</v>
      </c>
      <c r="AJ13" s="160">
        <v>0</v>
      </c>
      <c r="AK13" s="539">
        <v>480.1</v>
      </c>
      <c r="AL13" s="539"/>
      <c r="AM13" s="506">
        <f t="shared" si="7"/>
        <v>7</v>
      </c>
      <c r="AN13" s="481">
        <v>257.37</v>
      </c>
      <c r="AO13" s="481">
        <v>191.57</v>
      </c>
      <c r="AP13" s="254"/>
      <c r="AQ13" s="481">
        <v>303.18</v>
      </c>
      <c r="AR13" s="500" t="s">
        <v>5330</v>
      </c>
      <c r="AS13" s="503">
        <v>23.57</v>
      </c>
      <c r="AT13" s="503">
        <v>95.8</v>
      </c>
      <c r="AU13" s="511">
        <v>237.16</v>
      </c>
      <c r="AV13" s="511">
        <v>1222.49</v>
      </c>
      <c r="AW13" s="505">
        <v>0.2</v>
      </c>
      <c r="AX13" s="504">
        <v>0.22</v>
      </c>
      <c r="AY13" s="503">
        <v>16.66</v>
      </c>
      <c r="AZ13" s="503">
        <v>1414.05</v>
      </c>
      <c r="BA13" s="503">
        <v>19.170000000000002</v>
      </c>
      <c r="BB13" s="517">
        <v>7.4999999999999997E-2</v>
      </c>
      <c r="BC13" s="517"/>
      <c r="BD13" s="511"/>
      <c r="BE13" s="512">
        <v>0.16200000000000001</v>
      </c>
      <c r="BF13" s="512"/>
      <c r="BG13" s="512" t="s">
        <v>5348</v>
      </c>
      <c r="BH13" s="511"/>
      <c r="BI13" s="512">
        <v>0.15</v>
      </c>
      <c r="BJ13" s="512">
        <v>0.22</v>
      </c>
      <c r="BK13" s="252"/>
      <c r="BL13" s="252"/>
      <c r="BM13" s="527">
        <f t="shared" si="8"/>
        <v>7</v>
      </c>
      <c r="BN13" s="490">
        <v>158.63</v>
      </c>
      <c r="BO13" s="254"/>
      <c r="BP13" s="254"/>
      <c r="BQ13" s="254"/>
      <c r="BR13" s="495">
        <v>19.170000000000002</v>
      </c>
      <c r="BS13" s="498">
        <v>0.3</v>
      </c>
      <c r="BT13" s="495">
        <v>198.46</v>
      </c>
      <c r="BU13" s="495">
        <v>424</v>
      </c>
      <c r="BV13" s="241">
        <f t="shared" si="0"/>
        <v>7</v>
      </c>
      <c r="BW13" s="2"/>
      <c r="BX13" s="2">
        <v>490.8</v>
      </c>
      <c r="BY13" s="2"/>
      <c r="BZ13" s="2"/>
      <c r="CA13" s="2"/>
      <c r="CB13" s="252"/>
      <c r="CC13" s="252"/>
      <c r="CD13" s="252">
        <v>546.33000000000004</v>
      </c>
      <c r="CE13" s="253"/>
      <c r="CG13" s="5">
        <v>0.08</v>
      </c>
      <c r="CM13" s="266">
        <f t="shared" si="1"/>
        <v>181</v>
      </c>
      <c r="CN13" s="267">
        <f t="shared" si="2"/>
        <v>362</v>
      </c>
      <c r="CO13" s="268">
        <f t="shared" si="3"/>
        <v>904.99</v>
      </c>
      <c r="CP13" s="252"/>
      <c r="CQ13" s="252"/>
      <c r="CR13" s="252"/>
      <c r="CS13" s="252"/>
      <c r="CT13" s="252"/>
      <c r="CU13" s="252"/>
      <c r="CV13" s="252"/>
      <c r="CW13" s="252"/>
      <c r="CX13" s="252">
        <f t="shared" si="9"/>
        <v>0</v>
      </c>
      <c r="CY13" s="252"/>
      <c r="CZ13" s="252">
        <v>489.06</v>
      </c>
      <c r="DA13" s="252"/>
      <c r="DC13" s="252"/>
      <c r="DD13" s="252"/>
      <c r="DH13" s="106">
        <v>0</v>
      </c>
      <c r="DI13" s="252">
        <v>39.42</v>
      </c>
      <c r="DJ13" s="3">
        <v>546.33000000000004</v>
      </c>
      <c r="DL13" s="241">
        <f t="shared" si="4"/>
        <v>7</v>
      </c>
      <c r="DM13" s="2"/>
      <c r="DN13" s="252">
        <v>720</v>
      </c>
      <c r="DQ13" s="252">
        <v>405.18</v>
      </c>
      <c r="DR13" s="264">
        <v>3.9399999999999998E-2</v>
      </c>
      <c r="DS13" s="252">
        <v>0</v>
      </c>
      <c r="DT13" s="253">
        <v>0</v>
      </c>
    </row>
    <row r="14" spans="1:124">
      <c r="A14">
        <v>8</v>
      </c>
      <c r="B14" s="9">
        <v>8.2007999999999992</v>
      </c>
      <c r="C14">
        <v>8</v>
      </c>
      <c r="D14" s="9"/>
      <c r="I14" s="248">
        <v>107</v>
      </c>
      <c r="J14" s="258">
        <f t="shared" si="5"/>
        <v>8.4825636192271681E-3</v>
      </c>
      <c r="K14" s="298"/>
      <c r="L14" s="252">
        <v>300</v>
      </c>
      <c r="M14" s="263"/>
      <c r="N14" s="263"/>
      <c r="O14" s="474">
        <v>328.76</v>
      </c>
      <c r="P14" s="475">
        <v>328.76</v>
      </c>
      <c r="Q14" s="475">
        <v>430.86</v>
      </c>
      <c r="R14" s="476">
        <v>0.09</v>
      </c>
      <c r="S14" s="536">
        <f t="shared" si="6"/>
        <v>8</v>
      </c>
      <c r="T14" s="461">
        <v>75.260000000000005</v>
      </c>
      <c r="U14" s="461">
        <v>10.56</v>
      </c>
      <c r="V14" s="461">
        <v>353.76</v>
      </c>
      <c r="W14" s="461"/>
      <c r="X14" s="254">
        <v>51.09</v>
      </c>
      <c r="Y14" s="462">
        <v>7.4999999999999997E-2</v>
      </c>
      <c r="Z14" s="461">
        <v>22.5</v>
      </c>
      <c r="AA14" s="461">
        <v>437.73</v>
      </c>
      <c r="AB14" s="463">
        <v>353.75</v>
      </c>
      <c r="AC14" s="464">
        <v>0.3</v>
      </c>
      <c r="AD14" s="461">
        <v>20.62</v>
      </c>
      <c r="AE14" s="461"/>
      <c r="AF14" s="461"/>
      <c r="AG14" s="253"/>
      <c r="AH14" s="273">
        <v>0</v>
      </c>
      <c r="AI14" s="255">
        <v>0</v>
      </c>
      <c r="AJ14" s="160">
        <v>0</v>
      </c>
      <c r="AK14" s="539">
        <v>480.1</v>
      </c>
      <c r="AL14" s="539"/>
      <c r="AM14" s="506">
        <f t="shared" si="7"/>
        <v>8</v>
      </c>
      <c r="AN14" s="481">
        <v>257.37</v>
      </c>
      <c r="AO14" s="481">
        <v>191.57</v>
      </c>
      <c r="AP14" s="254"/>
      <c r="AQ14" s="481">
        <v>303.18</v>
      </c>
      <c r="AR14" s="500" t="s">
        <v>5330</v>
      </c>
      <c r="AS14" s="503">
        <v>23.57</v>
      </c>
      <c r="AT14" s="503">
        <v>95.8</v>
      </c>
      <c r="AU14" s="511">
        <v>237.16</v>
      </c>
      <c r="AV14" s="511">
        <v>1222.49</v>
      </c>
      <c r="AW14" s="505">
        <v>0.2</v>
      </c>
      <c r="AX14" s="504">
        <v>0.22</v>
      </c>
      <c r="AY14" s="503">
        <v>16.66</v>
      </c>
      <c r="AZ14" s="503">
        <v>1414.05</v>
      </c>
      <c r="BA14" s="503">
        <v>19.170000000000002</v>
      </c>
      <c r="BB14" s="517">
        <v>7.4999999999999997E-2</v>
      </c>
      <c r="BC14" s="517"/>
      <c r="BD14" s="511"/>
      <c r="BE14" s="512">
        <v>0.16200000000000001</v>
      </c>
      <c r="BF14" s="512"/>
      <c r="BG14" s="512" t="s">
        <v>5348</v>
      </c>
      <c r="BH14" s="511"/>
      <c r="BI14" s="512">
        <v>0.15</v>
      </c>
      <c r="BJ14" s="512">
        <v>0.22</v>
      </c>
      <c r="BK14" s="252"/>
      <c r="BL14" s="252"/>
      <c r="BM14" s="527">
        <f t="shared" si="8"/>
        <v>8</v>
      </c>
      <c r="BN14" s="490">
        <v>158.63</v>
      </c>
      <c r="BO14" s="254"/>
      <c r="BP14" s="254"/>
      <c r="BQ14" s="254"/>
      <c r="BR14" s="495">
        <v>19.170000000000002</v>
      </c>
      <c r="BS14" s="498">
        <v>0.3</v>
      </c>
      <c r="BT14" s="495">
        <v>198.46</v>
      </c>
      <c r="BU14" s="495">
        <v>424</v>
      </c>
      <c r="BV14" s="241">
        <f t="shared" si="0"/>
        <v>8</v>
      </c>
      <c r="BW14" s="2"/>
      <c r="BX14" s="2">
        <v>490.8</v>
      </c>
      <c r="BY14" s="2"/>
      <c r="BZ14" s="2"/>
      <c r="CA14" s="2"/>
      <c r="CB14" s="252"/>
      <c r="CC14" s="252"/>
      <c r="CD14" s="252">
        <v>546.33000000000004</v>
      </c>
      <c r="CE14" s="253"/>
      <c r="CG14" s="253">
        <v>0.08</v>
      </c>
      <c r="CM14" s="266">
        <f t="shared" si="1"/>
        <v>181</v>
      </c>
      <c r="CN14" s="267">
        <f t="shared" si="2"/>
        <v>362</v>
      </c>
      <c r="CO14" s="268">
        <f t="shared" si="3"/>
        <v>904.99</v>
      </c>
      <c r="CP14" s="252"/>
      <c r="CQ14" s="252"/>
      <c r="CR14" s="252"/>
      <c r="CS14" s="252"/>
      <c r="CT14" s="252"/>
      <c r="CU14" s="252"/>
      <c r="CV14" s="252"/>
      <c r="CW14" s="252"/>
      <c r="CX14" s="252">
        <f t="shared" si="9"/>
        <v>0</v>
      </c>
      <c r="CY14" s="252"/>
      <c r="CZ14" s="252">
        <v>489.06</v>
      </c>
      <c r="DA14" s="252"/>
      <c r="DC14" s="252"/>
      <c r="DD14" s="252"/>
      <c r="DH14" s="262">
        <v>0</v>
      </c>
      <c r="DI14" s="252">
        <v>39.42</v>
      </c>
      <c r="DJ14" s="3">
        <v>546.33000000000004</v>
      </c>
      <c r="DL14" s="241">
        <f t="shared" si="4"/>
        <v>8</v>
      </c>
      <c r="DM14" s="2"/>
      <c r="DN14" s="252">
        <v>720</v>
      </c>
      <c r="DQ14" s="252">
        <v>405.18</v>
      </c>
      <c r="DR14" s="264">
        <v>3.9399999999999998E-2</v>
      </c>
      <c r="DS14" s="252">
        <v>0</v>
      </c>
      <c r="DT14" s="253">
        <v>0</v>
      </c>
    </row>
    <row r="15" spans="1:124">
      <c r="A15">
        <v>9</v>
      </c>
      <c r="B15" s="9">
        <v>9.2007999999999992</v>
      </c>
      <c r="C15">
        <v>9</v>
      </c>
      <c r="D15" s="9"/>
      <c r="I15" s="248">
        <v>107</v>
      </c>
      <c r="J15" s="258">
        <f t="shared" si="5"/>
        <v>0</v>
      </c>
      <c r="K15" s="298"/>
      <c r="L15" s="252">
        <v>300</v>
      </c>
      <c r="M15" s="263"/>
      <c r="N15" s="263"/>
      <c r="O15" s="474">
        <v>328.76</v>
      </c>
      <c r="P15" s="475">
        <v>328.76</v>
      </c>
      <c r="Q15" s="475">
        <v>430.86</v>
      </c>
      <c r="R15" s="476">
        <v>0.09</v>
      </c>
      <c r="S15" s="536">
        <f t="shared" si="6"/>
        <v>9</v>
      </c>
      <c r="T15" s="461">
        <v>75.260000000000005</v>
      </c>
      <c r="U15" s="461">
        <v>10.56</v>
      </c>
      <c r="V15" s="461">
        <v>353.76</v>
      </c>
      <c r="W15" s="461"/>
      <c r="X15" s="254">
        <v>51.09</v>
      </c>
      <c r="Y15" s="462">
        <v>7.4999999999999997E-2</v>
      </c>
      <c r="Z15" s="461">
        <v>22.5</v>
      </c>
      <c r="AA15" s="461">
        <v>437.73</v>
      </c>
      <c r="AB15" s="463">
        <v>353.75</v>
      </c>
      <c r="AC15" s="464">
        <v>0.3</v>
      </c>
      <c r="AD15" s="461">
        <v>20.62</v>
      </c>
      <c r="AE15" s="461"/>
      <c r="AF15" s="461"/>
      <c r="AG15" s="253"/>
      <c r="AH15" s="273">
        <v>0</v>
      </c>
      <c r="AI15" s="255">
        <v>0</v>
      </c>
      <c r="AJ15" s="160">
        <v>0</v>
      </c>
      <c r="AK15" s="539">
        <v>480.1</v>
      </c>
      <c r="AL15" s="539"/>
      <c r="AM15" s="506">
        <f t="shared" si="7"/>
        <v>9</v>
      </c>
      <c r="AN15" s="481">
        <v>257.37</v>
      </c>
      <c r="AO15" s="481">
        <v>191.57</v>
      </c>
      <c r="AP15" s="254"/>
      <c r="AQ15" s="481">
        <v>303.18</v>
      </c>
      <c r="AR15" s="500" t="s">
        <v>5330</v>
      </c>
      <c r="AS15" s="503">
        <v>23.57</v>
      </c>
      <c r="AT15" s="503">
        <v>95.8</v>
      </c>
      <c r="AU15" s="511">
        <v>237.16</v>
      </c>
      <c r="AV15" s="511">
        <v>1222.49</v>
      </c>
      <c r="AW15" s="505">
        <v>0.2</v>
      </c>
      <c r="AX15" s="504">
        <v>0.22</v>
      </c>
      <c r="AY15" s="503">
        <v>16.66</v>
      </c>
      <c r="AZ15" s="503">
        <v>1414.05</v>
      </c>
      <c r="BA15" s="503">
        <v>19.170000000000002</v>
      </c>
      <c r="BB15" s="517">
        <v>7.4999999999999997E-2</v>
      </c>
      <c r="BC15" s="517"/>
      <c r="BD15" s="511"/>
      <c r="BE15" s="512">
        <v>0.16200000000000001</v>
      </c>
      <c r="BF15" s="512"/>
      <c r="BG15" s="512" t="s">
        <v>5348</v>
      </c>
      <c r="BH15" s="511"/>
      <c r="BI15" s="512">
        <v>0.15</v>
      </c>
      <c r="BJ15" s="512">
        <v>0.22</v>
      </c>
      <c r="BK15" s="252"/>
      <c r="BL15" s="252"/>
      <c r="BM15" s="527">
        <f t="shared" si="8"/>
        <v>9</v>
      </c>
      <c r="BN15" s="490">
        <v>158.63</v>
      </c>
      <c r="BO15" s="254"/>
      <c r="BP15" s="254"/>
      <c r="BQ15" s="254"/>
      <c r="BR15" s="495">
        <v>19.170000000000002</v>
      </c>
      <c r="BS15" s="498">
        <v>0.3</v>
      </c>
      <c r="BT15" s="495">
        <v>198.46</v>
      </c>
      <c r="BU15" s="495">
        <v>424</v>
      </c>
      <c r="BV15" s="241">
        <f t="shared" si="0"/>
        <v>9</v>
      </c>
      <c r="BW15" s="2"/>
      <c r="BX15" s="2">
        <v>490.8</v>
      </c>
      <c r="BY15" s="2"/>
      <c r="BZ15" s="2"/>
      <c r="CA15" s="2"/>
      <c r="CB15" s="252"/>
      <c r="CC15" s="252"/>
      <c r="CD15" s="252">
        <v>546.33000000000004</v>
      </c>
      <c r="CE15" s="253"/>
      <c r="CG15" s="5">
        <v>0.08</v>
      </c>
      <c r="CM15" s="266">
        <f t="shared" si="1"/>
        <v>181</v>
      </c>
      <c r="CN15" s="267">
        <f t="shared" si="2"/>
        <v>362</v>
      </c>
      <c r="CO15" s="268">
        <f t="shared" si="3"/>
        <v>904.99</v>
      </c>
      <c r="CP15" s="252"/>
      <c r="CQ15" s="252"/>
      <c r="CR15" s="252"/>
      <c r="CS15" s="252"/>
      <c r="CT15" s="252"/>
      <c r="CU15" s="252"/>
      <c r="CV15" s="252"/>
      <c r="CW15" s="252"/>
      <c r="CX15" s="252">
        <f t="shared" si="9"/>
        <v>0</v>
      </c>
      <c r="CY15" s="252"/>
      <c r="CZ15" s="252">
        <v>489.06</v>
      </c>
      <c r="DA15" s="252"/>
      <c r="DC15" s="252"/>
      <c r="DD15" s="252"/>
      <c r="DH15" s="106">
        <v>0</v>
      </c>
      <c r="DI15" s="252">
        <v>39.42</v>
      </c>
      <c r="DJ15" s="3">
        <v>546.33000000000004</v>
      </c>
      <c r="DL15" s="241">
        <f t="shared" si="4"/>
        <v>9</v>
      </c>
      <c r="DM15" s="2"/>
      <c r="DN15" s="252">
        <v>720</v>
      </c>
      <c r="DQ15" s="252">
        <v>405.18</v>
      </c>
      <c r="DR15" s="264">
        <v>3.9399999999999998E-2</v>
      </c>
      <c r="DS15" s="252">
        <v>0</v>
      </c>
      <c r="DT15" s="253">
        <v>0</v>
      </c>
    </row>
    <row r="16" spans="1:124">
      <c r="A16">
        <v>10</v>
      </c>
      <c r="B16" s="9">
        <v>10.200799999999999</v>
      </c>
      <c r="C16">
        <v>10</v>
      </c>
      <c r="D16" s="9"/>
      <c r="I16" s="248">
        <v>107.1</v>
      </c>
      <c r="J16" s="258">
        <f t="shared" si="5"/>
        <v>9.3457943925234765E-4</v>
      </c>
      <c r="K16" s="298"/>
      <c r="L16" s="252">
        <v>300</v>
      </c>
      <c r="M16" s="263"/>
      <c r="N16" s="263"/>
      <c r="O16" s="474">
        <v>328.76</v>
      </c>
      <c r="P16" s="475">
        <v>328.76</v>
      </c>
      <c r="Q16" s="475">
        <v>430.86</v>
      </c>
      <c r="R16" s="476">
        <v>0.09</v>
      </c>
      <c r="S16" s="536">
        <f t="shared" si="6"/>
        <v>10</v>
      </c>
      <c r="T16" s="461">
        <v>75.260000000000005</v>
      </c>
      <c r="U16" s="461">
        <v>10.56</v>
      </c>
      <c r="V16" s="461">
        <v>353.76</v>
      </c>
      <c r="W16" s="461"/>
      <c r="X16" s="254">
        <v>51.09</v>
      </c>
      <c r="Y16" s="462">
        <v>7.4999999999999997E-2</v>
      </c>
      <c r="Z16" s="461">
        <v>22.5</v>
      </c>
      <c r="AA16" s="461">
        <v>437.73</v>
      </c>
      <c r="AB16" s="463">
        <v>353.75</v>
      </c>
      <c r="AC16" s="464">
        <v>0.3</v>
      </c>
      <c r="AD16" s="461">
        <v>20.62</v>
      </c>
      <c r="AE16" s="461"/>
      <c r="AF16" s="461"/>
      <c r="AG16" s="253"/>
      <c r="AH16" s="273">
        <v>0</v>
      </c>
      <c r="AI16" s="255">
        <v>0</v>
      </c>
      <c r="AJ16" s="160">
        <v>0</v>
      </c>
      <c r="AK16" s="539">
        <v>480.1</v>
      </c>
      <c r="AL16" s="539"/>
      <c r="AM16" s="506">
        <f t="shared" si="7"/>
        <v>10</v>
      </c>
      <c r="AN16" s="481">
        <v>257.37</v>
      </c>
      <c r="AO16" s="481">
        <v>191.57</v>
      </c>
      <c r="AP16" s="254"/>
      <c r="AQ16" s="481">
        <v>303.18</v>
      </c>
      <c r="AR16" s="500" t="s">
        <v>5330</v>
      </c>
      <c r="AS16" s="503">
        <v>23.57</v>
      </c>
      <c r="AT16" s="503">
        <v>95.8</v>
      </c>
      <c r="AU16" s="511">
        <v>237.16</v>
      </c>
      <c r="AV16" s="511">
        <v>1222.49</v>
      </c>
      <c r="AW16" s="505">
        <v>0.2</v>
      </c>
      <c r="AX16" s="504">
        <v>0.22</v>
      </c>
      <c r="AY16" s="503">
        <v>16.66</v>
      </c>
      <c r="AZ16" s="503">
        <v>1414.05</v>
      </c>
      <c r="BA16" s="503">
        <v>19.170000000000002</v>
      </c>
      <c r="BB16" s="517">
        <v>7.4999999999999997E-2</v>
      </c>
      <c r="BC16" s="517"/>
      <c r="BD16" s="511"/>
      <c r="BE16" s="512">
        <v>0.16200000000000001</v>
      </c>
      <c r="BF16" s="512"/>
      <c r="BG16" s="512" t="s">
        <v>5348</v>
      </c>
      <c r="BH16" s="511"/>
      <c r="BI16" s="512">
        <v>0.15</v>
      </c>
      <c r="BJ16" s="512">
        <v>0.22</v>
      </c>
      <c r="BK16" s="252"/>
      <c r="BL16" s="252"/>
      <c r="BM16" s="527">
        <f t="shared" si="8"/>
        <v>10</v>
      </c>
      <c r="BN16" s="490">
        <v>158.63</v>
      </c>
      <c r="BO16" s="254"/>
      <c r="BP16" s="254"/>
      <c r="BQ16" s="254"/>
      <c r="BR16" s="495">
        <v>19.170000000000002</v>
      </c>
      <c r="BS16" s="498">
        <v>0.3</v>
      </c>
      <c r="BT16" s="495">
        <v>198.46</v>
      </c>
      <c r="BU16" s="495">
        <v>424</v>
      </c>
      <c r="BV16" s="241">
        <f t="shared" si="0"/>
        <v>10</v>
      </c>
      <c r="BW16" s="2"/>
      <c r="BX16" s="2">
        <v>490.8</v>
      </c>
      <c r="BY16" s="2"/>
      <c r="BZ16" s="2"/>
      <c r="CA16" s="2"/>
      <c r="CB16" s="252"/>
      <c r="CC16" s="252"/>
      <c r="CD16" s="252">
        <v>546.33000000000004</v>
      </c>
      <c r="CE16" s="253"/>
      <c r="CG16" s="253">
        <v>0.08</v>
      </c>
      <c r="CM16" s="266">
        <f t="shared" si="1"/>
        <v>181</v>
      </c>
      <c r="CN16" s="267">
        <f t="shared" si="2"/>
        <v>362</v>
      </c>
      <c r="CO16" s="268">
        <f t="shared" si="3"/>
        <v>904.99</v>
      </c>
      <c r="CP16" s="252"/>
      <c r="CQ16" s="252"/>
      <c r="CR16" s="252"/>
      <c r="CS16" s="252"/>
      <c r="CT16" s="252"/>
      <c r="CU16" s="252"/>
      <c r="CV16" s="252"/>
      <c r="CW16" s="252"/>
      <c r="CX16" s="252">
        <f t="shared" si="9"/>
        <v>0</v>
      </c>
      <c r="CY16" s="252"/>
      <c r="CZ16" s="252">
        <v>489.06</v>
      </c>
      <c r="DA16" s="252"/>
      <c r="DC16" s="252"/>
      <c r="DD16" s="252"/>
      <c r="DH16" s="262">
        <v>0</v>
      </c>
      <c r="DI16" s="252">
        <v>39.42</v>
      </c>
      <c r="DJ16" s="3">
        <v>546.33000000000004</v>
      </c>
      <c r="DL16" s="241">
        <f t="shared" si="4"/>
        <v>10</v>
      </c>
      <c r="DM16" s="2"/>
      <c r="DN16" s="252">
        <v>720</v>
      </c>
      <c r="DQ16" s="252">
        <v>405.18</v>
      </c>
      <c r="DR16" s="264">
        <v>3.9399999999999998E-2</v>
      </c>
      <c r="DS16" s="252">
        <v>0</v>
      </c>
      <c r="DT16" s="253">
        <v>0</v>
      </c>
    </row>
    <row r="17" spans="1:124">
      <c r="A17">
        <v>11</v>
      </c>
      <c r="B17" s="9">
        <v>11.200799999999999</v>
      </c>
      <c r="C17">
        <v>11</v>
      </c>
      <c r="D17" s="9"/>
      <c r="I17" s="248">
        <v>106.5</v>
      </c>
      <c r="J17" s="258">
        <f t="shared" si="5"/>
        <v>-5.6022408963585235E-3</v>
      </c>
      <c r="K17" s="298"/>
      <c r="L17" s="252">
        <v>300</v>
      </c>
      <c r="M17" s="263"/>
      <c r="N17" s="263"/>
      <c r="O17" s="474">
        <v>328.76</v>
      </c>
      <c r="P17" s="475">
        <v>328.76</v>
      </c>
      <c r="Q17" s="475">
        <v>430.86</v>
      </c>
      <c r="R17" s="476">
        <v>0.09</v>
      </c>
      <c r="S17" s="536">
        <f t="shared" si="6"/>
        <v>11</v>
      </c>
      <c r="T17" s="461">
        <v>75.260000000000005</v>
      </c>
      <c r="U17" s="461">
        <v>10.56</v>
      </c>
      <c r="V17" s="461">
        <v>353.76</v>
      </c>
      <c r="W17" s="461"/>
      <c r="X17" s="254">
        <v>51.09</v>
      </c>
      <c r="Y17" s="462">
        <v>7.4999999999999997E-2</v>
      </c>
      <c r="Z17" s="461">
        <v>22.5</v>
      </c>
      <c r="AA17" s="461">
        <v>437.73</v>
      </c>
      <c r="AB17" s="463">
        <v>353.75</v>
      </c>
      <c r="AC17" s="464">
        <v>0.3</v>
      </c>
      <c r="AD17" s="461">
        <v>20.62</v>
      </c>
      <c r="AE17" s="461"/>
      <c r="AF17" s="461"/>
      <c r="AG17" s="253"/>
      <c r="AH17" s="273">
        <v>0</v>
      </c>
      <c r="AI17" s="255">
        <v>0</v>
      </c>
      <c r="AJ17" s="160">
        <v>0</v>
      </c>
      <c r="AK17" s="539">
        <v>480.1</v>
      </c>
      <c r="AL17" s="539"/>
      <c r="AM17" s="506">
        <f t="shared" si="7"/>
        <v>11</v>
      </c>
      <c r="AN17" s="481">
        <v>257.37</v>
      </c>
      <c r="AO17" s="481">
        <v>191.57</v>
      </c>
      <c r="AP17" s="254"/>
      <c r="AQ17" s="481">
        <v>303.18</v>
      </c>
      <c r="AR17" s="500" t="s">
        <v>5330</v>
      </c>
      <c r="AS17" s="503">
        <v>23.57</v>
      </c>
      <c r="AT17" s="503">
        <v>95.8</v>
      </c>
      <c r="AU17" s="511">
        <v>237.16</v>
      </c>
      <c r="AV17" s="511">
        <v>1222.49</v>
      </c>
      <c r="AW17" s="505">
        <v>0.2</v>
      </c>
      <c r="AX17" s="504">
        <v>0.22</v>
      </c>
      <c r="AY17" s="503">
        <v>16.66</v>
      </c>
      <c r="AZ17" s="503">
        <v>1414.05</v>
      </c>
      <c r="BA17" s="503">
        <v>19.170000000000002</v>
      </c>
      <c r="BB17" s="517">
        <v>7.4999999999999997E-2</v>
      </c>
      <c r="BC17" s="517"/>
      <c r="BD17" s="511"/>
      <c r="BE17" s="512">
        <v>0.16200000000000001</v>
      </c>
      <c r="BF17" s="512"/>
      <c r="BG17" s="512" t="s">
        <v>5348</v>
      </c>
      <c r="BH17" s="511"/>
      <c r="BI17" s="512">
        <v>0.15</v>
      </c>
      <c r="BJ17" s="512">
        <v>0.22</v>
      </c>
      <c r="BK17" s="252"/>
      <c r="BL17" s="252"/>
      <c r="BM17" s="527">
        <f t="shared" si="8"/>
        <v>11</v>
      </c>
      <c r="BN17" s="490">
        <v>158.63</v>
      </c>
      <c r="BO17" s="254"/>
      <c r="BP17" s="254"/>
      <c r="BQ17" s="254"/>
      <c r="BR17" s="495">
        <v>19.170000000000002</v>
      </c>
      <c r="BS17" s="498">
        <v>0.3</v>
      </c>
      <c r="BT17" s="495">
        <v>198.46</v>
      </c>
      <c r="BU17" s="495">
        <v>424</v>
      </c>
      <c r="BV17" s="241">
        <f t="shared" si="0"/>
        <v>11</v>
      </c>
      <c r="BW17" s="2"/>
      <c r="BX17" s="2">
        <v>490.8</v>
      </c>
      <c r="BY17" s="2"/>
      <c r="BZ17" s="2"/>
      <c r="CA17" s="2"/>
      <c r="CB17" s="252"/>
      <c r="CC17" s="252"/>
      <c r="CD17" s="252">
        <v>546.33000000000004</v>
      </c>
      <c r="CE17" s="253"/>
      <c r="CG17" s="5">
        <v>0.08</v>
      </c>
      <c r="CM17" s="266">
        <f t="shared" si="1"/>
        <v>181</v>
      </c>
      <c r="CN17" s="267">
        <f t="shared" si="2"/>
        <v>362</v>
      </c>
      <c r="CO17" s="268">
        <f t="shared" si="3"/>
        <v>904.99</v>
      </c>
      <c r="CP17" s="252"/>
      <c r="CQ17" s="252"/>
      <c r="CR17" s="252"/>
      <c r="CS17" s="252"/>
      <c r="CT17" s="252"/>
      <c r="CU17" s="252"/>
      <c r="CV17" s="252"/>
      <c r="CW17" s="252"/>
      <c r="CX17" s="252">
        <f t="shared" si="9"/>
        <v>0</v>
      </c>
      <c r="CY17" s="252"/>
      <c r="CZ17" s="252">
        <v>489.06</v>
      </c>
      <c r="DA17" s="252"/>
      <c r="DC17" s="252"/>
      <c r="DD17" s="252"/>
      <c r="DH17" s="106">
        <v>0</v>
      </c>
      <c r="DI17" s="252">
        <v>39.42</v>
      </c>
      <c r="DJ17" s="3">
        <v>546.33000000000004</v>
      </c>
      <c r="DL17" s="241">
        <f t="shared" si="4"/>
        <v>11</v>
      </c>
      <c r="DM17" s="2"/>
      <c r="DN17" s="252">
        <v>720</v>
      </c>
      <c r="DQ17" s="252">
        <v>405.18</v>
      </c>
      <c r="DR17" s="264">
        <v>3.9399999999999998E-2</v>
      </c>
      <c r="DS17" s="252">
        <v>0</v>
      </c>
      <c r="DT17" s="253">
        <v>0</v>
      </c>
    </row>
    <row r="18" spans="1:124">
      <c r="A18">
        <v>12</v>
      </c>
      <c r="B18" s="9">
        <v>12.200799999999999</v>
      </c>
      <c r="C18">
        <v>12</v>
      </c>
      <c r="D18" s="9"/>
      <c r="I18" s="248">
        <v>106.4</v>
      </c>
      <c r="J18" s="258">
        <f t="shared" si="5"/>
        <v>-9.3896713615015948E-4</v>
      </c>
      <c r="K18" s="298"/>
      <c r="L18" s="252">
        <v>300</v>
      </c>
      <c r="M18" s="263"/>
      <c r="N18" s="263"/>
      <c r="O18" s="474">
        <v>328.76</v>
      </c>
      <c r="P18" s="475">
        <v>328.76</v>
      </c>
      <c r="Q18" s="475">
        <v>430.86</v>
      </c>
      <c r="R18" s="476">
        <v>0.09</v>
      </c>
      <c r="S18" s="536">
        <f t="shared" si="6"/>
        <v>12</v>
      </c>
      <c r="T18" s="461">
        <v>75.260000000000005</v>
      </c>
      <c r="U18" s="461">
        <v>10.56</v>
      </c>
      <c r="V18" s="461">
        <v>353.76</v>
      </c>
      <c r="W18" s="461"/>
      <c r="X18" s="254">
        <v>51.09</v>
      </c>
      <c r="Y18" s="462">
        <v>7.4999999999999997E-2</v>
      </c>
      <c r="Z18" s="461">
        <v>22.5</v>
      </c>
      <c r="AA18" s="461">
        <v>437.73</v>
      </c>
      <c r="AB18" s="463">
        <v>353.75</v>
      </c>
      <c r="AC18" s="464">
        <v>0.3</v>
      </c>
      <c r="AD18" s="461">
        <v>20.62</v>
      </c>
      <c r="AE18" s="461"/>
      <c r="AF18" s="461"/>
      <c r="AG18" s="253"/>
      <c r="AH18" s="273">
        <v>0</v>
      </c>
      <c r="AI18" s="255">
        <v>0</v>
      </c>
      <c r="AJ18" s="160">
        <v>0</v>
      </c>
      <c r="AK18" s="539">
        <v>480.1</v>
      </c>
      <c r="AL18" s="539"/>
      <c r="AM18" s="506">
        <f t="shared" si="7"/>
        <v>12</v>
      </c>
      <c r="AN18" s="481">
        <v>257.37</v>
      </c>
      <c r="AO18" s="481">
        <v>191.57</v>
      </c>
      <c r="AP18" s="254"/>
      <c r="AQ18" s="481">
        <v>303.18</v>
      </c>
      <c r="AR18" s="500" t="s">
        <v>5330</v>
      </c>
      <c r="AS18" s="503">
        <v>23.57</v>
      </c>
      <c r="AT18" s="503">
        <v>95.8</v>
      </c>
      <c r="AU18" s="511">
        <v>237.16</v>
      </c>
      <c r="AV18" s="511">
        <v>1222.49</v>
      </c>
      <c r="AW18" s="505">
        <v>0.2</v>
      </c>
      <c r="AX18" s="504">
        <v>0.22</v>
      </c>
      <c r="AY18" s="503">
        <v>16.66</v>
      </c>
      <c r="AZ18" s="503">
        <v>1414.05</v>
      </c>
      <c r="BA18" s="503">
        <v>19.170000000000002</v>
      </c>
      <c r="BB18" s="517">
        <v>7.4999999999999997E-2</v>
      </c>
      <c r="BC18" s="517"/>
      <c r="BD18" s="511"/>
      <c r="BE18" s="512">
        <v>0.16200000000000001</v>
      </c>
      <c r="BF18" s="512"/>
      <c r="BG18" s="512" t="s">
        <v>5348</v>
      </c>
      <c r="BH18" s="511">
        <v>533</v>
      </c>
      <c r="BI18" s="512">
        <v>0.15</v>
      </c>
      <c r="BJ18" s="512">
        <v>0.22</v>
      </c>
      <c r="BK18" s="252"/>
      <c r="BL18" s="252"/>
      <c r="BM18" s="527">
        <f t="shared" si="8"/>
        <v>12</v>
      </c>
      <c r="BN18" s="490">
        <v>158.63</v>
      </c>
      <c r="BO18" s="254"/>
      <c r="BP18" s="254"/>
      <c r="BQ18" s="254"/>
      <c r="BR18" s="495">
        <v>19.170000000000002</v>
      </c>
      <c r="BS18" s="498">
        <v>0.3</v>
      </c>
      <c r="BT18" s="495">
        <v>198.46</v>
      </c>
      <c r="BU18" s="495">
        <v>424</v>
      </c>
      <c r="BV18" s="241">
        <f t="shared" si="0"/>
        <v>12</v>
      </c>
      <c r="BW18" s="2"/>
      <c r="BX18" s="2">
        <v>490.8</v>
      </c>
      <c r="BY18" s="2"/>
      <c r="BZ18" s="2"/>
      <c r="CA18" s="2"/>
      <c r="CB18" s="252"/>
      <c r="CC18" s="252"/>
      <c r="CD18" s="252">
        <v>546.33000000000004</v>
      </c>
      <c r="CE18" s="253"/>
      <c r="CG18" s="253">
        <v>0.08</v>
      </c>
      <c r="CM18" s="266">
        <f t="shared" si="1"/>
        <v>181</v>
      </c>
      <c r="CN18" s="267">
        <f t="shared" si="2"/>
        <v>362</v>
      </c>
      <c r="CO18" s="268">
        <f t="shared" si="3"/>
        <v>904.99</v>
      </c>
      <c r="CP18" s="252"/>
      <c r="CQ18" s="252"/>
      <c r="CR18" s="252"/>
      <c r="CS18" s="252"/>
      <c r="CT18" s="252"/>
      <c r="CU18" s="252"/>
      <c r="CV18" s="252"/>
      <c r="CW18" s="252"/>
      <c r="CX18" s="252">
        <f t="shared" si="9"/>
        <v>0</v>
      </c>
      <c r="CY18" s="252"/>
      <c r="CZ18" s="252">
        <v>489.06</v>
      </c>
      <c r="DA18" s="252"/>
      <c r="DC18" s="252"/>
      <c r="DD18" s="252"/>
      <c r="DH18" s="262">
        <v>0</v>
      </c>
      <c r="DI18" s="252">
        <v>39.42</v>
      </c>
      <c r="DJ18" s="3">
        <v>546.33000000000004</v>
      </c>
      <c r="DL18" s="241">
        <f t="shared" si="4"/>
        <v>12</v>
      </c>
      <c r="DM18" s="2"/>
      <c r="DN18" s="252">
        <v>720</v>
      </c>
      <c r="DQ18" s="252">
        <v>405.18</v>
      </c>
      <c r="DR18" s="264">
        <v>3.9399999999999998E-2</v>
      </c>
      <c r="DS18" s="252">
        <v>0</v>
      </c>
      <c r="DT18" s="253">
        <v>0</v>
      </c>
    </row>
    <row r="19" spans="1:124">
      <c r="A19">
        <v>13</v>
      </c>
      <c r="B19" s="9">
        <v>1.2009000000000001</v>
      </c>
      <c r="C19">
        <v>13</v>
      </c>
      <c r="D19" s="9"/>
      <c r="I19" s="248">
        <v>105.8</v>
      </c>
      <c r="J19" s="258">
        <f t="shared" si="5"/>
        <v>-5.6390977443609991E-3</v>
      </c>
      <c r="K19" s="298"/>
      <c r="L19" s="252">
        <v>300</v>
      </c>
      <c r="M19" s="263"/>
      <c r="N19" s="263"/>
      <c r="O19" s="474">
        <v>328.76</v>
      </c>
      <c r="P19" s="475">
        <v>328.76</v>
      </c>
      <c r="Q19" s="475">
        <v>430.86</v>
      </c>
      <c r="R19" s="476">
        <v>0.09</v>
      </c>
      <c r="S19" s="536">
        <f t="shared" si="6"/>
        <v>13</v>
      </c>
      <c r="T19" s="461">
        <v>75.260000000000005</v>
      </c>
      <c r="U19" s="461">
        <v>10.56</v>
      </c>
      <c r="V19" s="461">
        <v>353.76</v>
      </c>
      <c r="W19" s="461"/>
      <c r="X19" s="254">
        <v>51.09</v>
      </c>
      <c r="Y19" s="462">
        <v>7.4999999999999997E-2</v>
      </c>
      <c r="Z19" s="461">
        <v>22.5</v>
      </c>
      <c r="AA19" s="461">
        <v>437.73</v>
      </c>
      <c r="AB19" s="463">
        <v>353.75</v>
      </c>
      <c r="AC19" s="464">
        <v>0.3</v>
      </c>
      <c r="AD19" s="461">
        <v>20.62</v>
      </c>
      <c r="AE19" s="461"/>
      <c r="AF19" s="461"/>
      <c r="AG19" s="253"/>
      <c r="AH19" s="273">
        <v>0</v>
      </c>
      <c r="AI19" s="255">
        <v>0</v>
      </c>
      <c r="AJ19" s="160">
        <v>0</v>
      </c>
      <c r="AK19" s="539">
        <v>480.1</v>
      </c>
      <c r="AL19" s="539"/>
      <c r="AM19" s="506">
        <f t="shared" si="7"/>
        <v>13</v>
      </c>
      <c r="AN19" s="481">
        <v>257.37</v>
      </c>
      <c r="AO19" s="481">
        <v>191.57</v>
      </c>
      <c r="AP19" s="254"/>
      <c r="AQ19" s="481">
        <v>303.18</v>
      </c>
      <c r="AR19" s="500" t="s">
        <v>5330</v>
      </c>
      <c r="AS19" s="503">
        <v>23.57</v>
      </c>
      <c r="AT19" s="502"/>
      <c r="AU19" s="511">
        <v>237.16</v>
      </c>
      <c r="AV19" s="511">
        <v>1222.49</v>
      </c>
      <c r="AW19" s="505">
        <v>0.2</v>
      </c>
      <c r="AX19" s="504">
        <v>0.22</v>
      </c>
      <c r="AY19" s="503">
        <v>16.66</v>
      </c>
      <c r="AZ19" s="503">
        <v>1414.05</v>
      </c>
      <c r="BA19" s="503">
        <v>19.170000000000002</v>
      </c>
      <c r="BB19" s="503"/>
      <c r="BC19" s="503"/>
      <c r="BD19" s="511"/>
      <c r="BE19" s="512">
        <v>0.16200000000000001</v>
      </c>
      <c r="BF19" s="512"/>
      <c r="BG19" s="512" t="s">
        <v>5348</v>
      </c>
      <c r="BH19" s="252"/>
      <c r="BI19" s="252"/>
      <c r="BJ19" s="512">
        <v>0.22</v>
      </c>
      <c r="BK19" s="252"/>
      <c r="BL19" s="252"/>
      <c r="BM19" s="527">
        <f t="shared" si="8"/>
        <v>13</v>
      </c>
      <c r="BN19" s="490">
        <v>158.63</v>
      </c>
      <c r="BO19" s="254"/>
      <c r="BP19" s="254"/>
      <c r="BQ19" s="254"/>
      <c r="BR19" s="495">
        <v>19.170000000000002</v>
      </c>
      <c r="BS19" s="498">
        <v>0.3</v>
      </c>
      <c r="BT19" s="498"/>
      <c r="BU19" s="495">
        <v>424</v>
      </c>
      <c r="BV19" s="241">
        <f t="shared" si="0"/>
        <v>13</v>
      </c>
      <c r="BW19" s="2"/>
      <c r="BX19" s="2">
        <v>490.8</v>
      </c>
      <c r="BY19" s="2"/>
      <c r="BZ19" s="2"/>
      <c r="CA19" s="2"/>
      <c r="CB19" s="252"/>
      <c r="CC19" s="252"/>
      <c r="CD19" s="252">
        <v>546.33000000000004</v>
      </c>
      <c r="CE19" s="253"/>
      <c r="CG19" s="5">
        <v>0.08</v>
      </c>
      <c r="CM19" s="266">
        <f t="shared" si="1"/>
        <v>181</v>
      </c>
      <c r="CN19" s="267">
        <f t="shared" si="2"/>
        <v>362</v>
      </c>
      <c r="CO19" s="268">
        <f t="shared" si="3"/>
        <v>904.99</v>
      </c>
      <c r="CP19" s="252"/>
      <c r="CQ19" s="252"/>
      <c r="CR19" s="252"/>
      <c r="CS19" s="252"/>
      <c r="CT19" s="252"/>
      <c r="CU19" s="252"/>
      <c r="CV19" s="252"/>
      <c r="CW19" s="252"/>
      <c r="CX19" s="252">
        <f t="shared" si="9"/>
        <v>0</v>
      </c>
      <c r="CY19" s="252"/>
      <c r="CZ19" s="252">
        <v>489.06</v>
      </c>
      <c r="DA19" s="252"/>
      <c r="DC19" s="252"/>
      <c r="DD19" s="252"/>
      <c r="DH19" s="106">
        <v>0</v>
      </c>
      <c r="DI19" s="252">
        <v>39.42</v>
      </c>
      <c r="DJ19" s="3">
        <v>546.33000000000004</v>
      </c>
      <c r="DL19" s="241">
        <f t="shared" si="4"/>
        <v>13</v>
      </c>
      <c r="DM19" s="2"/>
      <c r="DN19" s="252">
        <v>720</v>
      </c>
      <c r="DQ19" s="252">
        <v>405.18</v>
      </c>
      <c r="DR19" s="264">
        <v>3.9399999999999998E-2</v>
      </c>
      <c r="DS19" s="252">
        <v>0</v>
      </c>
      <c r="DT19" s="253">
        <v>0</v>
      </c>
    </row>
    <row r="20" spans="1:124">
      <c r="A20">
        <v>14</v>
      </c>
      <c r="B20" s="9">
        <v>2.2008999999999999</v>
      </c>
      <c r="C20">
        <v>14</v>
      </c>
      <c r="D20" s="9"/>
      <c r="I20" s="248">
        <v>105.7</v>
      </c>
      <c r="J20" s="258">
        <f t="shared" si="5"/>
        <v>-9.4517958412088099E-4</v>
      </c>
      <c r="K20" s="298"/>
      <c r="L20" s="252">
        <v>300</v>
      </c>
      <c r="M20" s="263"/>
      <c r="N20" s="263"/>
      <c r="O20" s="474">
        <v>328.76</v>
      </c>
      <c r="P20" s="475">
        <v>328.76</v>
      </c>
      <c r="Q20" s="475">
        <v>430.86</v>
      </c>
      <c r="R20" s="476">
        <v>0.09</v>
      </c>
      <c r="S20" s="536">
        <f t="shared" si="6"/>
        <v>14</v>
      </c>
      <c r="T20" s="461">
        <v>75.260000000000005</v>
      </c>
      <c r="U20" s="461">
        <v>10.56</v>
      </c>
      <c r="V20" s="461">
        <v>353.76</v>
      </c>
      <c r="W20" s="461"/>
      <c r="X20" s="254">
        <v>51.09</v>
      </c>
      <c r="Y20" s="462">
        <v>7.4999999999999997E-2</v>
      </c>
      <c r="Z20" s="461">
        <v>22.5</v>
      </c>
      <c r="AA20" s="461">
        <v>437.73</v>
      </c>
      <c r="AB20" s="463">
        <v>353.75</v>
      </c>
      <c r="AC20" s="464">
        <v>0.3</v>
      </c>
      <c r="AD20" s="461">
        <v>20.62</v>
      </c>
      <c r="AE20" s="461"/>
      <c r="AF20" s="461"/>
      <c r="AG20" s="253"/>
      <c r="AH20" s="273">
        <v>0</v>
      </c>
      <c r="AI20" s="255">
        <v>0</v>
      </c>
      <c r="AJ20" s="160">
        <v>0</v>
      </c>
      <c r="AK20" s="539">
        <v>480.1</v>
      </c>
      <c r="AL20" s="539"/>
      <c r="AM20" s="506">
        <f t="shared" si="7"/>
        <v>14</v>
      </c>
      <c r="AN20" s="481">
        <v>257.37</v>
      </c>
      <c r="AO20" s="481">
        <v>191.57</v>
      </c>
      <c r="AP20" s="254"/>
      <c r="AQ20" s="481">
        <v>303.18</v>
      </c>
      <c r="AR20" s="500" t="s">
        <v>5330</v>
      </c>
      <c r="AS20" s="503">
        <v>23.57</v>
      </c>
      <c r="AT20" s="503"/>
      <c r="AU20" s="511">
        <v>237.16</v>
      </c>
      <c r="AV20" s="511">
        <v>1222.49</v>
      </c>
      <c r="AW20" s="505">
        <v>0.2</v>
      </c>
      <c r="AX20" s="504">
        <v>0.22</v>
      </c>
      <c r="AY20" s="503">
        <v>16.66</v>
      </c>
      <c r="AZ20" s="503">
        <v>1414.05</v>
      </c>
      <c r="BA20" s="503">
        <v>19.170000000000002</v>
      </c>
      <c r="BB20" s="503"/>
      <c r="BC20" s="503"/>
      <c r="BD20" s="511"/>
      <c r="BE20" s="512">
        <v>0.16200000000000001</v>
      </c>
      <c r="BF20" s="512"/>
      <c r="BG20" s="512" t="s">
        <v>5348</v>
      </c>
      <c r="BH20" s="252"/>
      <c r="BI20" s="252"/>
      <c r="BJ20" s="512">
        <v>0.22</v>
      </c>
      <c r="BK20" s="252"/>
      <c r="BL20" s="252"/>
      <c r="BM20" s="527">
        <f t="shared" si="8"/>
        <v>14</v>
      </c>
      <c r="BN20" s="490">
        <v>158.63</v>
      </c>
      <c r="BO20" s="254"/>
      <c r="BP20" s="254"/>
      <c r="BQ20" s="254"/>
      <c r="BR20" s="495">
        <v>19.170000000000002</v>
      </c>
      <c r="BS20" s="498">
        <v>0.3</v>
      </c>
      <c r="BT20" s="498"/>
      <c r="BU20" s="495">
        <v>424</v>
      </c>
      <c r="BV20" s="241">
        <f t="shared" si="0"/>
        <v>14</v>
      </c>
      <c r="BW20" s="2"/>
      <c r="BX20" s="2">
        <v>490.8</v>
      </c>
      <c r="BY20" s="2"/>
      <c r="BZ20" s="2"/>
      <c r="CA20" s="2"/>
      <c r="CB20" s="252"/>
      <c r="CC20" s="252"/>
      <c r="CD20" s="252">
        <v>546.33000000000004</v>
      </c>
      <c r="CE20" s="253"/>
      <c r="CG20" s="253">
        <v>0.08</v>
      </c>
      <c r="CM20" s="266">
        <f t="shared" si="1"/>
        <v>181</v>
      </c>
      <c r="CN20" s="267">
        <f t="shared" si="2"/>
        <v>362</v>
      </c>
      <c r="CO20" s="268">
        <f t="shared" si="3"/>
        <v>904.99</v>
      </c>
      <c r="CP20" s="252"/>
      <c r="CQ20" s="252"/>
      <c r="CR20" s="252"/>
      <c r="CS20" s="252"/>
      <c r="CT20" s="252"/>
      <c r="CU20" s="252"/>
      <c r="CV20" s="252"/>
      <c r="CW20" s="252"/>
      <c r="CX20" s="252">
        <f t="shared" si="9"/>
        <v>0</v>
      </c>
      <c r="CY20" s="252"/>
      <c r="CZ20" s="252">
        <v>489.06</v>
      </c>
      <c r="DA20" s="252"/>
      <c r="DC20" s="252"/>
      <c r="DD20" s="252"/>
      <c r="DH20" s="262">
        <v>0</v>
      </c>
      <c r="DI20" s="252">
        <v>39.42</v>
      </c>
      <c r="DJ20" s="3">
        <v>546.33000000000004</v>
      </c>
      <c r="DL20" s="241">
        <f t="shared" si="4"/>
        <v>14</v>
      </c>
      <c r="DM20" s="2"/>
      <c r="DN20" s="252">
        <v>720</v>
      </c>
      <c r="DQ20" s="252">
        <v>405.18</v>
      </c>
      <c r="DR20" s="264">
        <v>3.9399999999999998E-2</v>
      </c>
      <c r="DS20" s="252">
        <v>0</v>
      </c>
      <c r="DT20" s="253">
        <v>0</v>
      </c>
    </row>
    <row r="21" spans="1:124">
      <c r="A21">
        <v>15</v>
      </c>
      <c r="B21" s="9">
        <v>3.2008999999999999</v>
      </c>
      <c r="C21">
        <v>15</v>
      </c>
      <c r="D21" s="9"/>
      <c r="I21" s="248">
        <v>106.3</v>
      </c>
      <c r="J21" s="258">
        <f t="shared" si="5"/>
        <v>5.6764427625353164E-3</v>
      </c>
      <c r="K21" s="298"/>
      <c r="L21" s="252">
        <v>300</v>
      </c>
      <c r="M21" s="263"/>
      <c r="N21" s="263"/>
      <c r="O21" s="474">
        <v>328.76</v>
      </c>
      <c r="P21" s="475">
        <v>328.76</v>
      </c>
      <c r="Q21" s="475">
        <v>430.86</v>
      </c>
      <c r="R21" s="476">
        <v>0.09</v>
      </c>
      <c r="S21" s="536">
        <f t="shared" si="6"/>
        <v>15</v>
      </c>
      <c r="T21" s="461">
        <v>75.260000000000005</v>
      </c>
      <c r="U21" s="461">
        <v>10.56</v>
      </c>
      <c r="V21" s="461">
        <v>353.76</v>
      </c>
      <c r="W21" s="461"/>
      <c r="X21" s="254">
        <v>51.09</v>
      </c>
      <c r="Y21" s="462">
        <v>7.4999999999999997E-2</v>
      </c>
      <c r="Z21" s="461">
        <v>22.5</v>
      </c>
      <c r="AA21" s="461">
        <v>437.73</v>
      </c>
      <c r="AB21" s="463">
        <v>353.75</v>
      </c>
      <c r="AC21" s="464">
        <v>0.3</v>
      </c>
      <c r="AD21" s="461">
        <v>20.62</v>
      </c>
      <c r="AE21" s="461"/>
      <c r="AF21" s="461"/>
      <c r="AG21" s="253"/>
      <c r="AH21" s="273">
        <v>0</v>
      </c>
      <c r="AI21" s="255">
        <v>0</v>
      </c>
      <c r="AJ21" s="160">
        <v>0</v>
      </c>
      <c r="AK21" s="539">
        <v>480.1</v>
      </c>
      <c r="AL21" s="539"/>
      <c r="AM21" s="506">
        <f t="shared" si="7"/>
        <v>15</v>
      </c>
      <c r="AN21" s="481">
        <v>257.37</v>
      </c>
      <c r="AO21" s="481">
        <v>191.57</v>
      </c>
      <c r="AP21" s="254"/>
      <c r="AQ21" s="481">
        <v>303.18</v>
      </c>
      <c r="AR21" s="500" t="s">
        <v>5330</v>
      </c>
      <c r="AS21" s="503">
        <v>23.57</v>
      </c>
      <c r="AT21" s="502"/>
      <c r="AU21" s="511">
        <v>237.16</v>
      </c>
      <c r="AV21" s="511">
        <v>1222.49</v>
      </c>
      <c r="AW21" s="505">
        <v>0.2</v>
      </c>
      <c r="AX21" s="504">
        <v>0.22</v>
      </c>
      <c r="AY21" s="503">
        <v>16.66</v>
      </c>
      <c r="AZ21" s="503">
        <v>1414.05</v>
      </c>
      <c r="BA21" s="503">
        <v>19.170000000000002</v>
      </c>
      <c r="BB21" s="503"/>
      <c r="BC21" s="503"/>
      <c r="BD21" s="511"/>
      <c r="BE21" s="512">
        <v>0.16200000000000001</v>
      </c>
      <c r="BF21" s="512"/>
      <c r="BG21" s="512" t="s">
        <v>5348</v>
      </c>
      <c r="BH21" s="252"/>
      <c r="BI21" s="252"/>
      <c r="BJ21" s="512">
        <v>0.22</v>
      </c>
      <c r="BK21" s="252"/>
      <c r="BL21" s="252"/>
      <c r="BM21" s="527">
        <f t="shared" si="8"/>
        <v>15</v>
      </c>
      <c r="BN21" s="490">
        <v>158.63</v>
      </c>
      <c r="BO21" s="254"/>
      <c r="BP21" s="254"/>
      <c r="BQ21" s="254"/>
      <c r="BR21" s="495">
        <v>19.170000000000002</v>
      </c>
      <c r="BS21" s="498">
        <v>0.3</v>
      </c>
      <c r="BT21" s="498"/>
      <c r="BU21" s="495">
        <v>424</v>
      </c>
      <c r="BV21" s="241">
        <f t="shared" si="0"/>
        <v>15</v>
      </c>
      <c r="BW21" s="2"/>
      <c r="BX21" s="2">
        <v>490.8</v>
      </c>
      <c r="BY21" s="2"/>
      <c r="BZ21" s="2"/>
      <c r="CA21" s="2"/>
      <c r="CB21" s="252"/>
      <c r="CC21" s="252"/>
      <c r="CD21" s="252">
        <v>546.33000000000004</v>
      </c>
      <c r="CE21" s="253"/>
      <c r="CG21" s="5">
        <v>0.08</v>
      </c>
      <c r="CM21" s="266">
        <f t="shared" si="1"/>
        <v>181</v>
      </c>
      <c r="CN21" s="267">
        <f t="shared" si="2"/>
        <v>362</v>
      </c>
      <c r="CO21" s="268">
        <f t="shared" si="3"/>
        <v>904.99</v>
      </c>
      <c r="CP21" s="252"/>
      <c r="CQ21" s="252"/>
      <c r="CR21" s="252"/>
      <c r="CS21" s="252"/>
      <c r="CT21" s="252"/>
      <c r="CU21" s="252"/>
      <c r="CV21" s="252"/>
      <c r="CW21" s="252"/>
      <c r="CX21" s="252">
        <f t="shared" si="9"/>
        <v>0</v>
      </c>
      <c r="CY21" s="252"/>
      <c r="CZ21" s="252">
        <v>489.06</v>
      </c>
      <c r="DA21" s="252"/>
      <c r="DC21" s="252"/>
      <c r="DD21" s="252"/>
      <c r="DH21" s="106">
        <v>0</v>
      </c>
      <c r="DI21" s="252">
        <v>39.42</v>
      </c>
      <c r="DJ21" s="3">
        <v>546.33000000000004</v>
      </c>
      <c r="DL21" s="241">
        <f t="shared" si="4"/>
        <v>15</v>
      </c>
      <c r="DM21" s="2"/>
      <c r="DN21" s="252">
        <v>720</v>
      </c>
      <c r="DQ21" s="252">
        <v>405.18</v>
      </c>
      <c r="DR21" s="264">
        <v>3.9399999999999998E-2</v>
      </c>
      <c r="DS21" s="252">
        <v>0</v>
      </c>
      <c r="DT21" s="253">
        <v>0</v>
      </c>
    </row>
    <row r="22" spans="1:124">
      <c r="A22">
        <v>16</v>
      </c>
      <c r="B22" s="9">
        <v>4.2008999999999999</v>
      </c>
      <c r="C22">
        <v>16</v>
      </c>
      <c r="D22" s="9"/>
      <c r="I22" s="248">
        <v>107.3</v>
      </c>
      <c r="J22" s="258">
        <f t="shared" si="5"/>
        <v>9.4073377234242805E-3</v>
      </c>
      <c r="K22" s="298"/>
      <c r="L22" s="252">
        <v>300</v>
      </c>
      <c r="M22" s="263"/>
      <c r="N22" s="263"/>
      <c r="O22" s="474">
        <v>328.76</v>
      </c>
      <c r="P22" s="475">
        <v>328.76</v>
      </c>
      <c r="Q22" s="475">
        <v>430.86</v>
      </c>
      <c r="R22" s="476">
        <v>0.09</v>
      </c>
      <c r="S22" s="536">
        <f t="shared" si="6"/>
        <v>16</v>
      </c>
      <c r="T22" s="461">
        <v>75.260000000000005</v>
      </c>
      <c r="U22" s="461">
        <v>10.56</v>
      </c>
      <c r="V22" s="461">
        <v>353.76</v>
      </c>
      <c r="W22" s="461"/>
      <c r="X22" s="254">
        <v>51.09</v>
      </c>
      <c r="Y22" s="462">
        <v>7.4999999999999997E-2</v>
      </c>
      <c r="Z22" s="461">
        <v>22.5</v>
      </c>
      <c r="AA22" s="461">
        <v>437.73</v>
      </c>
      <c r="AB22" s="463">
        <v>353.75</v>
      </c>
      <c r="AC22" s="464">
        <v>0.3</v>
      </c>
      <c r="AD22" s="461">
        <v>20.62</v>
      </c>
      <c r="AE22" s="461"/>
      <c r="AF22" s="461"/>
      <c r="AG22" s="253"/>
      <c r="AH22" s="273">
        <v>0</v>
      </c>
      <c r="AI22" s="255">
        <v>0</v>
      </c>
      <c r="AJ22" s="160">
        <v>0</v>
      </c>
      <c r="AK22" s="539">
        <v>480.1</v>
      </c>
      <c r="AL22" s="539"/>
      <c r="AM22" s="506">
        <f t="shared" si="7"/>
        <v>16</v>
      </c>
      <c r="AN22" s="481">
        <v>257.37</v>
      </c>
      <c r="AO22" s="481">
        <v>191.57</v>
      </c>
      <c r="AP22" s="254"/>
      <c r="AQ22" s="481">
        <v>303.18</v>
      </c>
      <c r="AR22" s="500" t="s">
        <v>5330</v>
      </c>
      <c r="AS22" s="503">
        <v>23.57</v>
      </c>
      <c r="AT22" s="503"/>
      <c r="AU22" s="511">
        <v>237.16</v>
      </c>
      <c r="AV22" s="511">
        <v>1222.49</v>
      </c>
      <c r="AW22" s="505">
        <v>0.2</v>
      </c>
      <c r="AX22" s="504">
        <v>0.22</v>
      </c>
      <c r="AY22" s="503">
        <v>16.66</v>
      </c>
      <c r="AZ22" s="503">
        <v>1414.05</v>
      </c>
      <c r="BA22" s="503">
        <v>19.170000000000002</v>
      </c>
      <c r="BB22" s="503"/>
      <c r="BC22" s="503"/>
      <c r="BD22" s="511"/>
      <c r="BE22" s="512">
        <v>0.16200000000000001</v>
      </c>
      <c r="BF22" s="512"/>
      <c r="BG22" s="512" t="s">
        <v>5348</v>
      </c>
      <c r="BH22" s="252"/>
      <c r="BI22" s="252"/>
      <c r="BJ22" s="512">
        <v>0.22</v>
      </c>
      <c r="BK22" s="252"/>
      <c r="BL22" s="252"/>
      <c r="BM22" s="527">
        <f t="shared" si="8"/>
        <v>16</v>
      </c>
      <c r="BN22" s="490">
        <v>158.63</v>
      </c>
      <c r="BO22" s="254"/>
      <c r="BP22" s="254"/>
      <c r="BQ22" s="254"/>
      <c r="BR22" s="495">
        <v>19.170000000000002</v>
      </c>
      <c r="BS22" s="498">
        <v>0.3</v>
      </c>
      <c r="BT22" s="498"/>
      <c r="BU22" s="495">
        <v>424</v>
      </c>
      <c r="BV22" s="241">
        <f t="shared" si="0"/>
        <v>16</v>
      </c>
      <c r="BW22" s="2"/>
      <c r="BX22" s="2">
        <v>490.8</v>
      </c>
      <c r="BY22" s="2"/>
      <c r="BZ22" s="2"/>
      <c r="CA22" s="2"/>
      <c r="CB22" s="252"/>
      <c r="CC22" s="252"/>
      <c r="CD22" s="252">
        <v>546.33000000000004</v>
      </c>
      <c r="CE22" s="253"/>
      <c r="CG22" s="253">
        <v>0.08</v>
      </c>
      <c r="CM22" s="266">
        <f t="shared" si="1"/>
        <v>181</v>
      </c>
      <c r="CN22" s="267">
        <f t="shared" si="2"/>
        <v>362</v>
      </c>
      <c r="CO22" s="268">
        <f t="shared" si="3"/>
        <v>904.99</v>
      </c>
      <c r="CP22" s="252"/>
      <c r="CQ22" s="252"/>
      <c r="CR22" s="252"/>
      <c r="CS22" s="252"/>
      <c r="CT22" s="252"/>
      <c r="CU22" s="252"/>
      <c r="CV22" s="252"/>
      <c r="CW22" s="252"/>
      <c r="CX22" s="252">
        <f t="shared" si="9"/>
        <v>0</v>
      </c>
      <c r="CY22" s="252"/>
      <c r="CZ22" s="252">
        <v>489.06</v>
      </c>
      <c r="DA22" s="252"/>
      <c r="DC22" s="252"/>
      <c r="DD22" s="252"/>
      <c r="DH22" s="262">
        <v>0</v>
      </c>
      <c r="DI22" s="252">
        <v>39.42</v>
      </c>
      <c r="DJ22" s="3">
        <v>546.33000000000004</v>
      </c>
      <c r="DL22" s="241">
        <f t="shared" si="4"/>
        <v>16</v>
      </c>
      <c r="DM22" s="2"/>
      <c r="DN22" s="252">
        <v>720</v>
      </c>
      <c r="DQ22" s="252">
        <v>405.18</v>
      </c>
      <c r="DR22" s="264">
        <v>3.9399999999999998E-2</v>
      </c>
      <c r="DS22" s="252">
        <v>0</v>
      </c>
      <c r="DT22" s="253">
        <v>0</v>
      </c>
    </row>
    <row r="23" spans="1:124">
      <c r="A23">
        <v>17</v>
      </c>
      <c r="B23" s="9">
        <v>5.2008999999999999</v>
      </c>
      <c r="C23">
        <v>17</v>
      </c>
      <c r="D23" s="9"/>
      <c r="I23" s="248">
        <v>107.7</v>
      </c>
      <c r="J23" s="258">
        <f t="shared" si="5"/>
        <v>3.7278657968313755E-3</v>
      </c>
      <c r="K23" s="298"/>
      <c r="L23" s="252">
        <v>300</v>
      </c>
      <c r="M23" s="263"/>
      <c r="N23" s="263"/>
      <c r="O23" s="474">
        <v>328.76</v>
      </c>
      <c r="P23" s="475">
        <v>328.76</v>
      </c>
      <c r="Q23" s="475">
        <v>430.86</v>
      </c>
      <c r="R23" s="476">
        <v>0.09</v>
      </c>
      <c r="S23" s="536">
        <f t="shared" si="6"/>
        <v>17</v>
      </c>
      <c r="T23" s="461">
        <v>75.260000000000005</v>
      </c>
      <c r="U23" s="461">
        <v>10.56</v>
      </c>
      <c r="V23" s="461">
        <v>353.76</v>
      </c>
      <c r="W23" s="461"/>
      <c r="X23" s="254">
        <v>51.09</v>
      </c>
      <c r="Y23" s="462">
        <v>7.4999999999999997E-2</v>
      </c>
      <c r="Z23" s="461">
        <v>22.5</v>
      </c>
      <c r="AA23" s="461">
        <v>437.73</v>
      </c>
      <c r="AB23" s="463">
        <v>353.75</v>
      </c>
      <c r="AC23" s="464">
        <v>0.3</v>
      </c>
      <c r="AD23" s="461">
        <v>20.62</v>
      </c>
      <c r="AE23" s="461"/>
      <c r="AF23" s="461"/>
      <c r="AG23" s="253"/>
      <c r="AH23" s="273">
        <v>0</v>
      </c>
      <c r="AI23" s="255">
        <v>0</v>
      </c>
      <c r="AJ23" s="160">
        <v>0</v>
      </c>
      <c r="AK23" s="539">
        <v>480.1</v>
      </c>
      <c r="AL23" s="539"/>
      <c r="AM23" s="506">
        <f t="shared" si="7"/>
        <v>17</v>
      </c>
      <c r="AN23" s="481">
        <v>257.37</v>
      </c>
      <c r="AO23" s="481">
        <v>191.57</v>
      </c>
      <c r="AP23" s="254"/>
      <c r="AQ23" s="481">
        <v>303.18</v>
      </c>
      <c r="AR23" s="500" t="s">
        <v>5330</v>
      </c>
      <c r="AS23" s="503">
        <v>23.57</v>
      </c>
      <c r="AT23" s="502"/>
      <c r="AU23" s="511">
        <v>237.16</v>
      </c>
      <c r="AV23" s="511">
        <v>1222.49</v>
      </c>
      <c r="AW23" s="505">
        <v>0.2</v>
      </c>
      <c r="AX23" s="504">
        <v>0.22</v>
      </c>
      <c r="AY23" s="503">
        <v>16.66</v>
      </c>
      <c r="AZ23" s="503">
        <v>1414.05</v>
      </c>
      <c r="BA23" s="503">
        <v>19.170000000000002</v>
      </c>
      <c r="BB23" s="503"/>
      <c r="BC23" s="503"/>
      <c r="BD23" s="511"/>
      <c r="BE23" s="512">
        <v>0.16200000000000001</v>
      </c>
      <c r="BF23" s="512"/>
      <c r="BG23" s="512" t="s">
        <v>5348</v>
      </c>
      <c r="BH23" s="252"/>
      <c r="BI23" s="252"/>
      <c r="BJ23" s="512">
        <v>0.22</v>
      </c>
      <c r="BK23" s="252"/>
      <c r="BL23" s="252"/>
      <c r="BM23" s="527">
        <f t="shared" si="8"/>
        <v>17</v>
      </c>
      <c r="BN23" s="490">
        <v>158.63</v>
      </c>
      <c r="BO23" s="254"/>
      <c r="BP23" s="254"/>
      <c r="BQ23" s="254"/>
      <c r="BR23" s="495">
        <v>19.170000000000002</v>
      </c>
      <c r="BS23" s="498">
        <v>0.3</v>
      </c>
      <c r="BT23" s="498"/>
      <c r="BU23" s="495">
        <v>424</v>
      </c>
      <c r="BV23" s="241">
        <f t="shared" si="0"/>
        <v>17</v>
      </c>
      <c r="BW23" s="2"/>
      <c r="BX23" s="2">
        <v>490.8</v>
      </c>
      <c r="BY23" s="2"/>
      <c r="BZ23" s="2"/>
      <c r="CA23" s="2"/>
      <c r="CB23" s="252"/>
      <c r="CC23" s="252"/>
      <c r="CD23" s="252">
        <v>546.33000000000004</v>
      </c>
      <c r="CE23" s="253"/>
      <c r="CG23" s="5">
        <v>0.08</v>
      </c>
      <c r="CM23" s="266">
        <f t="shared" si="1"/>
        <v>181</v>
      </c>
      <c r="CN23" s="267">
        <f t="shared" si="2"/>
        <v>362</v>
      </c>
      <c r="CO23" s="268">
        <f t="shared" si="3"/>
        <v>904.99</v>
      </c>
      <c r="CP23" s="252"/>
      <c r="CQ23" s="252"/>
      <c r="CR23" s="252"/>
      <c r="CS23" s="252"/>
      <c r="CT23" s="252"/>
      <c r="CU23" s="252"/>
      <c r="CV23" s="252"/>
      <c r="CW23" s="252"/>
      <c r="CX23" s="252">
        <f t="shared" si="9"/>
        <v>0</v>
      </c>
      <c r="CY23" s="252"/>
      <c r="CZ23" s="252">
        <v>489.06</v>
      </c>
      <c r="DA23" s="252"/>
      <c r="DC23" s="252"/>
      <c r="DD23" s="252"/>
      <c r="DH23" s="106">
        <v>0</v>
      </c>
      <c r="DI23" s="252">
        <v>39.42</v>
      </c>
      <c r="DJ23" s="3">
        <v>546.33000000000004</v>
      </c>
      <c r="DL23" s="241">
        <f t="shared" si="4"/>
        <v>17</v>
      </c>
      <c r="DM23" s="2"/>
      <c r="DN23" s="252">
        <v>720</v>
      </c>
      <c r="DQ23" s="252">
        <v>405.18</v>
      </c>
      <c r="DR23" s="264">
        <v>3.9399999999999998E-2</v>
      </c>
      <c r="DS23" s="252">
        <v>0</v>
      </c>
      <c r="DT23" s="253">
        <v>0</v>
      </c>
    </row>
    <row r="24" spans="1:124">
      <c r="A24">
        <v>18</v>
      </c>
      <c r="B24" s="9">
        <v>6.2008999999999999</v>
      </c>
      <c r="C24">
        <v>18</v>
      </c>
      <c r="D24" s="9"/>
      <c r="I24" s="248">
        <v>108.7</v>
      </c>
      <c r="J24" s="258">
        <f t="shared" si="5"/>
        <v>9.2850510677808806E-3</v>
      </c>
      <c r="K24" s="298"/>
      <c r="L24" s="252">
        <v>300</v>
      </c>
      <c r="M24" s="263"/>
      <c r="N24" s="263"/>
      <c r="O24" s="474">
        <v>328.76</v>
      </c>
      <c r="P24" s="475">
        <v>328.76</v>
      </c>
      <c r="Q24" s="475">
        <v>430.86</v>
      </c>
      <c r="R24" s="476">
        <v>0.09</v>
      </c>
      <c r="S24" s="536">
        <f t="shared" si="6"/>
        <v>18</v>
      </c>
      <c r="T24" s="461">
        <v>75.260000000000005</v>
      </c>
      <c r="U24" s="461">
        <v>10.56</v>
      </c>
      <c r="V24" s="461">
        <v>353.76</v>
      </c>
      <c r="W24" s="461"/>
      <c r="X24" s="254">
        <v>51.09</v>
      </c>
      <c r="Y24" s="462">
        <v>7.4999999999999997E-2</v>
      </c>
      <c r="Z24" s="461">
        <v>22.5</v>
      </c>
      <c r="AA24" s="461">
        <v>437.73</v>
      </c>
      <c r="AB24" s="463">
        <v>353.75</v>
      </c>
      <c r="AC24" s="464">
        <v>0.3</v>
      </c>
      <c r="AD24" s="461">
        <v>20.62</v>
      </c>
      <c r="AE24" s="461"/>
      <c r="AF24" s="461"/>
      <c r="AG24" s="253"/>
      <c r="AH24" s="273">
        <v>0</v>
      </c>
      <c r="AI24" s="255">
        <v>0</v>
      </c>
      <c r="AJ24" s="160">
        <v>0</v>
      </c>
      <c r="AK24" s="539">
        <v>480.1</v>
      </c>
      <c r="AL24" s="539"/>
      <c r="AM24" s="506">
        <f t="shared" si="7"/>
        <v>18</v>
      </c>
      <c r="AN24" s="481">
        <v>257.37</v>
      </c>
      <c r="AO24" s="481">
        <v>191.57</v>
      </c>
      <c r="AP24" s="254"/>
      <c r="AQ24" s="481">
        <v>303.18</v>
      </c>
      <c r="AR24" s="500" t="s">
        <v>5330</v>
      </c>
      <c r="AS24" s="503">
        <v>23.57</v>
      </c>
      <c r="AT24" s="503"/>
      <c r="AU24" s="511">
        <v>237.16</v>
      </c>
      <c r="AV24" s="511">
        <v>1222.49</v>
      </c>
      <c r="AW24" s="505">
        <v>0.2</v>
      </c>
      <c r="AX24" s="504">
        <v>0.22</v>
      </c>
      <c r="AY24" s="503">
        <v>16.66</v>
      </c>
      <c r="AZ24" s="503">
        <v>1414.05</v>
      </c>
      <c r="BA24" s="503">
        <v>19.170000000000002</v>
      </c>
      <c r="BB24" s="503"/>
      <c r="BC24" s="503"/>
      <c r="BD24" s="511"/>
      <c r="BE24" s="512">
        <v>0.16200000000000001</v>
      </c>
      <c r="BF24" s="512"/>
      <c r="BG24" s="512" t="s">
        <v>5348</v>
      </c>
      <c r="BH24" s="252"/>
      <c r="BI24" s="252"/>
      <c r="BJ24" s="512">
        <v>0.22</v>
      </c>
      <c r="BK24" s="252"/>
      <c r="BL24" s="252"/>
      <c r="BM24" s="527">
        <f t="shared" si="8"/>
        <v>18</v>
      </c>
      <c r="BN24" s="490">
        <v>158.63</v>
      </c>
      <c r="BO24" s="254"/>
      <c r="BP24" s="254"/>
      <c r="BQ24" s="254"/>
      <c r="BR24" s="495">
        <v>19.170000000000002</v>
      </c>
      <c r="BS24" s="498">
        <v>0.3</v>
      </c>
      <c r="BT24" s="498"/>
      <c r="BU24" s="495">
        <v>424</v>
      </c>
      <c r="BV24" s="241">
        <f t="shared" si="0"/>
        <v>18</v>
      </c>
      <c r="BW24" s="2"/>
      <c r="BX24" s="2">
        <v>490.8</v>
      </c>
      <c r="BY24" s="2"/>
      <c r="BZ24" s="2"/>
      <c r="CA24" s="2"/>
      <c r="CB24" s="252"/>
      <c r="CC24" s="252"/>
      <c r="CD24" s="252">
        <v>546.33000000000004</v>
      </c>
      <c r="CE24" s="253"/>
      <c r="CG24" s="253">
        <v>0.08</v>
      </c>
      <c r="CM24" s="266">
        <f t="shared" si="1"/>
        <v>181</v>
      </c>
      <c r="CN24" s="267">
        <f t="shared" si="2"/>
        <v>362</v>
      </c>
      <c r="CO24" s="268">
        <f t="shared" si="3"/>
        <v>904.99</v>
      </c>
      <c r="CP24" s="252"/>
      <c r="CQ24" s="252"/>
      <c r="CR24" s="252"/>
      <c r="CS24" s="252"/>
      <c r="CT24" s="252"/>
      <c r="CU24" s="252"/>
      <c r="CV24" s="252"/>
      <c r="CW24" s="252"/>
      <c r="CX24" s="252">
        <f t="shared" si="9"/>
        <v>0</v>
      </c>
      <c r="CY24" s="252"/>
      <c r="CZ24" s="252">
        <v>489.06</v>
      </c>
      <c r="DA24" s="252"/>
      <c r="DC24" s="252"/>
      <c r="DD24" s="252"/>
      <c r="DH24" s="262">
        <v>0</v>
      </c>
      <c r="DI24" s="252">
        <v>39.42</v>
      </c>
      <c r="DJ24" s="3">
        <v>546.33000000000004</v>
      </c>
      <c r="DL24" s="241">
        <f t="shared" si="4"/>
        <v>18</v>
      </c>
      <c r="DM24" s="2"/>
      <c r="DN24" s="252">
        <v>720</v>
      </c>
      <c r="DQ24" s="252">
        <v>405.18</v>
      </c>
      <c r="DR24" s="264">
        <v>3.9399999999999998E-2</v>
      </c>
      <c r="DS24" s="252">
        <v>0</v>
      </c>
      <c r="DT24" s="253">
        <v>0</v>
      </c>
    </row>
    <row r="25" spans="1:124">
      <c r="A25">
        <v>19</v>
      </c>
      <c r="B25" s="9">
        <v>7.2008999999999999</v>
      </c>
      <c r="C25">
        <v>19</v>
      </c>
      <c r="D25" s="9"/>
      <c r="I25" s="248">
        <v>109.8</v>
      </c>
      <c r="J25" s="258">
        <f t="shared" si="5"/>
        <v>1.0119595216191213E-2</v>
      </c>
      <c r="K25" s="298"/>
      <c r="L25" s="252">
        <v>300</v>
      </c>
      <c r="M25" s="263"/>
      <c r="N25" s="263"/>
      <c r="O25" s="474">
        <v>328.76</v>
      </c>
      <c r="P25" s="475">
        <v>328.76</v>
      </c>
      <c r="Q25" s="475">
        <v>430.86</v>
      </c>
      <c r="R25" s="476">
        <v>0.09</v>
      </c>
      <c r="S25" s="536">
        <f t="shared" si="6"/>
        <v>19</v>
      </c>
      <c r="T25" s="461">
        <v>75.260000000000005</v>
      </c>
      <c r="U25" s="461">
        <v>10.56</v>
      </c>
      <c r="V25" s="461">
        <v>353.76</v>
      </c>
      <c r="W25" s="461"/>
      <c r="X25" s="254">
        <v>51.09</v>
      </c>
      <c r="Y25" s="462">
        <v>7.4999999999999997E-2</v>
      </c>
      <c r="Z25" s="461">
        <v>22.5</v>
      </c>
      <c r="AA25" s="461">
        <v>437.73</v>
      </c>
      <c r="AB25" s="463">
        <v>353.75</v>
      </c>
      <c r="AC25" s="464">
        <v>0.3</v>
      </c>
      <c r="AD25" s="461">
        <v>20.62</v>
      </c>
      <c r="AE25" s="461"/>
      <c r="AF25" s="461"/>
      <c r="AG25" s="253"/>
      <c r="AH25" s="273">
        <v>0</v>
      </c>
      <c r="AI25" s="255">
        <v>0</v>
      </c>
      <c r="AJ25" s="160">
        <v>0</v>
      </c>
      <c r="AK25" s="539">
        <v>480.1</v>
      </c>
      <c r="AL25" s="539"/>
      <c r="AM25" s="506">
        <f t="shared" si="7"/>
        <v>19</v>
      </c>
      <c r="AN25" s="481">
        <v>257.37</v>
      </c>
      <c r="AO25" s="481">
        <v>191.57</v>
      </c>
      <c r="AP25" s="254"/>
      <c r="AQ25" s="481">
        <v>303.18</v>
      </c>
      <c r="AR25" s="500" t="s">
        <v>5330</v>
      </c>
      <c r="AS25" s="503">
        <v>23.57</v>
      </c>
      <c r="AT25" s="502"/>
      <c r="AU25" s="511">
        <v>237.16</v>
      </c>
      <c r="AV25" s="511">
        <v>1222.49</v>
      </c>
      <c r="AW25" s="505">
        <v>0.2</v>
      </c>
      <c r="AX25" s="504">
        <v>0.22</v>
      </c>
      <c r="AY25" s="503">
        <v>16.66</v>
      </c>
      <c r="AZ25" s="503">
        <v>1414.05</v>
      </c>
      <c r="BA25" s="503">
        <v>19.170000000000002</v>
      </c>
      <c r="BB25" s="503"/>
      <c r="BC25" s="503"/>
      <c r="BD25" s="511"/>
      <c r="BE25" s="512">
        <v>0.16200000000000001</v>
      </c>
      <c r="BF25" s="512"/>
      <c r="BG25" s="512" t="s">
        <v>5348</v>
      </c>
      <c r="BH25" s="252"/>
      <c r="BI25" s="252"/>
      <c r="BJ25" s="512">
        <v>0.22</v>
      </c>
      <c r="BK25" s="252"/>
      <c r="BL25" s="252"/>
      <c r="BM25" s="527">
        <f t="shared" si="8"/>
        <v>19</v>
      </c>
      <c r="BN25" s="490">
        <v>158.63</v>
      </c>
      <c r="BO25" s="254"/>
      <c r="BP25" s="254"/>
      <c r="BQ25" s="254"/>
      <c r="BR25" s="495">
        <v>19.170000000000002</v>
      </c>
      <c r="BS25" s="498">
        <v>0.3</v>
      </c>
      <c r="BT25" s="498"/>
      <c r="BU25" s="495">
        <v>424</v>
      </c>
      <c r="BV25" s="241">
        <f t="shared" si="0"/>
        <v>19</v>
      </c>
      <c r="BW25" s="2"/>
      <c r="BX25" s="2">
        <v>490.8</v>
      </c>
      <c r="BY25" s="2"/>
      <c r="BZ25" s="2"/>
      <c r="CA25" s="2"/>
      <c r="CB25" s="252"/>
      <c r="CC25" s="252"/>
      <c r="CD25" s="252">
        <v>546.33000000000004</v>
      </c>
      <c r="CE25" s="253"/>
      <c r="CG25" s="5">
        <v>0.08</v>
      </c>
      <c r="CM25" s="266">
        <f t="shared" si="1"/>
        <v>181</v>
      </c>
      <c r="CN25" s="267">
        <f t="shared" si="2"/>
        <v>362</v>
      </c>
      <c r="CO25" s="268">
        <f t="shared" si="3"/>
        <v>904.99</v>
      </c>
      <c r="CP25" s="252"/>
      <c r="CQ25" s="252"/>
      <c r="CR25" s="252"/>
      <c r="CS25" s="252"/>
      <c r="CT25" s="252"/>
      <c r="CU25" s="252"/>
      <c r="CV25" s="252"/>
      <c r="CW25" s="252"/>
      <c r="CX25" s="252">
        <f t="shared" si="9"/>
        <v>0</v>
      </c>
      <c r="CY25" s="252"/>
      <c r="CZ25" s="252">
        <v>489.06</v>
      </c>
      <c r="DA25" s="252"/>
      <c r="DC25" s="252"/>
      <c r="DD25" s="252"/>
      <c r="DH25" s="106">
        <v>0</v>
      </c>
      <c r="DI25" s="252">
        <v>39.42</v>
      </c>
      <c r="DJ25" s="3">
        <v>546.33000000000004</v>
      </c>
      <c r="DL25" s="241">
        <f t="shared" si="4"/>
        <v>19</v>
      </c>
      <c r="DM25" s="2"/>
      <c r="DN25" s="252">
        <v>720</v>
      </c>
      <c r="DQ25" s="252">
        <v>405.18</v>
      </c>
      <c r="DR25" s="264">
        <v>3.9399999999999998E-2</v>
      </c>
      <c r="DS25" s="252">
        <v>0</v>
      </c>
      <c r="DT25" s="253">
        <v>0</v>
      </c>
    </row>
    <row r="26" spans="1:124">
      <c r="A26">
        <v>20</v>
      </c>
      <c r="B26" s="9">
        <v>8.2009000000000007</v>
      </c>
      <c r="C26">
        <v>20</v>
      </c>
      <c r="D26" s="9"/>
      <c r="I26" s="248">
        <v>110.4</v>
      </c>
      <c r="J26" s="258">
        <f t="shared" si="5"/>
        <v>5.464480874316946E-3</v>
      </c>
      <c r="K26" s="298"/>
      <c r="L26" s="252">
        <v>300</v>
      </c>
      <c r="M26" s="263"/>
      <c r="N26" s="263"/>
      <c r="O26" s="474">
        <v>328.76</v>
      </c>
      <c r="P26" s="475">
        <v>328.76</v>
      </c>
      <c r="Q26" s="475">
        <v>430.86</v>
      </c>
      <c r="R26" s="476">
        <v>0.09</v>
      </c>
      <c r="S26" s="536">
        <f t="shared" si="6"/>
        <v>20</v>
      </c>
      <c r="T26" s="461">
        <v>75.260000000000005</v>
      </c>
      <c r="U26" s="461">
        <v>10.56</v>
      </c>
      <c r="V26" s="461">
        <v>353.76</v>
      </c>
      <c r="W26" s="461"/>
      <c r="X26" s="254">
        <v>51.09</v>
      </c>
      <c r="Y26" s="462">
        <v>7.4999999999999997E-2</v>
      </c>
      <c r="Z26" s="461">
        <v>22.5</v>
      </c>
      <c r="AA26" s="461">
        <v>437.73</v>
      </c>
      <c r="AB26" s="463">
        <v>353.75</v>
      </c>
      <c r="AC26" s="464">
        <v>0.3</v>
      </c>
      <c r="AD26" s="461">
        <v>20.62</v>
      </c>
      <c r="AE26" s="461"/>
      <c r="AF26" s="461"/>
      <c r="AG26" s="253"/>
      <c r="AH26" s="273">
        <v>0</v>
      </c>
      <c r="AI26" s="255">
        <v>0</v>
      </c>
      <c r="AJ26" s="160">
        <v>0</v>
      </c>
      <c r="AK26" s="539">
        <v>480.1</v>
      </c>
      <c r="AL26" s="539"/>
      <c r="AM26" s="506">
        <f t="shared" si="7"/>
        <v>20</v>
      </c>
      <c r="AN26" s="481">
        <v>257.37</v>
      </c>
      <c r="AO26" s="481">
        <v>191.57</v>
      </c>
      <c r="AP26" s="254"/>
      <c r="AQ26" s="481">
        <v>303.18</v>
      </c>
      <c r="AR26" s="500" t="s">
        <v>5330</v>
      </c>
      <c r="AS26" s="503">
        <v>23.57</v>
      </c>
      <c r="AT26" s="503"/>
      <c r="AU26" s="511">
        <v>237.16</v>
      </c>
      <c r="AV26" s="511">
        <v>1222.49</v>
      </c>
      <c r="AW26" s="505">
        <v>0.2</v>
      </c>
      <c r="AX26" s="504">
        <v>0.22</v>
      </c>
      <c r="AY26" s="503">
        <v>16.66</v>
      </c>
      <c r="AZ26" s="503">
        <v>1414.05</v>
      </c>
      <c r="BA26" s="503">
        <v>19.170000000000002</v>
      </c>
      <c r="BB26" s="503"/>
      <c r="BC26" s="503"/>
      <c r="BD26" s="511"/>
      <c r="BE26" s="512">
        <v>0.16200000000000001</v>
      </c>
      <c r="BF26" s="512"/>
      <c r="BG26" s="512" t="s">
        <v>5348</v>
      </c>
      <c r="BH26" s="252"/>
      <c r="BI26" s="252"/>
      <c r="BJ26" s="512">
        <v>0.22</v>
      </c>
      <c r="BK26" s="252"/>
      <c r="BL26" s="252"/>
      <c r="BM26" s="527">
        <f t="shared" si="8"/>
        <v>20</v>
      </c>
      <c r="BN26" s="490">
        <v>158.63</v>
      </c>
      <c r="BO26" s="254"/>
      <c r="BP26" s="254"/>
      <c r="BQ26" s="254"/>
      <c r="BR26" s="495">
        <v>19.170000000000002</v>
      </c>
      <c r="BS26" s="498">
        <v>0.3</v>
      </c>
      <c r="BT26" s="498"/>
      <c r="BU26" s="495">
        <v>424</v>
      </c>
      <c r="BV26" s="241">
        <f t="shared" si="0"/>
        <v>20</v>
      </c>
      <c r="BW26" s="2"/>
      <c r="BX26" s="2">
        <v>490.8</v>
      </c>
      <c r="BY26" s="2"/>
      <c r="BZ26" s="2"/>
      <c r="CA26" s="2"/>
      <c r="CB26" s="252"/>
      <c r="CC26" s="252"/>
      <c r="CD26" s="252">
        <v>546.33000000000004</v>
      </c>
      <c r="CE26" s="253"/>
      <c r="CG26" s="253">
        <v>0.08</v>
      </c>
      <c r="CM26" s="266">
        <f t="shared" si="1"/>
        <v>181</v>
      </c>
      <c r="CN26" s="267">
        <f t="shared" si="2"/>
        <v>362</v>
      </c>
      <c r="CO26" s="268">
        <f t="shared" si="3"/>
        <v>904.99</v>
      </c>
      <c r="CP26" s="252"/>
      <c r="CQ26" s="252"/>
      <c r="CR26" s="252"/>
      <c r="CS26" s="252"/>
      <c r="CT26" s="252"/>
      <c r="CU26" s="252"/>
      <c r="CV26" s="252"/>
      <c r="CW26" s="252"/>
      <c r="CX26" s="252">
        <f t="shared" si="9"/>
        <v>0</v>
      </c>
      <c r="CY26" s="252"/>
      <c r="CZ26" s="252">
        <v>489.06</v>
      </c>
      <c r="DA26" s="252"/>
      <c r="DC26" s="252"/>
      <c r="DD26" s="252"/>
      <c r="DH26" s="262">
        <v>0</v>
      </c>
      <c r="DI26" s="252">
        <v>39.42</v>
      </c>
      <c r="DJ26" s="3">
        <v>546.33000000000004</v>
      </c>
      <c r="DL26" s="241">
        <f t="shared" si="4"/>
        <v>20</v>
      </c>
      <c r="DM26" s="2"/>
      <c r="DN26" s="252">
        <v>720</v>
      </c>
      <c r="DQ26" s="252">
        <v>405.18</v>
      </c>
      <c r="DR26" s="264">
        <v>3.9399999999999998E-2</v>
      </c>
      <c r="DS26" s="252">
        <v>0</v>
      </c>
      <c r="DT26" s="253">
        <v>0</v>
      </c>
    </row>
    <row r="27" spans="1:124">
      <c r="A27">
        <v>21</v>
      </c>
      <c r="B27" s="9">
        <v>9.2009000000000007</v>
      </c>
      <c r="C27">
        <v>21</v>
      </c>
      <c r="D27" s="9"/>
      <c r="I27" s="248">
        <v>110</v>
      </c>
      <c r="J27" s="258">
        <f t="shared" si="5"/>
        <v>-3.6231884057971175E-3</v>
      </c>
      <c r="K27" s="298"/>
      <c r="L27" s="252">
        <v>300</v>
      </c>
      <c r="M27" s="263"/>
      <c r="N27" s="263"/>
      <c r="O27" s="474">
        <v>328.76</v>
      </c>
      <c r="P27" s="475">
        <v>328.76</v>
      </c>
      <c r="Q27" s="475">
        <v>430.86</v>
      </c>
      <c r="R27" s="476">
        <v>0.09</v>
      </c>
      <c r="S27" s="536">
        <f t="shared" si="6"/>
        <v>21</v>
      </c>
      <c r="T27" s="461">
        <v>75.260000000000005</v>
      </c>
      <c r="U27" s="461">
        <v>10.56</v>
      </c>
      <c r="V27" s="461">
        <v>353.76</v>
      </c>
      <c r="W27" s="461"/>
      <c r="X27" s="254">
        <v>51.09</v>
      </c>
      <c r="Y27" s="462">
        <v>7.4999999999999997E-2</v>
      </c>
      <c r="Z27" s="461">
        <v>22.5</v>
      </c>
      <c r="AA27" s="461">
        <v>437.73</v>
      </c>
      <c r="AB27" s="463">
        <v>353.75</v>
      </c>
      <c r="AC27" s="464">
        <v>0.3</v>
      </c>
      <c r="AD27" s="461">
        <v>20.62</v>
      </c>
      <c r="AE27" s="461"/>
      <c r="AF27" s="461"/>
      <c r="AG27" s="253"/>
      <c r="AH27" s="273">
        <v>0</v>
      </c>
      <c r="AI27" s="255">
        <v>0</v>
      </c>
      <c r="AJ27" s="160">
        <v>0</v>
      </c>
      <c r="AK27" s="539">
        <v>480.1</v>
      </c>
      <c r="AL27" s="539"/>
      <c r="AM27" s="506">
        <f t="shared" si="7"/>
        <v>21</v>
      </c>
      <c r="AN27" s="481">
        <v>257.37</v>
      </c>
      <c r="AO27" s="481">
        <v>191.57</v>
      </c>
      <c r="AP27" s="254"/>
      <c r="AQ27" s="481">
        <v>303.18</v>
      </c>
      <c r="AR27" s="500" t="s">
        <v>5330</v>
      </c>
      <c r="AS27" s="503">
        <v>23.57</v>
      </c>
      <c r="AT27" s="502"/>
      <c r="AU27" s="511">
        <v>237.16</v>
      </c>
      <c r="AV27" s="511">
        <v>1222.49</v>
      </c>
      <c r="AW27" s="505">
        <v>0.2</v>
      </c>
      <c r="AX27" s="504">
        <v>0.22</v>
      </c>
      <c r="AY27" s="503">
        <v>16.66</v>
      </c>
      <c r="AZ27" s="503">
        <v>1414.05</v>
      </c>
      <c r="BA27" s="503">
        <v>19.170000000000002</v>
      </c>
      <c r="BB27" s="503"/>
      <c r="BC27" s="503"/>
      <c r="BD27" s="511"/>
      <c r="BE27" s="512">
        <v>0.16200000000000001</v>
      </c>
      <c r="BF27" s="512"/>
      <c r="BG27" s="512" t="s">
        <v>5348</v>
      </c>
      <c r="BH27" s="252"/>
      <c r="BI27" s="252"/>
      <c r="BJ27" s="512">
        <v>0.22</v>
      </c>
      <c r="BK27" s="252"/>
      <c r="BL27" s="252"/>
      <c r="BM27" s="527">
        <f t="shared" si="8"/>
        <v>21</v>
      </c>
      <c r="BN27" s="490">
        <v>158.63</v>
      </c>
      <c r="BO27" s="254"/>
      <c r="BP27" s="254"/>
      <c r="BQ27" s="254"/>
      <c r="BR27" s="495">
        <v>19.170000000000002</v>
      </c>
      <c r="BS27" s="498">
        <v>0.3</v>
      </c>
      <c r="BT27" s="498"/>
      <c r="BU27" s="495">
        <v>424</v>
      </c>
      <c r="BV27" s="241">
        <f t="shared" si="0"/>
        <v>21</v>
      </c>
      <c r="BW27" s="2"/>
      <c r="BX27" s="2">
        <v>490.8</v>
      </c>
      <c r="BY27" s="2"/>
      <c r="BZ27" s="2"/>
      <c r="CA27" s="2"/>
      <c r="CB27" s="252"/>
      <c r="CC27" s="252"/>
      <c r="CD27" s="252">
        <v>546.33000000000004</v>
      </c>
      <c r="CE27" s="253"/>
      <c r="CG27" s="5">
        <v>0.08</v>
      </c>
      <c r="CM27" s="266">
        <f t="shared" si="1"/>
        <v>181</v>
      </c>
      <c r="CN27" s="267">
        <f t="shared" si="2"/>
        <v>362</v>
      </c>
      <c r="CO27" s="268">
        <f t="shared" si="3"/>
        <v>904.99</v>
      </c>
      <c r="CP27" s="252"/>
      <c r="CQ27" s="252"/>
      <c r="CR27" s="252"/>
      <c r="CS27" s="252"/>
      <c r="CT27" s="252"/>
      <c r="CU27" s="252"/>
      <c r="CV27" s="252"/>
      <c r="CW27" s="252"/>
      <c r="CX27" s="252">
        <f t="shared" si="9"/>
        <v>0</v>
      </c>
      <c r="CY27" s="252"/>
      <c r="CZ27" s="252">
        <v>489.06</v>
      </c>
      <c r="DA27" s="252"/>
      <c r="DC27" s="252"/>
      <c r="DD27" s="252"/>
      <c r="DH27" s="106">
        <v>0</v>
      </c>
      <c r="DI27" s="252">
        <v>39.42</v>
      </c>
      <c r="DJ27" s="3">
        <v>546.33000000000004</v>
      </c>
      <c r="DL27" s="241">
        <f t="shared" si="4"/>
        <v>21</v>
      </c>
      <c r="DM27" s="2"/>
      <c r="DN27" s="252">
        <v>720</v>
      </c>
      <c r="DQ27" s="252">
        <v>405.18</v>
      </c>
      <c r="DR27" s="264">
        <v>3.9399999999999998E-2</v>
      </c>
      <c r="DS27" s="252">
        <v>0</v>
      </c>
      <c r="DT27" s="253">
        <v>0</v>
      </c>
    </row>
    <row r="28" spans="1:124">
      <c r="A28">
        <v>22</v>
      </c>
      <c r="B28" s="9">
        <v>10.200900000000001</v>
      </c>
      <c r="C28">
        <v>22</v>
      </c>
      <c r="D28" s="9"/>
      <c r="I28" s="248">
        <v>110.2</v>
      </c>
      <c r="J28" s="258">
        <f t="shared" si="5"/>
        <v>1.8181818181819409E-3</v>
      </c>
      <c r="K28" s="298"/>
      <c r="L28" s="252">
        <v>300</v>
      </c>
      <c r="M28" s="263"/>
      <c r="N28" s="263"/>
      <c r="O28" s="474">
        <v>328.76</v>
      </c>
      <c r="P28" s="475">
        <v>328.76</v>
      </c>
      <c r="Q28" s="475">
        <v>430.86</v>
      </c>
      <c r="R28" s="476">
        <v>0.09</v>
      </c>
      <c r="S28" s="536">
        <f t="shared" si="6"/>
        <v>22</v>
      </c>
      <c r="T28" s="461">
        <v>75.260000000000005</v>
      </c>
      <c r="U28" s="461">
        <v>10.56</v>
      </c>
      <c r="V28" s="461">
        <v>353.76</v>
      </c>
      <c r="W28" s="461"/>
      <c r="X28" s="254">
        <v>51.09</v>
      </c>
      <c r="Y28" s="462">
        <v>7.4999999999999997E-2</v>
      </c>
      <c r="Z28" s="461">
        <v>22.5</v>
      </c>
      <c r="AA28" s="461">
        <v>437.73</v>
      </c>
      <c r="AB28" s="463">
        <v>353.75</v>
      </c>
      <c r="AC28" s="464">
        <v>0.3</v>
      </c>
      <c r="AD28" s="461">
        <v>20.62</v>
      </c>
      <c r="AE28" s="461"/>
      <c r="AF28" s="461"/>
      <c r="AG28" s="253"/>
      <c r="AH28" s="273">
        <v>0</v>
      </c>
      <c r="AI28" s="255">
        <v>0</v>
      </c>
      <c r="AJ28" s="160">
        <v>0</v>
      </c>
      <c r="AK28" s="539">
        <v>480.1</v>
      </c>
      <c r="AL28" s="539"/>
      <c r="AM28" s="506">
        <f t="shared" si="7"/>
        <v>22</v>
      </c>
      <c r="AN28" s="481">
        <v>257.37</v>
      </c>
      <c r="AO28" s="481">
        <v>191.57</v>
      </c>
      <c r="AP28" s="254"/>
      <c r="AQ28" s="481">
        <v>303.18</v>
      </c>
      <c r="AR28" s="500" t="s">
        <v>5330</v>
      </c>
      <c r="AS28" s="503">
        <v>23.57</v>
      </c>
      <c r="AT28" s="503"/>
      <c r="AU28" s="511">
        <v>237.16</v>
      </c>
      <c r="AV28" s="511">
        <v>1222.49</v>
      </c>
      <c r="AW28" s="505">
        <v>0.2</v>
      </c>
      <c r="AX28" s="504">
        <v>0.22</v>
      </c>
      <c r="AY28" s="503">
        <v>16.66</v>
      </c>
      <c r="AZ28" s="503">
        <v>1414.05</v>
      </c>
      <c r="BA28" s="503">
        <v>19.170000000000002</v>
      </c>
      <c r="BB28" s="503"/>
      <c r="BC28" s="503"/>
      <c r="BD28" s="511"/>
      <c r="BE28" s="512">
        <v>0.16200000000000001</v>
      </c>
      <c r="BF28" s="512"/>
      <c r="BG28" s="512" t="s">
        <v>5348</v>
      </c>
      <c r="BH28" s="252"/>
      <c r="BI28" s="252"/>
      <c r="BJ28" s="512">
        <v>0.22</v>
      </c>
      <c r="BK28" s="252"/>
      <c r="BL28" s="252"/>
      <c r="BM28" s="527">
        <f t="shared" si="8"/>
        <v>22</v>
      </c>
      <c r="BN28" s="490">
        <v>158.63</v>
      </c>
      <c r="BO28" s="254"/>
      <c r="BP28" s="254"/>
      <c r="BQ28" s="254"/>
      <c r="BR28" s="495">
        <v>19.170000000000002</v>
      </c>
      <c r="BS28" s="498">
        <v>0.3</v>
      </c>
      <c r="BT28" s="498"/>
      <c r="BU28" s="495">
        <v>424</v>
      </c>
      <c r="BV28" s="241">
        <f t="shared" si="0"/>
        <v>22</v>
      </c>
      <c r="BW28" s="2"/>
      <c r="BX28" s="2">
        <v>490.8</v>
      </c>
      <c r="BY28" s="2"/>
      <c r="BZ28" s="2"/>
      <c r="CA28" s="2"/>
      <c r="CB28" s="252"/>
      <c r="CC28" s="252"/>
      <c r="CD28" s="252">
        <v>546.33000000000004</v>
      </c>
      <c r="CE28" s="253"/>
      <c r="CG28" s="253">
        <v>0.08</v>
      </c>
      <c r="CM28" s="266">
        <f t="shared" si="1"/>
        <v>181</v>
      </c>
      <c r="CN28" s="267">
        <f t="shared" si="2"/>
        <v>362</v>
      </c>
      <c r="CO28" s="268">
        <f t="shared" si="3"/>
        <v>904.99</v>
      </c>
      <c r="CP28" s="252"/>
      <c r="CQ28" s="252"/>
      <c r="CR28" s="252"/>
      <c r="CS28" s="252"/>
      <c r="CT28" s="252"/>
      <c r="CU28" s="252"/>
      <c r="CV28" s="252"/>
      <c r="CW28" s="252"/>
      <c r="CX28" s="252">
        <f t="shared" si="9"/>
        <v>0</v>
      </c>
      <c r="CY28" s="252"/>
      <c r="CZ28" s="252">
        <v>489.06</v>
      </c>
      <c r="DA28" s="252"/>
      <c r="DC28" s="252"/>
      <c r="DD28" s="252"/>
      <c r="DH28" s="262">
        <v>0</v>
      </c>
      <c r="DI28" s="252">
        <v>39.42</v>
      </c>
      <c r="DJ28" s="3">
        <v>546.33000000000004</v>
      </c>
      <c r="DL28" s="241">
        <f t="shared" si="4"/>
        <v>22</v>
      </c>
      <c r="DM28" s="2"/>
      <c r="DN28" s="252">
        <v>720</v>
      </c>
      <c r="DQ28" s="252">
        <v>405.18</v>
      </c>
      <c r="DR28" s="264">
        <v>3.9399999999999998E-2</v>
      </c>
      <c r="DS28" s="252">
        <v>0</v>
      </c>
      <c r="DT28" s="253">
        <v>0</v>
      </c>
    </row>
    <row r="29" spans="1:124">
      <c r="A29">
        <v>23</v>
      </c>
      <c r="B29" s="9">
        <v>11.200900000000001</v>
      </c>
      <c r="C29">
        <v>23</v>
      </c>
      <c r="D29" s="9"/>
      <c r="I29" s="248">
        <v>110.6</v>
      </c>
      <c r="J29" s="258">
        <f t="shared" si="5"/>
        <v>3.6297640653357721E-3</v>
      </c>
      <c r="K29" s="298"/>
      <c r="L29" s="252">
        <v>300</v>
      </c>
      <c r="M29" s="263"/>
      <c r="N29" s="263"/>
      <c r="O29" s="474">
        <v>328.76</v>
      </c>
      <c r="P29" s="475">
        <v>328.76</v>
      </c>
      <c r="Q29" s="475">
        <v>430.86</v>
      </c>
      <c r="R29" s="476">
        <v>0.09</v>
      </c>
      <c r="S29" s="536">
        <f t="shared" si="6"/>
        <v>23</v>
      </c>
      <c r="T29" s="461">
        <v>75.260000000000005</v>
      </c>
      <c r="U29" s="461">
        <v>10.56</v>
      </c>
      <c r="V29" s="461">
        <v>353.76</v>
      </c>
      <c r="W29" s="461"/>
      <c r="X29" s="254">
        <v>51.09</v>
      </c>
      <c r="Y29" s="462">
        <v>7.4999999999999997E-2</v>
      </c>
      <c r="Z29" s="461">
        <v>22.5</v>
      </c>
      <c r="AA29" s="461">
        <v>437.73</v>
      </c>
      <c r="AB29" s="463">
        <v>353.75</v>
      </c>
      <c r="AC29" s="464">
        <v>0.3</v>
      </c>
      <c r="AD29" s="461">
        <v>20.62</v>
      </c>
      <c r="AE29" s="461"/>
      <c r="AF29" s="461"/>
      <c r="AG29" s="253"/>
      <c r="AH29" s="273">
        <v>0</v>
      </c>
      <c r="AI29" s="255">
        <v>0</v>
      </c>
      <c r="AJ29" s="160">
        <v>0</v>
      </c>
      <c r="AK29" s="539">
        <v>480.1</v>
      </c>
      <c r="AL29" s="539"/>
      <c r="AM29" s="506">
        <f t="shared" si="7"/>
        <v>23</v>
      </c>
      <c r="AN29" s="481">
        <v>257.37</v>
      </c>
      <c r="AO29" s="481">
        <v>191.57</v>
      </c>
      <c r="AP29" s="254"/>
      <c r="AQ29" s="481">
        <v>303.18</v>
      </c>
      <c r="AR29" s="500" t="s">
        <v>5330</v>
      </c>
      <c r="AS29" s="503">
        <v>23.57</v>
      </c>
      <c r="AT29" s="502"/>
      <c r="AU29" s="511">
        <v>237.16</v>
      </c>
      <c r="AV29" s="511">
        <v>1222.49</v>
      </c>
      <c r="AW29" s="505">
        <v>0.2</v>
      </c>
      <c r="AX29" s="504">
        <v>0.22</v>
      </c>
      <c r="AY29" s="503">
        <v>16.66</v>
      </c>
      <c r="AZ29" s="503">
        <v>1414.05</v>
      </c>
      <c r="BA29" s="503">
        <v>19.170000000000002</v>
      </c>
      <c r="BB29" s="503"/>
      <c r="BC29" s="503"/>
      <c r="BD29" s="511"/>
      <c r="BE29" s="512">
        <v>0.16200000000000001</v>
      </c>
      <c r="BF29" s="512"/>
      <c r="BG29" s="512" t="s">
        <v>5348</v>
      </c>
      <c r="BH29" s="252"/>
      <c r="BI29" s="252"/>
      <c r="BJ29" s="512">
        <v>0.22</v>
      </c>
      <c r="BK29" s="252"/>
      <c r="BL29" s="252"/>
      <c r="BM29" s="527">
        <f t="shared" si="8"/>
        <v>23</v>
      </c>
      <c r="BN29" s="490">
        <v>158.63</v>
      </c>
      <c r="BO29" s="254"/>
      <c r="BP29" s="254"/>
      <c r="BQ29" s="254"/>
      <c r="BR29" s="495">
        <v>19.170000000000002</v>
      </c>
      <c r="BS29" s="498">
        <v>0.3</v>
      </c>
      <c r="BT29" s="498"/>
      <c r="BU29" s="495">
        <v>424</v>
      </c>
      <c r="BV29" s="241">
        <f t="shared" si="0"/>
        <v>23</v>
      </c>
      <c r="BW29" s="2"/>
      <c r="BX29" s="2">
        <v>490.8</v>
      </c>
      <c r="BY29" s="2"/>
      <c r="BZ29" s="2"/>
      <c r="CA29" s="2"/>
      <c r="CB29" s="252"/>
      <c r="CC29" s="252"/>
      <c r="CD29" s="252">
        <v>546.33000000000004</v>
      </c>
      <c r="CE29" s="253"/>
      <c r="CG29" s="5">
        <v>0.08</v>
      </c>
      <c r="CM29" s="266">
        <f t="shared" si="1"/>
        <v>181</v>
      </c>
      <c r="CN29" s="267">
        <f t="shared" si="2"/>
        <v>362</v>
      </c>
      <c r="CO29" s="268">
        <f t="shared" si="3"/>
        <v>904.99</v>
      </c>
      <c r="CP29" s="252"/>
      <c r="CQ29" s="252"/>
      <c r="CR29" s="252"/>
      <c r="CS29" s="252"/>
      <c r="CT29" s="252"/>
      <c r="CU29" s="252"/>
      <c r="CV29" s="252"/>
      <c r="CW29" s="252"/>
      <c r="CX29" s="252">
        <f t="shared" si="9"/>
        <v>0</v>
      </c>
      <c r="CY29" s="252"/>
      <c r="CZ29" s="252">
        <v>489.06</v>
      </c>
      <c r="DA29" s="252"/>
      <c r="DC29" s="252"/>
      <c r="DD29" s="252"/>
      <c r="DH29" s="106">
        <v>0</v>
      </c>
      <c r="DI29" s="252">
        <v>39.42</v>
      </c>
      <c r="DJ29" s="3">
        <v>546.33000000000004</v>
      </c>
      <c r="DL29" s="241">
        <f t="shared" si="4"/>
        <v>23</v>
      </c>
      <c r="DM29" s="2"/>
      <c r="DN29" s="252">
        <v>720</v>
      </c>
      <c r="DQ29" s="252">
        <v>405.18</v>
      </c>
      <c r="DR29" s="264">
        <v>3.9399999999999998E-2</v>
      </c>
      <c r="DS29" s="252">
        <v>0</v>
      </c>
      <c r="DT29" s="253">
        <v>0</v>
      </c>
    </row>
    <row r="30" spans="1:124">
      <c r="A30">
        <v>24</v>
      </c>
      <c r="B30" s="9">
        <v>12.200900000000001</v>
      </c>
      <c r="C30">
        <v>24</v>
      </c>
      <c r="D30" s="9"/>
      <c r="I30" s="248">
        <v>110.6</v>
      </c>
      <c r="J30" s="258">
        <f t="shared" si="5"/>
        <v>0</v>
      </c>
      <c r="K30" s="298"/>
      <c r="L30" s="252">
        <v>300</v>
      </c>
      <c r="M30" s="263"/>
      <c r="N30" s="263"/>
      <c r="O30" s="474">
        <v>328.76</v>
      </c>
      <c r="P30" s="475">
        <v>328.76</v>
      </c>
      <c r="Q30" s="475">
        <v>430.86</v>
      </c>
      <c r="R30" s="476">
        <v>0.09</v>
      </c>
      <c r="S30" s="536">
        <f t="shared" si="6"/>
        <v>24</v>
      </c>
      <c r="T30" s="461">
        <v>75.260000000000005</v>
      </c>
      <c r="U30" s="461">
        <v>10.56</v>
      </c>
      <c r="V30" s="461">
        <v>353.76</v>
      </c>
      <c r="W30" s="461"/>
      <c r="X30" s="254">
        <v>51.09</v>
      </c>
      <c r="Y30" s="462">
        <v>7.4999999999999997E-2</v>
      </c>
      <c r="Z30" s="461">
        <v>22.5</v>
      </c>
      <c r="AA30" s="461">
        <v>437.73</v>
      </c>
      <c r="AB30" s="463">
        <v>353.75</v>
      </c>
      <c r="AC30" s="464">
        <v>0.3</v>
      </c>
      <c r="AD30" s="461">
        <v>20.62</v>
      </c>
      <c r="AE30" s="461"/>
      <c r="AF30" s="461"/>
      <c r="AG30" s="253"/>
      <c r="AH30" s="273">
        <v>0</v>
      </c>
      <c r="AI30" s="255">
        <v>0</v>
      </c>
      <c r="AJ30" s="160">
        <v>0</v>
      </c>
      <c r="AK30" s="539">
        <v>480.1</v>
      </c>
      <c r="AL30" s="539"/>
      <c r="AM30" s="506">
        <f t="shared" si="7"/>
        <v>24</v>
      </c>
      <c r="AN30" s="481">
        <v>257.37</v>
      </c>
      <c r="AO30" s="481">
        <v>191.57</v>
      </c>
      <c r="AP30" s="254"/>
      <c r="AQ30" s="481">
        <v>303.18</v>
      </c>
      <c r="AR30" s="500" t="s">
        <v>5330</v>
      </c>
      <c r="AS30" s="503">
        <v>23.57</v>
      </c>
      <c r="AT30" s="503"/>
      <c r="AU30" s="511">
        <v>237.16</v>
      </c>
      <c r="AV30" s="511">
        <v>1222.49</v>
      </c>
      <c r="AW30" s="505">
        <v>0.2</v>
      </c>
      <c r="AX30" s="504">
        <v>0.22</v>
      </c>
      <c r="AY30" s="503">
        <v>16.66</v>
      </c>
      <c r="AZ30" s="503">
        <v>1414.05</v>
      </c>
      <c r="BA30" s="503">
        <v>19.170000000000002</v>
      </c>
      <c r="BB30" s="503"/>
      <c r="BC30" s="503"/>
      <c r="BD30" s="511"/>
      <c r="BE30" s="512">
        <v>0.16200000000000001</v>
      </c>
      <c r="BF30" s="512"/>
      <c r="BG30" s="512" t="s">
        <v>5348</v>
      </c>
      <c r="BH30" s="252"/>
      <c r="BI30" s="252"/>
      <c r="BJ30" s="512">
        <v>0.22</v>
      </c>
      <c r="BK30" s="252"/>
      <c r="BL30" s="252"/>
      <c r="BM30" s="527">
        <f t="shared" si="8"/>
        <v>24</v>
      </c>
      <c r="BN30" s="490">
        <v>158.63</v>
      </c>
      <c r="BO30" s="254"/>
      <c r="BP30" s="254"/>
      <c r="BQ30" s="254"/>
      <c r="BR30" s="495">
        <v>19.170000000000002</v>
      </c>
      <c r="BS30" s="498">
        <v>0.3</v>
      </c>
      <c r="BT30" s="498"/>
      <c r="BU30" s="495">
        <v>424</v>
      </c>
      <c r="BV30" s="241">
        <f t="shared" si="0"/>
        <v>24</v>
      </c>
      <c r="BW30" s="2"/>
      <c r="BX30" s="2">
        <v>490.8</v>
      </c>
      <c r="BY30" s="2"/>
      <c r="BZ30" s="2"/>
      <c r="CA30" s="2"/>
      <c r="CB30" s="252"/>
      <c r="CC30" s="252"/>
      <c r="CD30" s="252">
        <v>546.33000000000004</v>
      </c>
      <c r="CE30" s="253"/>
      <c r="CG30" s="253">
        <v>0.08</v>
      </c>
      <c r="CM30" s="266">
        <f t="shared" si="1"/>
        <v>181</v>
      </c>
      <c r="CN30" s="267">
        <f t="shared" si="2"/>
        <v>362</v>
      </c>
      <c r="CO30" s="268">
        <f t="shared" si="3"/>
        <v>904.99</v>
      </c>
      <c r="CP30" s="252"/>
      <c r="CQ30" s="252"/>
      <c r="CR30" s="252"/>
      <c r="CS30" s="252"/>
      <c r="CT30" s="252"/>
      <c r="CU30" s="252"/>
      <c r="CV30" s="252"/>
      <c r="CW30" s="252"/>
      <c r="CX30" s="252">
        <f t="shared" si="9"/>
        <v>0</v>
      </c>
      <c r="CY30" s="252"/>
      <c r="CZ30" s="252">
        <v>489.06</v>
      </c>
      <c r="DA30" s="252"/>
      <c r="DC30" s="252"/>
      <c r="DD30" s="252"/>
      <c r="DH30" s="262">
        <v>0</v>
      </c>
      <c r="DI30" s="252">
        <v>39.42</v>
      </c>
      <c r="DJ30" s="3">
        <v>546.33000000000004</v>
      </c>
      <c r="DL30" s="241">
        <f t="shared" si="4"/>
        <v>24</v>
      </c>
      <c r="DM30" s="2"/>
      <c r="DN30" s="252">
        <v>720</v>
      </c>
      <c r="DQ30" s="252">
        <v>405.18</v>
      </c>
      <c r="DR30" s="264">
        <v>3.9399999999999998E-2</v>
      </c>
      <c r="DS30" s="252">
        <v>0</v>
      </c>
      <c r="DT30" s="253">
        <v>0</v>
      </c>
    </row>
    <row r="31" spans="1:124">
      <c r="A31">
        <v>25</v>
      </c>
      <c r="B31" s="259">
        <v>1.2010000000000001</v>
      </c>
      <c r="C31">
        <v>25</v>
      </c>
      <c r="D31" s="9"/>
      <c r="G31">
        <f>+I30/I18-1</f>
        <v>3.9473684210526105E-2</v>
      </c>
      <c r="I31" s="248">
        <v>109.8</v>
      </c>
      <c r="J31" s="258">
        <f t="shared" si="5"/>
        <v>-7.2332730560578096E-3</v>
      </c>
      <c r="K31" s="298">
        <v>3.9100000000000003E-2</v>
      </c>
      <c r="L31" s="252">
        <v>300</v>
      </c>
      <c r="M31" s="263"/>
      <c r="N31" s="263"/>
      <c r="O31" s="474">
        <v>328.76</v>
      </c>
      <c r="P31" s="475">
        <v>328.76</v>
      </c>
      <c r="Q31" s="475">
        <v>430.86</v>
      </c>
      <c r="R31" s="476">
        <v>0.09</v>
      </c>
      <c r="S31" s="536">
        <f t="shared" si="6"/>
        <v>25</v>
      </c>
      <c r="T31" s="461">
        <v>75.260000000000005</v>
      </c>
      <c r="U31" s="461">
        <v>10.56</v>
      </c>
      <c r="V31" s="461">
        <v>353.76</v>
      </c>
      <c r="W31" s="461"/>
      <c r="X31" s="254">
        <v>51.09</v>
      </c>
      <c r="Y31" s="462">
        <v>7.4999999999999997E-2</v>
      </c>
      <c r="Z31" s="461">
        <v>22.5</v>
      </c>
      <c r="AA31" s="461">
        <v>437.73</v>
      </c>
      <c r="AB31" s="463">
        <v>353.75</v>
      </c>
      <c r="AC31" s="464">
        <v>0.3</v>
      </c>
      <c r="AD31" s="461">
        <v>20.62</v>
      </c>
      <c r="AE31" s="461"/>
      <c r="AF31" s="461"/>
      <c r="AG31" s="253"/>
      <c r="AH31" s="273">
        <v>0</v>
      </c>
      <c r="AI31" s="255">
        <v>0</v>
      </c>
      <c r="AJ31" s="160">
        <v>0</v>
      </c>
      <c r="AK31" s="539">
        <v>480.1</v>
      </c>
      <c r="AL31" s="539"/>
      <c r="AM31" s="506">
        <f t="shared" si="7"/>
        <v>25</v>
      </c>
      <c r="AN31" s="481">
        <v>257.37</v>
      </c>
      <c r="AO31" s="481">
        <v>191.57</v>
      </c>
      <c r="AP31" s="254"/>
      <c r="AQ31" s="481">
        <v>303.18</v>
      </c>
      <c r="AR31" s="500" t="s">
        <v>5330</v>
      </c>
      <c r="AS31" s="503">
        <v>23.57</v>
      </c>
      <c r="AT31" s="502"/>
      <c r="AU31" s="511">
        <v>237.16</v>
      </c>
      <c r="AV31" s="511">
        <v>1222.49</v>
      </c>
      <c r="AW31" s="505">
        <v>0.2</v>
      </c>
      <c r="AX31" s="504">
        <v>0.22</v>
      </c>
      <c r="AY31" s="503">
        <v>16.66</v>
      </c>
      <c r="AZ31" s="503">
        <v>1414.05</v>
      </c>
      <c r="BA31" s="503">
        <v>19.170000000000002</v>
      </c>
      <c r="BB31" s="503"/>
      <c r="BC31" s="503"/>
      <c r="BD31" s="511"/>
      <c r="BE31" s="512">
        <v>0.16200000000000001</v>
      </c>
      <c r="BF31" s="512"/>
      <c r="BG31" s="512" t="s">
        <v>5348</v>
      </c>
      <c r="BH31" s="252"/>
      <c r="BI31" s="252"/>
      <c r="BJ31" s="512">
        <v>0.22</v>
      </c>
      <c r="BK31" s="252"/>
      <c r="BL31" s="252"/>
      <c r="BM31" s="527">
        <f t="shared" si="8"/>
        <v>25</v>
      </c>
      <c r="BN31" s="490">
        <v>158.63</v>
      </c>
      <c r="BO31" s="254"/>
      <c r="BP31" s="254"/>
      <c r="BQ31" s="254"/>
      <c r="BR31" s="495">
        <v>19.170000000000002</v>
      </c>
      <c r="BS31" s="498">
        <v>0.3</v>
      </c>
      <c r="BT31" s="498"/>
      <c r="BU31" s="495">
        <v>424</v>
      </c>
      <c r="BV31" s="241">
        <f t="shared" si="0"/>
        <v>25</v>
      </c>
      <c r="BW31" s="2"/>
      <c r="BX31" s="2">
        <v>490.8</v>
      </c>
      <c r="BY31" s="2"/>
      <c r="BZ31" s="2"/>
      <c r="CA31" s="2"/>
      <c r="CB31" s="252"/>
      <c r="CC31" s="252"/>
      <c r="CD31" s="252">
        <v>546.33000000000004</v>
      </c>
      <c r="CE31" s="253"/>
      <c r="CG31" s="5">
        <v>0.08</v>
      </c>
      <c r="CM31" s="266">
        <f t="shared" si="1"/>
        <v>181</v>
      </c>
      <c r="CN31" s="267">
        <f t="shared" si="2"/>
        <v>362</v>
      </c>
      <c r="CO31" s="268">
        <f t="shared" si="3"/>
        <v>904.99</v>
      </c>
      <c r="CP31" s="252"/>
      <c r="CQ31" s="252"/>
      <c r="CR31" s="252"/>
      <c r="CS31" s="252"/>
      <c r="CT31" s="252"/>
      <c r="CU31" s="252"/>
      <c r="CV31" s="252"/>
      <c r="CW31" s="252"/>
      <c r="CX31" s="252">
        <f t="shared" si="9"/>
        <v>0</v>
      </c>
      <c r="CY31" s="252"/>
      <c r="CZ31" s="252">
        <v>489.06</v>
      </c>
      <c r="DA31" s="252"/>
      <c r="DC31" s="252"/>
      <c r="DD31" s="252"/>
      <c r="DH31" s="106">
        <v>0</v>
      </c>
      <c r="DI31" s="252">
        <v>39.42</v>
      </c>
      <c r="DJ31" s="3">
        <v>546.33000000000004</v>
      </c>
      <c r="DL31" s="241">
        <f t="shared" si="4"/>
        <v>25</v>
      </c>
      <c r="DM31" s="2"/>
      <c r="DN31" s="252">
        <v>720</v>
      </c>
      <c r="DQ31" s="252">
        <v>405.18</v>
      </c>
      <c r="DR31" s="264">
        <v>3.9399999999999998E-2</v>
      </c>
      <c r="DS31" s="252">
        <v>0</v>
      </c>
      <c r="DT31" s="253">
        <v>0</v>
      </c>
    </row>
    <row r="32" spans="1:124">
      <c r="A32">
        <v>26</v>
      </c>
      <c r="B32" s="259">
        <v>2.2010000000000001</v>
      </c>
      <c r="C32">
        <v>26</v>
      </c>
      <c r="D32" s="9"/>
      <c r="I32" s="248">
        <v>109.5</v>
      </c>
      <c r="J32" s="258">
        <f t="shared" si="5"/>
        <v>-2.732240437158473E-3</v>
      </c>
      <c r="K32" s="298"/>
      <c r="L32" s="252">
        <v>300</v>
      </c>
      <c r="M32" s="263"/>
      <c r="N32" s="263"/>
      <c r="O32" s="474">
        <v>328.76</v>
      </c>
      <c r="P32" s="475">
        <v>328.76</v>
      </c>
      <c r="Q32" s="475">
        <v>430.86</v>
      </c>
      <c r="R32" s="476">
        <v>0.09</v>
      </c>
      <c r="S32" s="536">
        <f t="shared" si="6"/>
        <v>26</v>
      </c>
      <c r="T32" s="461">
        <v>75.260000000000005</v>
      </c>
      <c r="U32" s="461">
        <v>10.56</v>
      </c>
      <c r="V32" s="461">
        <v>353.76</v>
      </c>
      <c r="W32" s="461"/>
      <c r="X32" s="254">
        <v>51.09</v>
      </c>
      <c r="Y32" s="462">
        <v>7.4999999999999997E-2</v>
      </c>
      <c r="Z32" s="461">
        <v>22.5</v>
      </c>
      <c r="AA32" s="461">
        <v>437.73</v>
      </c>
      <c r="AB32" s="463">
        <v>353.75</v>
      </c>
      <c r="AC32" s="464">
        <v>0.3</v>
      </c>
      <c r="AD32" s="461">
        <v>20.62</v>
      </c>
      <c r="AE32" s="461"/>
      <c r="AF32" s="461"/>
      <c r="AG32" s="253"/>
      <c r="AH32" s="273">
        <v>0</v>
      </c>
      <c r="AI32" s="255">
        <v>0</v>
      </c>
      <c r="AJ32" s="160">
        <v>0</v>
      </c>
      <c r="AK32" s="539">
        <v>480.1</v>
      </c>
      <c r="AL32" s="539"/>
      <c r="AM32" s="506">
        <f t="shared" si="7"/>
        <v>26</v>
      </c>
      <c r="AN32" s="481">
        <v>257.37</v>
      </c>
      <c r="AO32" s="481">
        <v>191.57</v>
      </c>
      <c r="AP32" s="254"/>
      <c r="AQ32" s="481">
        <v>303.18</v>
      </c>
      <c r="AR32" s="500" t="s">
        <v>5330</v>
      </c>
      <c r="AS32" s="503">
        <v>23.57</v>
      </c>
      <c r="AT32" s="503"/>
      <c r="AU32" s="511">
        <v>237.16</v>
      </c>
      <c r="AV32" s="511">
        <v>1222.49</v>
      </c>
      <c r="AW32" s="505">
        <v>0.2</v>
      </c>
      <c r="AX32" s="504">
        <v>0.22</v>
      </c>
      <c r="AY32" s="503">
        <v>16.66</v>
      </c>
      <c r="AZ32" s="503">
        <v>1414.05</v>
      </c>
      <c r="BA32" s="503">
        <v>19.170000000000002</v>
      </c>
      <c r="BB32" s="503"/>
      <c r="BC32" s="503"/>
      <c r="BD32" s="511"/>
      <c r="BE32" s="512">
        <v>0.16200000000000001</v>
      </c>
      <c r="BF32" s="512"/>
      <c r="BG32" s="512" t="s">
        <v>5348</v>
      </c>
      <c r="BH32" s="252"/>
      <c r="BI32" s="252"/>
      <c r="BJ32" s="512">
        <v>0.22</v>
      </c>
      <c r="BK32" s="252"/>
      <c r="BL32" s="252"/>
      <c r="BM32" s="527">
        <f t="shared" si="8"/>
        <v>26</v>
      </c>
      <c r="BN32" s="490">
        <v>158.63</v>
      </c>
      <c r="BO32" s="254"/>
      <c r="BP32" s="254"/>
      <c r="BQ32" s="254"/>
      <c r="BR32" s="495">
        <v>19.170000000000002</v>
      </c>
      <c r="BS32" s="498">
        <v>0.3</v>
      </c>
      <c r="BT32" s="498"/>
      <c r="BU32" s="495">
        <v>424</v>
      </c>
      <c r="BV32" s="241">
        <f t="shared" si="0"/>
        <v>26</v>
      </c>
      <c r="BW32" s="2"/>
      <c r="BX32" s="2">
        <v>490.8</v>
      </c>
      <c r="BY32" s="2"/>
      <c r="BZ32" s="2"/>
      <c r="CA32" s="2"/>
      <c r="CB32" s="252"/>
      <c r="CC32" s="252"/>
      <c r="CD32" s="252">
        <v>546.33000000000004</v>
      </c>
      <c r="CE32" s="253"/>
      <c r="CG32" s="253">
        <v>0.08</v>
      </c>
      <c r="CM32" s="266">
        <f t="shared" si="1"/>
        <v>181</v>
      </c>
      <c r="CN32" s="267">
        <f t="shared" si="2"/>
        <v>362</v>
      </c>
      <c r="CO32" s="268">
        <f t="shared" si="3"/>
        <v>904.99</v>
      </c>
      <c r="CP32" s="252"/>
      <c r="CQ32" s="252"/>
      <c r="CR32" s="252"/>
      <c r="CS32" s="252"/>
      <c r="CT32" s="252"/>
      <c r="CU32" s="252"/>
      <c r="CV32" s="252"/>
      <c r="CW32" s="252"/>
      <c r="CX32" s="252">
        <f t="shared" si="9"/>
        <v>0</v>
      </c>
      <c r="CY32" s="252"/>
      <c r="CZ32" s="252">
        <v>489.06</v>
      </c>
      <c r="DA32" s="252"/>
      <c r="DC32" s="252"/>
      <c r="DD32" s="252"/>
      <c r="DH32" s="262">
        <v>0</v>
      </c>
      <c r="DI32" s="252">
        <v>39.42</v>
      </c>
      <c r="DJ32" s="3">
        <v>546.33000000000004</v>
      </c>
      <c r="DL32" s="241">
        <f t="shared" si="4"/>
        <v>26</v>
      </c>
      <c r="DM32" s="2"/>
      <c r="DN32" s="252">
        <v>720</v>
      </c>
      <c r="DQ32" s="252">
        <v>405.18</v>
      </c>
      <c r="DR32" s="264">
        <v>3.9399999999999998E-2</v>
      </c>
      <c r="DS32" s="252">
        <v>0</v>
      </c>
      <c r="DT32" s="253">
        <v>0</v>
      </c>
    </row>
    <row r="33" spans="1:124">
      <c r="A33">
        <v>27</v>
      </c>
      <c r="B33" s="259">
        <v>3.2010000000000001</v>
      </c>
      <c r="C33">
        <v>27</v>
      </c>
      <c r="D33" s="9"/>
      <c r="I33" s="248">
        <v>109.6</v>
      </c>
      <c r="J33" s="258">
        <f t="shared" si="5"/>
        <v>9.1324200913245335E-4</v>
      </c>
      <c r="K33" s="298"/>
      <c r="L33" s="252">
        <v>300</v>
      </c>
      <c r="M33" s="263"/>
      <c r="N33" s="263"/>
      <c r="O33" s="474">
        <v>328.76</v>
      </c>
      <c r="P33" s="475">
        <v>328.76</v>
      </c>
      <c r="Q33" s="475">
        <v>430.86</v>
      </c>
      <c r="R33" s="476">
        <v>0.09</v>
      </c>
      <c r="S33" s="536">
        <f t="shared" si="6"/>
        <v>27</v>
      </c>
      <c r="T33" s="461">
        <v>75.260000000000005</v>
      </c>
      <c r="U33" s="461">
        <v>10.56</v>
      </c>
      <c r="V33" s="461">
        <v>353.76</v>
      </c>
      <c r="W33" s="461"/>
      <c r="X33" s="254">
        <v>51.09</v>
      </c>
      <c r="Y33" s="462">
        <v>7.4999999999999997E-2</v>
      </c>
      <c r="Z33" s="461">
        <v>22.5</v>
      </c>
      <c r="AA33" s="461">
        <v>437.73</v>
      </c>
      <c r="AB33" s="463">
        <v>353.75</v>
      </c>
      <c r="AC33" s="464">
        <v>0.3</v>
      </c>
      <c r="AD33" s="461">
        <v>20.62</v>
      </c>
      <c r="AE33" s="461"/>
      <c r="AF33" s="461"/>
      <c r="AG33" s="253"/>
      <c r="AH33" s="273">
        <v>0</v>
      </c>
      <c r="AI33" s="255">
        <v>0</v>
      </c>
      <c r="AJ33" s="160">
        <v>0</v>
      </c>
      <c r="AK33" s="539">
        <v>480.1</v>
      </c>
      <c r="AL33" s="539"/>
      <c r="AM33" s="506">
        <f t="shared" si="7"/>
        <v>27</v>
      </c>
      <c r="AN33" s="481">
        <v>257.37</v>
      </c>
      <c r="AO33" s="481">
        <v>191.57</v>
      </c>
      <c r="AP33" s="254"/>
      <c r="AQ33" s="481">
        <v>303.18</v>
      </c>
      <c r="AR33" s="500" t="s">
        <v>5330</v>
      </c>
      <c r="AS33" s="503">
        <v>23.57</v>
      </c>
      <c r="AT33" s="502"/>
      <c r="AU33" s="511">
        <v>237.16</v>
      </c>
      <c r="AV33" s="511">
        <v>1222.49</v>
      </c>
      <c r="AW33" s="505">
        <v>0.2</v>
      </c>
      <c r="AX33" s="504">
        <v>0.22</v>
      </c>
      <c r="AY33" s="503">
        <v>16.66</v>
      </c>
      <c r="AZ33" s="503">
        <v>1414.05</v>
      </c>
      <c r="BA33" s="503">
        <v>19.170000000000002</v>
      </c>
      <c r="BB33" s="503"/>
      <c r="BC33" s="503"/>
      <c r="BD33" s="511"/>
      <c r="BE33" s="512">
        <v>0.16200000000000001</v>
      </c>
      <c r="BF33" s="512"/>
      <c r="BG33" s="512" t="s">
        <v>5348</v>
      </c>
      <c r="BH33" s="252"/>
      <c r="BI33" s="252"/>
      <c r="BJ33" s="512">
        <v>0.22</v>
      </c>
      <c r="BK33" s="252"/>
      <c r="BL33" s="252"/>
      <c r="BM33" s="527">
        <f t="shared" si="8"/>
        <v>27</v>
      </c>
      <c r="BN33" s="490">
        <v>158.63</v>
      </c>
      <c r="BO33" s="254"/>
      <c r="BP33" s="254"/>
      <c r="BQ33" s="254"/>
      <c r="BR33" s="495">
        <v>19.170000000000002</v>
      </c>
      <c r="BS33" s="498">
        <v>0.3</v>
      </c>
      <c r="BT33" s="498"/>
      <c r="BU33" s="495">
        <v>424</v>
      </c>
      <c r="BV33" s="241">
        <f t="shared" si="0"/>
        <v>27</v>
      </c>
      <c r="BW33" s="2"/>
      <c r="BX33" s="2">
        <v>490.8</v>
      </c>
      <c r="BY33" s="2"/>
      <c r="BZ33" s="2"/>
      <c r="CA33" s="2"/>
      <c r="CB33" s="252"/>
      <c r="CC33" s="252"/>
      <c r="CD33" s="252">
        <v>546.33000000000004</v>
      </c>
      <c r="CE33" s="253"/>
      <c r="CG33" s="5">
        <v>0.08</v>
      </c>
      <c r="CM33" s="266">
        <f t="shared" si="1"/>
        <v>181</v>
      </c>
      <c r="CN33" s="267">
        <f t="shared" si="2"/>
        <v>362</v>
      </c>
      <c r="CO33" s="268">
        <f t="shared" si="3"/>
        <v>904.99</v>
      </c>
      <c r="CP33" s="252"/>
      <c r="CQ33" s="252"/>
      <c r="CR33" s="252"/>
      <c r="CS33" s="252"/>
      <c r="CT33" s="252"/>
      <c r="CU33" s="252"/>
      <c r="CV33" s="252"/>
      <c r="CW33" s="252"/>
      <c r="CX33" s="252">
        <f t="shared" si="9"/>
        <v>0</v>
      </c>
      <c r="CY33" s="252"/>
      <c r="CZ33" s="252">
        <v>489.06</v>
      </c>
      <c r="DA33" s="252"/>
      <c r="DC33" s="252"/>
      <c r="DD33" s="252"/>
      <c r="DH33" s="106">
        <v>0</v>
      </c>
      <c r="DI33" s="252">
        <v>39.42</v>
      </c>
      <c r="DJ33" s="3">
        <v>546.33000000000004</v>
      </c>
      <c r="DL33" s="241">
        <f t="shared" si="4"/>
        <v>27</v>
      </c>
      <c r="DM33" s="2"/>
      <c r="DN33" s="252">
        <v>720</v>
      </c>
      <c r="DQ33" s="252">
        <v>405.18</v>
      </c>
      <c r="DR33" s="264">
        <v>3.9399999999999998E-2</v>
      </c>
      <c r="DS33" s="252">
        <v>0</v>
      </c>
      <c r="DT33" s="253">
        <v>0</v>
      </c>
    </row>
    <row r="34" spans="1:124">
      <c r="A34">
        <v>28</v>
      </c>
      <c r="B34" s="259">
        <v>4.2009999999999996</v>
      </c>
      <c r="C34">
        <v>28</v>
      </c>
      <c r="D34" s="9"/>
      <c r="I34" s="248">
        <v>110.6</v>
      </c>
      <c r="J34" s="258">
        <f t="shared" si="5"/>
        <v>9.124087591240837E-3</v>
      </c>
      <c r="K34" s="298"/>
      <c r="L34" s="252">
        <v>300</v>
      </c>
      <c r="M34" s="263"/>
      <c r="N34" s="263"/>
      <c r="O34" s="474">
        <v>328.76</v>
      </c>
      <c r="P34" s="475">
        <v>328.76</v>
      </c>
      <c r="Q34" s="475">
        <v>430.86</v>
      </c>
      <c r="R34" s="476">
        <v>0.09</v>
      </c>
      <c r="S34" s="536">
        <f t="shared" si="6"/>
        <v>28</v>
      </c>
      <c r="T34" s="461">
        <v>75.260000000000005</v>
      </c>
      <c r="U34" s="461">
        <v>10.56</v>
      </c>
      <c r="V34" s="461">
        <v>353.76</v>
      </c>
      <c r="W34" s="461"/>
      <c r="X34" s="254">
        <v>51.09</v>
      </c>
      <c r="Y34" s="462">
        <v>7.4999999999999997E-2</v>
      </c>
      <c r="Z34" s="461">
        <v>22.5</v>
      </c>
      <c r="AA34" s="461">
        <v>437.73</v>
      </c>
      <c r="AB34" s="463">
        <v>353.75</v>
      </c>
      <c r="AC34" s="464">
        <v>0.3</v>
      </c>
      <c r="AD34" s="461">
        <v>20.62</v>
      </c>
      <c r="AE34" s="461"/>
      <c r="AF34" s="461"/>
      <c r="AG34" s="253"/>
      <c r="AH34" s="273">
        <v>0</v>
      </c>
      <c r="AI34" s="255">
        <v>0</v>
      </c>
      <c r="AJ34" s="160">
        <v>0</v>
      </c>
      <c r="AK34" s="539">
        <v>480.1</v>
      </c>
      <c r="AL34" s="539"/>
      <c r="AM34" s="506">
        <f t="shared" si="7"/>
        <v>28</v>
      </c>
      <c r="AN34" s="481">
        <v>257.37</v>
      </c>
      <c r="AO34" s="481">
        <v>191.57</v>
      </c>
      <c r="AP34" s="254"/>
      <c r="AQ34" s="481">
        <v>303.18</v>
      </c>
      <c r="AR34" s="500" t="s">
        <v>5330</v>
      </c>
      <c r="AS34" s="503">
        <v>23.57</v>
      </c>
      <c r="AT34" s="503"/>
      <c r="AU34" s="511">
        <v>237.16</v>
      </c>
      <c r="AV34" s="511">
        <v>1222.49</v>
      </c>
      <c r="AW34" s="505">
        <v>0.2</v>
      </c>
      <c r="AX34" s="504">
        <v>0.22</v>
      </c>
      <c r="AY34" s="503">
        <v>16.66</v>
      </c>
      <c r="AZ34" s="503">
        <v>1414.05</v>
      </c>
      <c r="BA34" s="503">
        <v>19.170000000000002</v>
      </c>
      <c r="BB34" s="503"/>
      <c r="BC34" s="503"/>
      <c r="BD34" s="511"/>
      <c r="BE34" s="512">
        <v>0.16200000000000001</v>
      </c>
      <c r="BF34" s="512"/>
      <c r="BG34" s="512" t="s">
        <v>5348</v>
      </c>
      <c r="BH34" s="252"/>
      <c r="BI34" s="252"/>
      <c r="BJ34" s="512">
        <v>0.22</v>
      </c>
      <c r="BK34" s="252"/>
      <c r="BL34" s="252"/>
      <c r="BM34" s="527">
        <f t="shared" si="8"/>
        <v>28</v>
      </c>
      <c r="BN34" s="490">
        <v>158.63</v>
      </c>
      <c r="BO34" s="254"/>
      <c r="BP34" s="254"/>
      <c r="BQ34" s="254"/>
      <c r="BR34" s="495">
        <v>19.170000000000002</v>
      </c>
      <c r="BS34" s="498">
        <v>0.3</v>
      </c>
      <c r="BT34" s="498"/>
      <c r="BU34" s="495">
        <v>424</v>
      </c>
      <c r="BV34" s="241">
        <f t="shared" si="0"/>
        <v>28</v>
      </c>
      <c r="BW34" s="2"/>
      <c r="BX34" s="2">
        <v>490.8</v>
      </c>
      <c r="BY34" s="2"/>
      <c r="BZ34" s="2"/>
      <c r="CA34" s="2"/>
      <c r="CB34" s="252"/>
      <c r="CC34" s="252"/>
      <c r="CD34" s="252">
        <v>546.33000000000004</v>
      </c>
      <c r="CE34" s="253"/>
      <c r="CG34" s="253">
        <v>0.08</v>
      </c>
      <c r="CM34" s="266">
        <f t="shared" si="1"/>
        <v>181</v>
      </c>
      <c r="CN34" s="267">
        <f t="shared" si="2"/>
        <v>362</v>
      </c>
      <c r="CO34" s="268">
        <f t="shared" si="3"/>
        <v>904.99</v>
      </c>
      <c r="CP34" s="252"/>
      <c r="CQ34" s="252"/>
      <c r="CR34" s="252"/>
      <c r="CS34" s="252"/>
      <c r="CT34" s="252"/>
      <c r="CU34" s="252"/>
      <c r="CV34" s="252"/>
      <c r="CW34" s="252"/>
      <c r="CX34" s="252">
        <f t="shared" si="9"/>
        <v>0</v>
      </c>
      <c r="CY34" s="252"/>
      <c r="CZ34" s="252">
        <v>489.06</v>
      </c>
      <c r="DA34" s="252"/>
      <c r="DC34" s="252"/>
      <c r="DD34" s="252"/>
      <c r="DH34" s="262">
        <v>0</v>
      </c>
      <c r="DI34" s="252">
        <v>39.42</v>
      </c>
      <c r="DJ34" s="3">
        <v>546.33000000000004</v>
      </c>
      <c r="DL34" s="241">
        <f t="shared" si="4"/>
        <v>28</v>
      </c>
      <c r="DM34" s="2"/>
      <c r="DN34" s="252">
        <v>720</v>
      </c>
      <c r="DQ34" s="252">
        <v>405.18</v>
      </c>
      <c r="DR34" s="264">
        <v>3.9399999999999998E-2</v>
      </c>
      <c r="DS34" s="252">
        <v>0</v>
      </c>
      <c r="DT34" s="253">
        <v>0</v>
      </c>
    </row>
    <row r="35" spans="1:124">
      <c r="A35">
        <v>29</v>
      </c>
      <c r="B35" s="259">
        <v>5.2009999999999996</v>
      </c>
      <c r="C35">
        <v>29</v>
      </c>
      <c r="D35" s="9"/>
      <c r="I35" s="248">
        <v>111</v>
      </c>
      <c r="J35" s="258">
        <f t="shared" si="5"/>
        <v>3.6166365280290158E-3</v>
      </c>
      <c r="K35" s="298"/>
      <c r="L35" s="252">
        <v>300</v>
      </c>
      <c r="M35" s="263"/>
      <c r="N35" s="263"/>
      <c r="O35" s="474">
        <v>328.76</v>
      </c>
      <c r="P35" s="475">
        <v>328.76</v>
      </c>
      <c r="Q35" s="475">
        <v>430.86</v>
      </c>
      <c r="R35" s="476">
        <v>0.09</v>
      </c>
      <c r="S35" s="536">
        <f t="shared" si="6"/>
        <v>29</v>
      </c>
      <c r="T35" s="461">
        <v>75.260000000000005</v>
      </c>
      <c r="U35" s="461">
        <v>10.56</v>
      </c>
      <c r="V35" s="461">
        <v>353.76</v>
      </c>
      <c r="W35" s="461"/>
      <c r="X35" s="254">
        <v>51.09</v>
      </c>
      <c r="Y35" s="462">
        <v>7.4999999999999997E-2</v>
      </c>
      <c r="Z35" s="461">
        <v>22.5</v>
      </c>
      <c r="AA35" s="461">
        <v>437.73</v>
      </c>
      <c r="AB35" s="463">
        <v>353.75</v>
      </c>
      <c r="AC35" s="464">
        <v>0.3</v>
      </c>
      <c r="AD35" s="461">
        <v>20.62</v>
      </c>
      <c r="AE35" s="461"/>
      <c r="AF35" s="461"/>
      <c r="AG35" s="253"/>
      <c r="AH35" s="273">
        <v>0</v>
      </c>
      <c r="AI35" s="255">
        <v>0</v>
      </c>
      <c r="AJ35" s="160">
        <v>0</v>
      </c>
      <c r="AK35" s="539">
        <v>480.1</v>
      </c>
      <c r="AL35" s="539"/>
      <c r="AM35" s="506">
        <f t="shared" si="7"/>
        <v>29</v>
      </c>
      <c r="AN35" s="481">
        <v>257.37</v>
      </c>
      <c r="AO35" s="481">
        <v>191.57</v>
      </c>
      <c r="AP35" s="254"/>
      <c r="AQ35" s="481">
        <v>303.18</v>
      </c>
      <c r="AR35" s="500" t="s">
        <v>5330</v>
      </c>
      <c r="AS35" s="503">
        <v>23.57</v>
      </c>
      <c r="AT35" s="502"/>
      <c r="AU35" s="511">
        <v>237.16</v>
      </c>
      <c r="AV35" s="511">
        <v>1222.49</v>
      </c>
      <c r="AW35" s="505">
        <v>0.2</v>
      </c>
      <c r="AX35" s="504">
        <v>0.22</v>
      </c>
      <c r="AY35" s="503">
        <v>16.66</v>
      </c>
      <c r="AZ35" s="503">
        <v>1414.05</v>
      </c>
      <c r="BA35" s="503">
        <v>19.170000000000002</v>
      </c>
      <c r="BB35" s="503"/>
      <c r="BC35" s="503"/>
      <c r="BD35" s="511"/>
      <c r="BE35" s="512">
        <v>0.16200000000000001</v>
      </c>
      <c r="BF35" s="512"/>
      <c r="BG35" s="512" t="s">
        <v>5348</v>
      </c>
      <c r="BH35" s="252"/>
      <c r="BI35" s="252"/>
      <c r="BJ35" s="512">
        <v>0.22</v>
      </c>
      <c r="BK35" s="252"/>
      <c r="BL35" s="252"/>
      <c r="BM35" s="527">
        <f t="shared" si="8"/>
        <v>29</v>
      </c>
      <c r="BN35" s="490">
        <v>158.63</v>
      </c>
      <c r="BO35" s="254"/>
      <c r="BP35" s="254"/>
      <c r="BQ35" s="254"/>
      <c r="BR35" s="495">
        <v>19.170000000000002</v>
      </c>
      <c r="BS35" s="498">
        <v>0.3</v>
      </c>
      <c r="BT35" s="498"/>
      <c r="BU35" s="495">
        <v>424</v>
      </c>
      <c r="BV35" s="241">
        <f t="shared" si="0"/>
        <v>29</v>
      </c>
      <c r="BW35" s="2"/>
      <c r="BX35" s="2">
        <v>490.8</v>
      </c>
      <c r="BY35" s="2"/>
      <c r="BZ35" s="2"/>
      <c r="CA35" s="2"/>
      <c r="CB35" s="252"/>
      <c r="CC35" s="252"/>
      <c r="CD35" s="252">
        <v>546.33000000000004</v>
      </c>
      <c r="CE35" s="253"/>
      <c r="CG35" s="5">
        <v>0.08</v>
      </c>
      <c r="CM35" s="266">
        <f t="shared" si="1"/>
        <v>181</v>
      </c>
      <c r="CN35" s="267">
        <f t="shared" si="2"/>
        <v>362</v>
      </c>
      <c r="CO35" s="268">
        <f t="shared" si="3"/>
        <v>904.99</v>
      </c>
      <c r="CP35" s="252"/>
      <c r="CQ35" s="252"/>
      <c r="CR35" s="252"/>
      <c r="CS35" s="252"/>
      <c r="CT35" s="252"/>
      <c r="CU35" s="252"/>
      <c r="CV35" s="252"/>
      <c r="CW35" s="252"/>
      <c r="CX35" s="252">
        <f t="shared" si="9"/>
        <v>0</v>
      </c>
      <c r="CY35" s="252"/>
      <c r="CZ35" s="252">
        <v>489.06</v>
      </c>
      <c r="DA35" s="252"/>
      <c r="DC35" s="252"/>
      <c r="DD35" s="252"/>
      <c r="DH35" s="106">
        <v>0</v>
      </c>
      <c r="DI35" s="252">
        <v>39.42</v>
      </c>
      <c r="DJ35" s="3">
        <v>546.33000000000004</v>
      </c>
      <c r="DL35" s="241">
        <f t="shared" si="4"/>
        <v>29</v>
      </c>
      <c r="DM35" s="2"/>
      <c r="DN35" s="252">
        <v>720</v>
      </c>
      <c r="DQ35" s="252">
        <v>405.18</v>
      </c>
      <c r="DR35" s="264">
        <v>3.9399999999999998E-2</v>
      </c>
      <c r="DS35" s="252">
        <v>0</v>
      </c>
      <c r="DT35" s="253">
        <v>0</v>
      </c>
    </row>
    <row r="36" spans="1:124">
      <c r="A36">
        <v>30</v>
      </c>
      <c r="B36" s="259">
        <v>6.2009999999999996</v>
      </c>
      <c r="C36">
        <v>30</v>
      </c>
      <c r="D36" s="9"/>
      <c r="I36" s="248">
        <v>111.3</v>
      </c>
      <c r="J36" s="258">
        <f t="shared" si="5"/>
        <v>2.7027027027026751E-3</v>
      </c>
      <c r="K36" s="298"/>
      <c r="L36" s="252">
        <v>300</v>
      </c>
      <c r="M36" s="263"/>
      <c r="N36" s="263"/>
      <c r="O36" s="474">
        <v>328.76</v>
      </c>
      <c r="P36" s="475">
        <v>328.76</v>
      </c>
      <c r="Q36" s="475">
        <v>430.86</v>
      </c>
      <c r="R36" s="476">
        <v>0.09</v>
      </c>
      <c r="S36" s="536">
        <f t="shared" si="6"/>
        <v>30</v>
      </c>
      <c r="T36" s="461">
        <v>75.260000000000005</v>
      </c>
      <c r="U36" s="461">
        <v>10.56</v>
      </c>
      <c r="V36" s="461">
        <v>353.76</v>
      </c>
      <c r="W36" s="461"/>
      <c r="X36" s="254">
        <v>51.09</v>
      </c>
      <c r="Y36" s="462">
        <v>7.4999999999999997E-2</v>
      </c>
      <c r="Z36" s="461">
        <v>22.5</v>
      </c>
      <c r="AA36" s="461">
        <v>437.73</v>
      </c>
      <c r="AB36" s="463">
        <v>353.75</v>
      </c>
      <c r="AC36" s="464">
        <v>0.3</v>
      </c>
      <c r="AD36" s="461">
        <v>20.62</v>
      </c>
      <c r="AE36" s="461"/>
      <c r="AF36" s="461"/>
      <c r="AG36" s="253"/>
      <c r="AH36" s="273">
        <v>0</v>
      </c>
      <c r="AI36" s="255">
        <v>0</v>
      </c>
      <c r="AJ36" s="160">
        <v>0</v>
      </c>
      <c r="AK36" s="539">
        <v>480.1</v>
      </c>
      <c r="AL36" s="539"/>
      <c r="AM36" s="506">
        <f t="shared" si="7"/>
        <v>30</v>
      </c>
      <c r="AN36" s="481">
        <v>257.37</v>
      </c>
      <c r="AO36" s="481">
        <v>191.57</v>
      </c>
      <c r="AP36" s="254"/>
      <c r="AQ36" s="481">
        <v>303.18</v>
      </c>
      <c r="AR36" s="500" t="s">
        <v>5330</v>
      </c>
      <c r="AS36" s="503">
        <v>23.57</v>
      </c>
      <c r="AT36" s="503"/>
      <c r="AU36" s="511">
        <v>237.16</v>
      </c>
      <c r="AV36" s="511">
        <v>1222.49</v>
      </c>
      <c r="AW36" s="505">
        <v>0.2</v>
      </c>
      <c r="AX36" s="504">
        <v>0.22</v>
      </c>
      <c r="AY36" s="503">
        <v>16.66</v>
      </c>
      <c r="AZ36" s="503">
        <v>1414.05</v>
      </c>
      <c r="BA36" s="503">
        <v>19.170000000000002</v>
      </c>
      <c r="BB36" s="503"/>
      <c r="BC36" s="503"/>
      <c r="BD36" s="511"/>
      <c r="BE36" s="512">
        <v>0.16200000000000001</v>
      </c>
      <c r="BF36" s="512"/>
      <c r="BG36" s="512" t="s">
        <v>5348</v>
      </c>
      <c r="BH36" s="252"/>
      <c r="BI36" s="252"/>
      <c r="BJ36" s="512">
        <v>0.22</v>
      </c>
      <c r="BK36" s="252"/>
      <c r="BL36" s="252"/>
      <c r="BM36" s="527">
        <f t="shared" si="8"/>
        <v>30</v>
      </c>
      <c r="BN36" s="490">
        <v>158.63</v>
      </c>
      <c r="BO36" s="254"/>
      <c r="BP36" s="254"/>
      <c r="BQ36" s="254"/>
      <c r="BR36" s="495">
        <v>19.170000000000002</v>
      </c>
      <c r="BS36" s="498">
        <v>0.3</v>
      </c>
      <c r="BT36" s="498"/>
      <c r="BU36" s="495">
        <v>424</v>
      </c>
      <c r="BV36" s="241">
        <f t="shared" si="0"/>
        <v>30</v>
      </c>
      <c r="BW36" s="2"/>
      <c r="BX36" s="2">
        <v>490.8</v>
      </c>
      <c r="BY36" s="2"/>
      <c r="BZ36" s="2"/>
      <c r="CA36" s="2"/>
      <c r="CB36" s="252"/>
      <c r="CC36" s="252"/>
      <c r="CD36" s="252">
        <v>546.33000000000004</v>
      </c>
      <c r="CE36" s="253"/>
      <c r="CG36" s="253">
        <v>0.08</v>
      </c>
      <c r="CM36" s="266">
        <f t="shared" si="1"/>
        <v>181</v>
      </c>
      <c r="CN36" s="267">
        <f t="shared" si="2"/>
        <v>362</v>
      </c>
      <c r="CO36" s="268">
        <f t="shared" si="3"/>
        <v>904.99</v>
      </c>
      <c r="CP36" s="252"/>
      <c r="CQ36" s="252"/>
      <c r="CR36" s="252"/>
      <c r="CS36" s="252"/>
      <c r="CT36" s="252"/>
      <c r="CU36" s="252"/>
      <c r="CV36" s="252"/>
      <c r="CW36" s="252"/>
      <c r="CX36" s="252">
        <f t="shared" si="9"/>
        <v>0</v>
      </c>
      <c r="CY36" s="252"/>
      <c r="CZ36" s="252">
        <v>489.06</v>
      </c>
      <c r="DA36" s="252"/>
      <c r="DC36" s="252"/>
      <c r="DD36" s="252"/>
      <c r="DH36" s="262">
        <v>0</v>
      </c>
      <c r="DI36" s="252">
        <v>39.42</v>
      </c>
      <c r="DJ36" s="3">
        <v>546.33000000000004</v>
      </c>
      <c r="DL36" s="241">
        <f t="shared" si="4"/>
        <v>30</v>
      </c>
      <c r="DM36" s="2"/>
      <c r="DN36" s="252">
        <v>720</v>
      </c>
      <c r="DQ36" s="252">
        <v>405.18</v>
      </c>
      <c r="DR36" s="264">
        <v>3.9399999999999998E-2</v>
      </c>
      <c r="DS36" s="252">
        <v>0</v>
      </c>
      <c r="DT36" s="253">
        <v>0</v>
      </c>
    </row>
    <row r="37" spans="1:124">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4">
        <v>328.76</v>
      </c>
      <c r="P37" s="475">
        <v>328.76</v>
      </c>
      <c r="Q37" s="475">
        <v>430.86</v>
      </c>
      <c r="R37" s="476">
        <v>0.09</v>
      </c>
      <c r="S37" s="536">
        <f t="shared" si="6"/>
        <v>31</v>
      </c>
      <c r="T37" s="461">
        <v>75.260000000000005</v>
      </c>
      <c r="U37" s="461">
        <v>10.56</v>
      </c>
      <c r="V37" s="461">
        <v>353.76</v>
      </c>
      <c r="W37" s="461"/>
      <c r="X37" s="254">
        <v>51.09</v>
      </c>
      <c r="Y37" s="462">
        <v>7.4999999999999997E-2</v>
      </c>
      <c r="Z37" s="461">
        <v>22.5</v>
      </c>
      <c r="AA37" s="461">
        <v>437.73</v>
      </c>
      <c r="AB37" s="463">
        <v>353.75</v>
      </c>
      <c r="AC37" s="464">
        <v>0.3</v>
      </c>
      <c r="AD37" s="461">
        <v>20.62</v>
      </c>
      <c r="AE37" s="461"/>
      <c r="AF37" s="461"/>
      <c r="AG37" s="253"/>
      <c r="AH37" s="273">
        <v>0</v>
      </c>
      <c r="AI37" s="255">
        <v>0</v>
      </c>
      <c r="AJ37" s="160">
        <v>0</v>
      </c>
      <c r="AK37" s="539">
        <v>480.1</v>
      </c>
      <c r="AL37" s="539"/>
      <c r="AM37" s="506">
        <f t="shared" si="7"/>
        <v>31</v>
      </c>
      <c r="AN37" s="481">
        <v>257.37</v>
      </c>
      <c r="AO37" s="481">
        <v>191.57</v>
      </c>
      <c r="AP37" s="254"/>
      <c r="AQ37" s="481">
        <v>303.18</v>
      </c>
      <c r="AR37" s="500" t="s">
        <v>5330</v>
      </c>
      <c r="AS37" s="503">
        <v>23.57</v>
      </c>
      <c r="AT37" s="502"/>
      <c r="AU37" s="511">
        <v>237.16</v>
      </c>
      <c r="AV37" s="511">
        <v>1222.49</v>
      </c>
      <c r="AW37" s="505">
        <v>0.2</v>
      </c>
      <c r="AX37" s="504">
        <v>0.22</v>
      </c>
      <c r="AY37" s="503">
        <v>16.66</v>
      </c>
      <c r="AZ37" s="503">
        <v>1414.05</v>
      </c>
      <c r="BA37" s="503">
        <v>19.170000000000002</v>
      </c>
      <c r="BB37" s="503"/>
      <c r="BC37" s="503"/>
      <c r="BD37" s="511"/>
      <c r="BE37" s="512">
        <v>0.16200000000000001</v>
      </c>
      <c r="BF37" s="512"/>
      <c r="BG37" s="512" t="s">
        <v>5348</v>
      </c>
      <c r="BH37" s="252"/>
      <c r="BI37" s="252"/>
      <c r="BJ37" s="512">
        <v>0.22</v>
      </c>
      <c r="BK37" s="252"/>
      <c r="BL37" s="252"/>
      <c r="BM37" s="527">
        <f t="shared" si="8"/>
        <v>31</v>
      </c>
      <c r="BN37" s="490">
        <v>158.63</v>
      </c>
      <c r="BO37" s="254"/>
      <c r="BP37" s="254"/>
      <c r="BQ37" s="254"/>
      <c r="BR37" s="495">
        <v>19.170000000000002</v>
      </c>
      <c r="BS37" s="498">
        <v>0.3</v>
      </c>
      <c r="BT37" s="498"/>
      <c r="BU37" s="495">
        <v>424</v>
      </c>
      <c r="BV37" s="241">
        <f t="shared" si="0"/>
        <v>31</v>
      </c>
      <c r="BW37" s="2"/>
      <c r="BX37" s="2">
        <v>490.8</v>
      </c>
      <c r="BY37" s="2"/>
      <c r="BZ37" s="2"/>
      <c r="CA37" s="2"/>
      <c r="CB37" s="252"/>
      <c r="CC37" s="252"/>
      <c r="CD37" s="252">
        <v>546.33000000000004</v>
      </c>
      <c r="CE37" s="253"/>
      <c r="CG37" s="5">
        <v>0.08</v>
      </c>
      <c r="CM37" s="266">
        <f t="shared" si="1"/>
        <v>181</v>
      </c>
      <c r="CN37" s="267">
        <f t="shared" si="2"/>
        <v>362</v>
      </c>
      <c r="CO37" s="268">
        <f t="shared" si="3"/>
        <v>904.99</v>
      </c>
      <c r="CP37" s="252"/>
      <c r="CQ37" s="252"/>
      <c r="CR37" s="252"/>
      <c r="CS37" s="252"/>
      <c r="CT37" s="252"/>
      <c r="CU37" s="252"/>
      <c r="CV37" s="252"/>
      <c r="CW37" s="252"/>
      <c r="CX37" s="252">
        <f t="shared" si="9"/>
        <v>0</v>
      </c>
      <c r="CY37" s="252"/>
      <c r="CZ37" s="252">
        <v>489.06</v>
      </c>
      <c r="DA37" s="252"/>
      <c r="DC37" s="252"/>
      <c r="DD37" s="252"/>
      <c r="DH37" s="106">
        <v>0</v>
      </c>
      <c r="DI37" s="252">
        <v>39.42</v>
      </c>
      <c r="DJ37" s="3">
        <v>546.33000000000004</v>
      </c>
      <c r="DL37" s="241">
        <f t="shared" si="4"/>
        <v>31</v>
      </c>
      <c r="DM37" s="2"/>
      <c r="DN37" s="252">
        <v>720</v>
      </c>
      <c r="DQ37" s="252">
        <v>405.18</v>
      </c>
      <c r="DR37" s="264">
        <v>3.9399999999999998E-2</v>
      </c>
      <c r="DS37" s="252">
        <v>0</v>
      </c>
      <c r="DT37" s="253">
        <v>0</v>
      </c>
    </row>
    <row r="38" spans="1:124">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4">
        <v>328.76</v>
      </c>
      <c r="P38" s="475">
        <v>328.76</v>
      </c>
      <c r="Q38" s="475">
        <v>430.86</v>
      </c>
      <c r="R38" s="476">
        <v>0.09</v>
      </c>
      <c r="S38" s="536">
        <f t="shared" si="6"/>
        <v>32</v>
      </c>
      <c r="T38" s="461">
        <v>75.260000000000005</v>
      </c>
      <c r="U38" s="461">
        <v>10.56</v>
      </c>
      <c r="V38" s="461">
        <v>353.76</v>
      </c>
      <c r="W38" s="461"/>
      <c r="X38" s="254">
        <v>51.09</v>
      </c>
      <c r="Y38" s="462">
        <v>7.4999999999999997E-2</v>
      </c>
      <c r="Z38" s="461">
        <v>22.5</v>
      </c>
      <c r="AA38" s="461">
        <v>437.73</v>
      </c>
      <c r="AB38" s="463">
        <v>353.75</v>
      </c>
      <c r="AC38" s="464">
        <v>0.3</v>
      </c>
      <c r="AD38" s="461">
        <v>20.62</v>
      </c>
      <c r="AE38" s="461"/>
      <c r="AF38" s="461"/>
      <c r="AG38" s="253"/>
      <c r="AH38" s="273">
        <v>7.0000000000000007E-2</v>
      </c>
      <c r="AI38" s="255">
        <v>0.05</v>
      </c>
      <c r="AJ38" s="160">
        <v>0.1</v>
      </c>
      <c r="AK38" s="539">
        <v>480.1</v>
      </c>
      <c r="AL38" s="539"/>
      <c r="AM38" s="506">
        <f t="shared" si="7"/>
        <v>32</v>
      </c>
      <c r="AN38" s="481">
        <v>257.37</v>
      </c>
      <c r="AO38" s="481">
        <v>191.57</v>
      </c>
      <c r="AP38" s="254"/>
      <c r="AQ38" s="481">
        <v>303.18</v>
      </c>
      <c r="AR38" s="500" t="s">
        <v>5330</v>
      </c>
      <c r="AS38" s="503">
        <v>23.57</v>
      </c>
      <c r="AT38" s="503"/>
      <c r="AU38" s="511">
        <v>237.16</v>
      </c>
      <c r="AV38" s="511">
        <v>1222.49</v>
      </c>
      <c r="AW38" s="505">
        <v>0.2</v>
      </c>
      <c r="AX38" s="504">
        <v>0.22</v>
      </c>
      <c r="AY38" s="503">
        <v>16.66</v>
      </c>
      <c r="AZ38" s="503">
        <v>1414.05</v>
      </c>
      <c r="BA38" s="503">
        <v>19.170000000000002</v>
      </c>
      <c r="BB38" s="503"/>
      <c r="BC38" s="503"/>
      <c r="BD38" s="511"/>
      <c r="BE38" s="512">
        <v>0.16200000000000001</v>
      </c>
      <c r="BF38" s="512"/>
      <c r="BG38" s="512" t="s">
        <v>5348</v>
      </c>
      <c r="BH38" s="252"/>
      <c r="BI38" s="252"/>
      <c r="BJ38" s="512">
        <v>0.22</v>
      </c>
      <c r="BK38" s="252"/>
      <c r="BL38" s="252"/>
      <c r="BM38" s="527">
        <f t="shared" si="8"/>
        <v>32</v>
      </c>
      <c r="BN38" s="490">
        <v>158.63</v>
      </c>
      <c r="BO38" s="254"/>
      <c r="BP38" s="254"/>
      <c r="BQ38" s="254"/>
      <c r="BR38" s="495">
        <v>19.170000000000002</v>
      </c>
      <c r="BS38" s="498">
        <v>0.3</v>
      </c>
      <c r="BT38" s="498"/>
      <c r="BU38" s="495">
        <v>424</v>
      </c>
      <c r="BV38" s="241">
        <f t="shared" si="0"/>
        <v>32</v>
      </c>
      <c r="BW38" s="2"/>
      <c r="BX38" s="2">
        <v>490.8</v>
      </c>
      <c r="BY38" s="2"/>
      <c r="BZ38" s="2"/>
      <c r="CA38" s="2"/>
      <c r="CB38" s="252"/>
      <c r="CC38" s="252"/>
      <c r="CD38" s="252">
        <v>546.33000000000004</v>
      </c>
      <c r="CE38" s="253"/>
      <c r="CG38" s="253">
        <v>0.08</v>
      </c>
      <c r="CM38" s="266">
        <f t="shared" si="1"/>
        <v>181</v>
      </c>
      <c r="CN38" s="267">
        <f t="shared" si="2"/>
        <v>362</v>
      </c>
      <c r="CO38" s="268">
        <f t="shared" si="3"/>
        <v>904.99</v>
      </c>
      <c r="CP38" s="252"/>
      <c r="CQ38" s="252"/>
      <c r="CR38" s="252"/>
      <c r="CS38" s="252"/>
      <c r="CT38" s="252"/>
      <c r="CU38" s="252"/>
      <c r="CV38" s="252"/>
      <c r="CW38" s="252"/>
      <c r="CX38" s="252">
        <f t="shared" si="9"/>
        <v>0</v>
      </c>
      <c r="CY38" s="252"/>
      <c r="CZ38" s="252">
        <v>489.06</v>
      </c>
      <c r="DA38" s="252"/>
      <c r="DC38" s="252"/>
      <c r="DD38" s="252"/>
      <c r="DH38" s="262">
        <v>0</v>
      </c>
      <c r="DI38" s="252">
        <v>39.42</v>
      </c>
      <c r="DJ38" s="3">
        <v>546.33000000000004</v>
      </c>
      <c r="DL38" s="241">
        <f t="shared" si="4"/>
        <v>32</v>
      </c>
      <c r="DM38" s="2"/>
      <c r="DN38" s="252">
        <v>720</v>
      </c>
      <c r="DQ38" s="252">
        <v>405.18</v>
      </c>
      <c r="DR38" s="264">
        <v>3.9399999999999998E-2</v>
      </c>
      <c r="DS38" s="252">
        <v>0</v>
      </c>
      <c r="DT38" s="253">
        <v>0</v>
      </c>
    </row>
    <row r="39" spans="1:124">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4">
        <v>328.76</v>
      </c>
      <c r="P39" s="475">
        <v>328.76</v>
      </c>
      <c r="Q39" s="475">
        <v>430.86</v>
      </c>
      <c r="R39" s="476">
        <v>0.09</v>
      </c>
      <c r="S39" s="536">
        <f t="shared" si="6"/>
        <v>33</v>
      </c>
      <c r="T39" s="461">
        <v>75.260000000000005</v>
      </c>
      <c r="U39" s="461">
        <v>10.56</v>
      </c>
      <c r="V39" s="461">
        <v>353.76</v>
      </c>
      <c r="W39" s="461"/>
      <c r="X39" s="254">
        <v>51.09</v>
      </c>
      <c r="Y39" s="462">
        <v>7.4999999999999997E-2</v>
      </c>
      <c r="Z39" s="461">
        <v>22.5</v>
      </c>
      <c r="AA39" s="461">
        <v>437.73</v>
      </c>
      <c r="AB39" s="463">
        <v>353.75</v>
      </c>
      <c r="AC39" s="464">
        <v>0.3</v>
      </c>
      <c r="AD39" s="461">
        <v>20.62</v>
      </c>
      <c r="AE39" s="461"/>
      <c r="AF39" s="461"/>
      <c r="AG39" s="253"/>
      <c r="AH39" s="273">
        <v>7.0000000000000007E-2</v>
      </c>
      <c r="AI39" s="255">
        <v>0.05</v>
      </c>
      <c r="AJ39" s="160">
        <v>0.1</v>
      </c>
      <c r="AK39" s="539">
        <v>480.1</v>
      </c>
      <c r="AL39" s="539"/>
      <c r="AM39" s="506">
        <f t="shared" si="7"/>
        <v>33</v>
      </c>
      <c r="AN39" s="481">
        <v>257.37</v>
      </c>
      <c r="AO39" s="481">
        <v>191.57</v>
      </c>
      <c r="AP39" s="254"/>
      <c r="AQ39" s="481">
        <v>303.18</v>
      </c>
      <c r="AR39" s="500" t="s">
        <v>5330</v>
      </c>
      <c r="AS39" s="503">
        <v>23.57</v>
      </c>
      <c r="AT39" s="502"/>
      <c r="AU39" s="511">
        <v>237.16</v>
      </c>
      <c r="AV39" s="511">
        <v>1222.49</v>
      </c>
      <c r="AW39" s="505">
        <v>0.2</v>
      </c>
      <c r="AX39" s="504">
        <v>0.22</v>
      </c>
      <c r="AY39" s="503">
        <v>16.66</v>
      </c>
      <c r="AZ39" s="503">
        <v>1414.05</v>
      </c>
      <c r="BA39" s="503">
        <v>19.170000000000002</v>
      </c>
      <c r="BB39" s="503"/>
      <c r="BC39" s="503"/>
      <c r="BD39" s="511"/>
      <c r="BE39" s="512">
        <v>0.16200000000000001</v>
      </c>
      <c r="BF39" s="512"/>
      <c r="BG39" s="512" t="s">
        <v>5348</v>
      </c>
      <c r="BH39" s="252"/>
      <c r="BI39" s="252"/>
      <c r="BJ39" s="512">
        <v>0.22</v>
      </c>
      <c r="BK39" s="252"/>
      <c r="BL39" s="252"/>
      <c r="BM39" s="527">
        <f t="shared" si="8"/>
        <v>33</v>
      </c>
      <c r="BN39" s="490">
        <v>158.63</v>
      </c>
      <c r="BO39" s="254"/>
      <c r="BP39" s="254"/>
      <c r="BQ39" s="254"/>
      <c r="BR39" s="495">
        <v>19.170000000000002</v>
      </c>
      <c r="BS39" s="498">
        <v>0.3</v>
      </c>
      <c r="BT39" s="498"/>
      <c r="BU39" s="495">
        <v>424</v>
      </c>
      <c r="BV39" s="241">
        <f t="shared" si="0"/>
        <v>33</v>
      </c>
      <c r="BW39" s="2"/>
      <c r="BX39" s="2">
        <v>490.8</v>
      </c>
      <c r="BY39" s="2"/>
      <c r="BZ39" s="2"/>
      <c r="CA39" s="2"/>
      <c r="CB39" s="252"/>
      <c r="CC39" s="252"/>
      <c r="CD39" s="252">
        <v>546.33000000000004</v>
      </c>
      <c r="CE39" s="253"/>
      <c r="CG39" s="5">
        <v>0.08</v>
      </c>
      <c r="CM39" s="266">
        <f t="shared" si="1"/>
        <v>181</v>
      </c>
      <c r="CN39" s="267">
        <f t="shared" si="2"/>
        <v>362</v>
      </c>
      <c r="CO39" s="268">
        <f t="shared" si="3"/>
        <v>904.99</v>
      </c>
      <c r="CP39" s="252"/>
      <c r="CQ39" s="252"/>
      <c r="CR39" s="252"/>
      <c r="CS39" s="252"/>
      <c r="CT39" s="252"/>
      <c r="CU39" s="252"/>
      <c r="CV39" s="252"/>
      <c r="CW39" s="252"/>
      <c r="CX39" s="252">
        <f t="shared" si="9"/>
        <v>0</v>
      </c>
      <c r="CY39" s="252"/>
      <c r="CZ39" s="252">
        <v>489.06</v>
      </c>
      <c r="DA39" s="252"/>
      <c r="DC39" s="252"/>
      <c r="DD39" s="252"/>
      <c r="DH39" s="106">
        <v>0</v>
      </c>
      <c r="DI39" s="252">
        <v>39.42</v>
      </c>
      <c r="DJ39" s="3">
        <v>546.33000000000004</v>
      </c>
      <c r="DL39" s="241">
        <f t="shared" si="4"/>
        <v>33</v>
      </c>
      <c r="DM39" s="2"/>
      <c r="DN39" s="252">
        <v>720</v>
      </c>
      <c r="DQ39" s="252">
        <v>405.18</v>
      </c>
      <c r="DR39" s="264">
        <v>3.9399999999999998E-2</v>
      </c>
      <c r="DS39" s="252">
        <v>0</v>
      </c>
      <c r="DT39" s="253">
        <v>0</v>
      </c>
    </row>
    <row r="40" spans="1:124">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4">
        <v>328.76</v>
      </c>
      <c r="P40" s="475">
        <v>328.76</v>
      </c>
      <c r="Q40" s="475">
        <v>430.86</v>
      </c>
      <c r="R40" s="476">
        <v>0.09</v>
      </c>
      <c r="S40" s="536">
        <f t="shared" si="6"/>
        <v>34</v>
      </c>
      <c r="T40" s="461">
        <v>75.260000000000005</v>
      </c>
      <c r="U40" s="461">
        <v>10.56</v>
      </c>
      <c r="V40" s="461">
        <v>353.76</v>
      </c>
      <c r="W40" s="461"/>
      <c r="X40" s="254">
        <v>51.09</v>
      </c>
      <c r="Y40" s="462">
        <v>7.4999999999999997E-2</v>
      </c>
      <c r="Z40" s="461">
        <v>22.5</v>
      </c>
      <c r="AA40" s="461">
        <v>437.73</v>
      </c>
      <c r="AB40" s="463">
        <v>353.75</v>
      </c>
      <c r="AC40" s="464">
        <v>0.3</v>
      </c>
      <c r="AD40" s="461">
        <v>20.62</v>
      </c>
      <c r="AE40" s="461"/>
      <c r="AF40" s="461"/>
      <c r="AG40" s="253"/>
      <c r="AH40" s="273">
        <v>7.0000000000000007E-2</v>
      </c>
      <c r="AI40" s="255">
        <v>0.05</v>
      </c>
      <c r="AJ40" s="160">
        <v>0.1</v>
      </c>
      <c r="AK40" s="539">
        <v>480.1</v>
      </c>
      <c r="AL40" s="539"/>
      <c r="AM40" s="506">
        <f t="shared" si="7"/>
        <v>34</v>
      </c>
      <c r="AN40" s="481">
        <v>257.37</v>
      </c>
      <c r="AO40" s="481">
        <v>191.57</v>
      </c>
      <c r="AP40" s="254"/>
      <c r="AQ40" s="481">
        <v>303.18</v>
      </c>
      <c r="AR40" s="500" t="s">
        <v>5330</v>
      </c>
      <c r="AS40" s="503">
        <v>23.57</v>
      </c>
      <c r="AT40" s="503"/>
      <c r="AU40" s="511">
        <v>237.16</v>
      </c>
      <c r="AV40" s="511">
        <v>1222.49</v>
      </c>
      <c r="AW40" s="505">
        <v>0.2</v>
      </c>
      <c r="AX40" s="504">
        <v>0.22</v>
      </c>
      <c r="AY40" s="503">
        <v>16.66</v>
      </c>
      <c r="AZ40" s="503">
        <v>1414.05</v>
      </c>
      <c r="BA40" s="503">
        <v>19.170000000000002</v>
      </c>
      <c r="BB40" s="503"/>
      <c r="BC40" s="503"/>
      <c r="BD40" s="511"/>
      <c r="BE40" s="512">
        <v>0.16200000000000001</v>
      </c>
      <c r="BF40" s="512"/>
      <c r="BG40" s="512" t="s">
        <v>5348</v>
      </c>
      <c r="BH40" s="252"/>
      <c r="BI40" s="252"/>
      <c r="BJ40" s="512">
        <v>0.22</v>
      </c>
      <c r="BK40" s="252"/>
      <c r="BL40" s="252"/>
      <c r="BM40" s="527">
        <f t="shared" si="8"/>
        <v>34</v>
      </c>
      <c r="BN40" s="490">
        <v>158.63</v>
      </c>
      <c r="BO40" s="254"/>
      <c r="BP40" s="254"/>
      <c r="BQ40" s="254"/>
      <c r="BR40" s="495">
        <v>19.170000000000002</v>
      </c>
      <c r="BS40" s="498">
        <v>0.3</v>
      </c>
      <c r="BT40" s="498"/>
      <c r="BU40" s="495">
        <v>424</v>
      </c>
      <c r="BV40" s="241">
        <f t="shared" si="0"/>
        <v>34</v>
      </c>
      <c r="BW40" s="2"/>
      <c r="BX40" s="2">
        <v>490.8</v>
      </c>
      <c r="BY40" s="2"/>
      <c r="BZ40" s="2"/>
      <c r="CA40" s="2"/>
      <c r="CB40" s="252"/>
      <c r="CC40" s="252"/>
      <c r="CD40" s="252">
        <v>546.33000000000004</v>
      </c>
      <c r="CE40" s="253"/>
      <c r="CG40" s="253">
        <v>0.08</v>
      </c>
      <c r="CM40" s="266">
        <f t="shared" si="1"/>
        <v>181</v>
      </c>
      <c r="CN40" s="267">
        <f t="shared" si="2"/>
        <v>362</v>
      </c>
      <c r="CO40" s="268">
        <f t="shared" si="3"/>
        <v>904.99</v>
      </c>
      <c r="CP40" s="252"/>
      <c r="CQ40" s="252"/>
      <c r="CR40" s="252"/>
      <c r="CS40" s="252"/>
      <c r="CT40" s="252"/>
      <c r="CU40" s="252"/>
      <c r="CV40" s="252"/>
      <c r="CW40" s="252"/>
      <c r="CX40" s="252">
        <f t="shared" si="9"/>
        <v>0</v>
      </c>
      <c r="CY40" s="252"/>
      <c r="CZ40" s="252">
        <v>489.06</v>
      </c>
      <c r="DA40" s="252"/>
      <c r="DC40" s="252"/>
      <c r="DD40" s="252"/>
      <c r="DH40" s="262">
        <v>0</v>
      </c>
      <c r="DI40" s="252">
        <v>39.42</v>
      </c>
      <c r="DJ40" s="3">
        <v>546.33000000000004</v>
      </c>
      <c r="DL40" s="241">
        <f t="shared" si="4"/>
        <v>34</v>
      </c>
      <c r="DM40" s="2"/>
      <c r="DN40" s="252">
        <v>720</v>
      </c>
      <c r="DQ40" s="252">
        <v>405.18</v>
      </c>
      <c r="DR40" s="264">
        <v>3.9399999999999998E-2</v>
      </c>
      <c r="DS40" s="252">
        <v>0</v>
      </c>
      <c r="DT40" s="253">
        <v>0</v>
      </c>
    </row>
    <row r="41" spans="1:124">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4">
        <v>328.76</v>
      </c>
      <c r="P41" s="475">
        <v>328.76</v>
      </c>
      <c r="Q41" s="475">
        <v>430.86</v>
      </c>
      <c r="R41" s="476">
        <v>0.09</v>
      </c>
      <c r="S41" s="536">
        <f t="shared" si="6"/>
        <v>35</v>
      </c>
      <c r="T41" s="461">
        <v>75.260000000000005</v>
      </c>
      <c r="U41" s="461">
        <v>10.56</v>
      </c>
      <c r="V41" s="461">
        <v>353.76</v>
      </c>
      <c r="W41" s="461"/>
      <c r="X41" s="254">
        <v>51.09</v>
      </c>
      <c r="Y41" s="462">
        <v>7.4999999999999997E-2</v>
      </c>
      <c r="Z41" s="461">
        <v>22.5</v>
      </c>
      <c r="AA41" s="461">
        <v>437.73</v>
      </c>
      <c r="AB41" s="463">
        <v>353.75</v>
      </c>
      <c r="AC41" s="464">
        <v>0.3</v>
      </c>
      <c r="AD41" s="461">
        <v>20.62</v>
      </c>
      <c r="AE41" s="461"/>
      <c r="AF41" s="461"/>
      <c r="AG41" s="253"/>
      <c r="AH41" s="273">
        <v>7.0000000000000007E-2</v>
      </c>
      <c r="AI41" s="255">
        <v>0.05</v>
      </c>
      <c r="AJ41" s="160">
        <v>0.1</v>
      </c>
      <c r="AK41" s="539">
        <v>480.1</v>
      </c>
      <c r="AL41" s="539"/>
      <c r="AM41" s="506">
        <f t="shared" si="7"/>
        <v>35</v>
      </c>
      <c r="AN41" s="481">
        <v>257.37</v>
      </c>
      <c r="AO41" s="481">
        <v>191.57</v>
      </c>
      <c r="AP41" s="254"/>
      <c r="AQ41" s="481">
        <v>303.18</v>
      </c>
      <c r="AR41" s="500" t="s">
        <v>5330</v>
      </c>
      <c r="AS41" s="503">
        <v>23.57</v>
      </c>
      <c r="AT41" s="502"/>
      <c r="AU41" s="511">
        <v>237.16</v>
      </c>
      <c r="AV41" s="511">
        <v>1222.49</v>
      </c>
      <c r="AW41" s="505">
        <v>0.2</v>
      </c>
      <c r="AX41" s="504">
        <v>0.22</v>
      </c>
      <c r="AY41" s="503">
        <v>16.66</v>
      </c>
      <c r="AZ41" s="503">
        <v>1414.05</v>
      </c>
      <c r="BA41" s="503">
        <v>19.170000000000002</v>
      </c>
      <c r="BB41" s="503"/>
      <c r="BC41" s="503"/>
      <c r="BD41" s="511"/>
      <c r="BE41" s="512">
        <v>0.16200000000000001</v>
      </c>
      <c r="BF41" s="512"/>
      <c r="BG41" s="512" t="s">
        <v>5348</v>
      </c>
      <c r="BH41" s="252"/>
      <c r="BI41" s="252"/>
      <c r="BJ41" s="512">
        <v>0.22</v>
      </c>
      <c r="BK41" s="252"/>
      <c r="BL41" s="252"/>
      <c r="BM41" s="527">
        <f t="shared" si="8"/>
        <v>35</v>
      </c>
      <c r="BN41" s="490">
        <v>158.63</v>
      </c>
      <c r="BO41" s="254"/>
      <c r="BP41" s="254"/>
      <c r="BQ41" s="254"/>
      <c r="BR41" s="495">
        <v>19.170000000000002</v>
      </c>
      <c r="BS41" s="498">
        <v>0.3</v>
      </c>
      <c r="BT41" s="498"/>
      <c r="BU41" s="495">
        <v>424</v>
      </c>
      <c r="BV41" s="241">
        <f t="shared" si="0"/>
        <v>35</v>
      </c>
      <c r="BW41" s="2"/>
      <c r="BX41" s="2">
        <v>490.8</v>
      </c>
      <c r="BY41" s="2"/>
      <c r="BZ41" s="2"/>
      <c r="CA41" s="2"/>
      <c r="CB41" s="252"/>
      <c r="CC41" s="252"/>
      <c r="CD41" s="252">
        <v>546.33000000000004</v>
      </c>
      <c r="CE41" s="253"/>
      <c r="CG41" s="5">
        <v>0.08</v>
      </c>
      <c r="CM41" s="266">
        <f t="shared" si="1"/>
        <v>181</v>
      </c>
      <c r="CN41" s="267">
        <f t="shared" si="2"/>
        <v>362</v>
      </c>
      <c r="CO41" s="268">
        <f t="shared" si="3"/>
        <v>904.99</v>
      </c>
      <c r="CP41" s="252"/>
      <c r="CQ41" s="252"/>
      <c r="CR41" s="252"/>
      <c r="CS41" s="252"/>
      <c r="CT41" s="252"/>
      <c r="CU41" s="252"/>
      <c r="CV41" s="252"/>
      <c r="CW41" s="252"/>
      <c r="CX41" s="252">
        <f t="shared" si="9"/>
        <v>0</v>
      </c>
      <c r="CY41" s="252"/>
      <c r="CZ41" s="252">
        <v>489.06</v>
      </c>
      <c r="DA41" s="252"/>
      <c r="DC41" s="252"/>
      <c r="DD41" s="252"/>
      <c r="DH41" s="106">
        <v>0</v>
      </c>
      <c r="DI41" s="252">
        <v>39.42</v>
      </c>
      <c r="DJ41" s="3">
        <v>546.33000000000004</v>
      </c>
      <c r="DL41" s="241">
        <f t="shared" si="4"/>
        <v>35</v>
      </c>
      <c r="DM41" s="2"/>
      <c r="DN41" s="252">
        <v>720</v>
      </c>
      <c r="DQ41" s="252">
        <v>405.18</v>
      </c>
      <c r="DR41" s="264">
        <v>3.9399999999999998E-2</v>
      </c>
      <c r="DS41" s="252">
        <v>0</v>
      </c>
      <c r="DT41" s="253">
        <v>0</v>
      </c>
    </row>
    <row r="42" spans="1:124">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4">
        <v>328.76</v>
      </c>
      <c r="P42" s="475">
        <v>328.76</v>
      </c>
      <c r="Q42" s="475">
        <v>430.86</v>
      </c>
      <c r="R42" s="476">
        <v>0.09</v>
      </c>
      <c r="S42" s="536">
        <f t="shared" si="6"/>
        <v>36</v>
      </c>
      <c r="T42" s="461">
        <v>75.260000000000005</v>
      </c>
      <c r="U42" s="461">
        <v>10.56</v>
      </c>
      <c r="V42" s="461">
        <v>353.76</v>
      </c>
      <c r="W42" s="461"/>
      <c r="X42" s="254">
        <v>51.09</v>
      </c>
      <c r="Y42" s="462">
        <v>7.4999999999999997E-2</v>
      </c>
      <c r="Z42" s="461">
        <v>22.5</v>
      </c>
      <c r="AA42" s="461">
        <v>437.73</v>
      </c>
      <c r="AB42" s="463">
        <v>353.75</v>
      </c>
      <c r="AC42" s="464">
        <v>0.3</v>
      </c>
      <c r="AD42" s="461">
        <v>20.62</v>
      </c>
      <c r="AE42" s="461"/>
      <c r="AF42" s="461"/>
      <c r="AG42" s="253"/>
      <c r="AH42" s="273">
        <v>7.0000000000000007E-2</v>
      </c>
      <c r="AI42" s="255">
        <v>0.05</v>
      </c>
      <c r="AJ42" s="160">
        <v>0.1</v>
      </c>
      <c r="AK42" s="539">
        <v>480.1</v>
      </c>
      <c r="AL42" s="539"/>
      <c r="AM42" s="506">
        <f t="shared" si="7"/>
        <v>36</v>
      </c>
      <c r="AN42" s="481">
        <v>257.37</v>
      </c>
      <c r="AO42" s="481">
        <v>191.57</v>
      </c>
      <c r="AP42" s="254"/>
      <c r="AQ42" s="481">
        <v>303.18</v>
      </c>
      <c r="AR42" s="500" t="s">
        <v>5330</v>
      </c>
      <c r="AS42" s="503">
        <v>23.57</v>
      </c>
      <c r="AT42" s="503"/>
      <c r="AU42" s="511">
        <v>237.16</v>
      </c>
      <c r="AV42" s="511">
        <v>1222.49</v>
      </c>
      <c r="AW42" s="505">
        <v>0.2</v>
      </c>
      <c r="AX42" s="504">
        <v>0.22</v>
      </c>
      <c r="AY42" s="503">
        <v>16.66</v>
      </c>
      <c r="AZ42" s="503">
        <v>1414.05</v>
      </c>
      <c r="BA42" s="503">
        <v>19.170000000000002</v>
      </c>
      <c r="BB42" s="503"/>
      <c r="BC42" s="503"/>
      <c r="BD42" s="511"/>
      <c r="BE42" s="512">
        <v>0.16200000000000001</v>
      </c>
      <c r="BF42" s="512"/>
      <c r="BG42" s="512" t="s">
        <v>5348</v>
      </c>
      <c r="BH42" s="252"/>
      <c r="BI42" s="252"/>
      <c r="BJ42" s="512">
        <v>0.22</v>
      </c>
      <c r="BK42" s="252"/>
      <c r="BL42" s="252"/>
      <c r="BM42" s="527">
        <f t="shared" si="8"/>
        <v>36</v>
      </c>
      <c r="BN42" s="490">
        <v>158.63</v>
      </c>
      <c r="BO42" s="254"/>
      <c r="BP42" s="254"/>
      <c r="BQ42" s="254"/>
      <c r="BR42" s="495">
        <v>19.170000000000002</v>
      </c>
      <c r="BS42" s="498">
        <v>0.3</v>
      </c>
      <c r="BT42" s="498"/>
      <c r="BU42" s="495">
        <v>424</v>
      </c>
      <c r="BV42" s="241">
        <f t="shared" si="0"/>
        <v>36</v>
      </c>
      <c r="BW42" s="2"/>
      <c r="BX42" s="2">
        <v>490.8</v>
      </c>
      <c r="BY42" s="2"/>
      <c r="BZ42" s="2"/>
      <c r="CA42" s="2"/>
      <c r="CB42" s="252"/>
      <c r="CC42" s="252"/>
      <c r="CD42" s="252">
        <v>546.33000000000004</v>
      </c>
      <c r="CE42" s="253"/>
      <c r="CG42" s="253">
        <v>0.08</v>
      </c>
      <c r="CM42" s="266">
        <f t="shared" si="1"/>
        <v>181</v>
      </c>
      <c r="CN42" s="267">
        <f t="shared" si="2"/>
        <v>362</v>
      </c>
      <c r="CO42" s="268">
        <f t="shared" si="3"/>
        <v>904.99</v>
      </c>
      <c r="CP42" s="252"/>
      <c r="CQ42" s="252"/>
      <c r="CR42" s="252"/>
      <c r="CS42" s="252"/>
      <c r="CT42" s="252"/>
      <c r="CU42" s="252"/>
      <c r="CV42" s="252"/>
      <c r="CW42" s="252"/>
      <c r="CX42" s="252">
        <f t="shared" si="9"/>
        <v>0</v>
      </c>
      <c r="CY42" s="252"/>
      <c r="CZ42" s="252">
        <v>489.06</v>
      </c>
      <c r="DA42" s="252"/>
      <c r="DC42" s="252"/>
      <c r="DD42" s="252"/>
      <c r="DH42" s="262">
        <v>0</v>
      </c>
      <c r="DI42" s="252">
        <v>39.42</v>
      </c>
      <c r="DJ42" s="3">
        <v>546.33000000000004</v>
      </c>
      <c r="DL42" s="241">
        <f t="shared" si="4"/>
        <v>36</v>
      </c>
      <c r="DM42" s="2"/>
      <c r="DN42" s="252">
        <v>720</v>
      </c>
      <c r="DQ42" s="252">
        <v>405.18</v>
      </c>
      <c r="DR42" s="264">
        <v>3.9399999999999998E-2</v>
      </c>
      <c r="DS42" s="252">
        <v>0</v>
      </c>
      <c r="DT42" s="253">
        <v>0</v>
      </c>
    </row>
    <row r="43" spans="1:124">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4">
        <v>328.76</v>
      </c>
      <c r="P43" s="475">
        <v>328.76</v>
      </c>
      <c r="Q43" s="475">
        <v>430.86</v>
      </c>
      <c r="R43" s="476">
        <v>0.09</v>
      </c>
      <c r="S43" s="536">
        <f t="shared" si="6"/>
        <v>37</v>
      </c>
      <c r="T43" s="461">
        <v>75.260000000000005</v>
      </c>
      <c r="U43" s="461">
        <v>10.56</v>
      </c>
      <c r="V43" s="461">
        <v>353.76</v>
      </c>
      <c r="W43" s="461"/>
      <c r="X43" s="254">
        <v>51.09</v>
      </c>
      <c r="Y43" s="462">
        <v>7.4999999999999997E-2</v>
      </c>
      <c r="Z43" s="461">
        <v>22.5</v>
      </c>
      <c r="AA43" s="461">
        <v>437.73</v>
      </c>
      <c r="AB43" s="463">
        <v>353.75</v>
      </c>
      <c r="AC43" s="464">
        <v>0.3</v>
      </c>
      <c r="AD43" s="461">
        <v>20.62</v>
      </c>
      <c r="AE43" s="461"/>
      <c r="AF43" s="461"/>
      <c r="AG43" s="253"/>
      <c r="AH43" s="273">
        <v>7.0000000000000007E-2</v>
      </c>
      <c r="AI43" s="255">
        <v>0.05</v>
      </c>
      <c r="AJ43" s="160">
        <v>0.1</v>
      </c>
      <c r="AK43" s="539">
        <v>480.1</v>
      </c>
      <c r="AL43" s="539"/>
      <c r="AM43" s="506">
        <f t="shared" si="7"/>
        <v>37</v>
      </c>
      <c r="AN43" s="481">
        <v>257.37</v>
      </c>
      <c r="AO43" s="481">
        <v>191.57</v>
      </c>
      <c r="AP43" s="254"/>
      <c r="AQ43" s="481">
        <v>303.18</v>
      </c>
      <c r="AR43" s="500" t="s">
        <v>5330</v>
      </c>
      <c r="AS43" s="503">
        <v>23.57</v>
      </c>
      <c r="AT43" s="502"/>
      <c r="AU43" s="511">
        <v>237.16</v>
      </c>
      <c r="AV43" s="511">
        <v>1222.49</v>
      </c>
      <c r="AW43" s="505">
        <v>0.2</v>
      </c>
      <c r="AX43" s="504">
        <v>0.22</v>
      </c>
      <c r="AY43" s="503">
        <v>16.66</v>
      </c>
      <c r="AZ43" s="503">
        <v>1414.05</v>
      </c>
      <c r="BA43" s="503">
        <v>19.170000000000002</v>
      </c>
      <c r="BB43" s="503"/>
      <c r="BC43" s="503"/>
      <c r="BD43" s="511"/>
      <c r="BE43" s="512">
        <v>0.16200000000000001</v>
      </c>
      <c r="BF43" s="512"/>
      <c r="BG43" s="512" t="s">
        <v>5348</v>
      </c>
      <c r="BH43" s="252"/>
      <c r="BI43" s="252"/>
      <c r="BJ43" s="512">
        <v>0.22</v>
      </c>
      <c r="BK43" s="252"/>
      <c r="BL43" s="252"/>
      <c r="BM43" s="527">
        <f t="shared" si="8"/>
        <v>37</v>
      </c>
      <c r="BN43" s="490">
        <v>158.63</v>
      </c>
      <c r="BO43" s="254"/>
      <c r="BP43" s="254"/>
      <c r="BQ43" s="254"/>
      <c r="BR43" s="495">
        <v>19.170000000000002</v>
      </c>
      <c r="BS43" s="498">
        <v>0.3</v>
      </c>
      <c r="BT43" s="498"/>
      <c r="BU43" s="495">
        <v>424</v>
      </c>
      <c r="BV43" s="241">
        <f t="shared" si="0"/>
        <v>37</v>
      </c>
      <c r="BW43" s="2"/>
      <c r="BX43" s="2">
        <v>490.8</v>
      </c>
      <c r="BY43" s="2"/>
      <c r="BZ43" s="2"/>
      <c r="CA43" s="2"/>
      <c r="CB43" s="252"/>
      <c r="CC43" s="252"/>
      <c r="CD43" s="252">
        <v>546.33000000000004</v>
      </c>
      <c r="CE43" s="253"/>
      <c r="CG43" s="5">
        <v>0.08</v>
      </c>
      <c r="CM43" s="266">
        <f t="shared" si="1"/>
        <v>181</v>
      </c>
      <c r="CN43" s="267">
        <f t="shared" si="2"/>
        <v>362</v>
      </c>
      <c r="CO43" s="268">
        <f t="shared" si="3"/>
        <v>904.99</v>
      </c>
      <c r="CP43" s="252"/>
      <c r="CQ43" s="252"/>
      <c r="CR43" s="252"/>
      <c r="CS43" s="252"/>
      <c r="CT43" s="252"/>
      <c r="CU43" s="252"/>
      <c r="CV43" s="252"/>
      <c r="CW43" s="252"/>
      <c r="CX43" s="252">
        <f t="shared" si="9"/>
        <v>0</v>
      </c>
      <c r="CY43" s="252"/>
      <c r="CZ43" s="252">
        <v>489.06</v>
      </c>
      <c r="DA43" s="252"/>
      <c r="DC43" s="252"/>
      <c r="DD43" s="252"/>
      <c r="DH43" s="6">
        <v>7.2499999999999995E-2</v>
      </c>
      <c r="DI43" s="252">
        <v>39.42</v>
      </c>
      <c r="DJ43" s="3">
        <v>546.33000000000004</v>
      </c>
      <c r="DL43" s="241">
        <f t="shared" si="4"/>
        <v>37</v>
      </c>
      <c r="DM43" s="2"/>
      <c r="DN43" s="252">
        <v>720</v>
      </c>
      <c r="DQ43" s="252">
        <v>405.18</v>
      </c>
      <c r="DR43" s="264">
        <v>3.9399999999999998E-2</v>
      </c>
      <c r="DS43" s="252">
        <v>0</v>
      </c>
      <c r="DT43" s="253">
        <v>0</v>
      </c>
    </row>
    <row r="44" spans="1:124">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4">
        <v>328.76</v>
      </c>
      <c r="P44" s="475">
        <v>328.76</v>
      </c>
      <c r="Q44" s="475">
        <v>430.86</v>
      </c>
      <c r="R44" s="476">
        <v>0.09</v>
      </c>
      <c r="S44" s="536">
        <f t="shared" si="6"/>
        <v>38</v>
      </c>
      <c r="T44" s="461">
        <v>75.260000000000005</v>
      </c>
      <c r="U44" s="461">
        <v>10.56</v>
      </c>
      <c r="V44" s="461">
        <v>353.76</v>
      </c>
      <c r="W44" s="461"/>
      <c r="X44" s="254">
        <v>51.09</v>
      </c>
      <c r="Y44" s="462">
        <v>7.4999999999999997E-2</v>
      </c>
      <c r="Z44" s="461">
        <v>22.5</v>
      </c>
      <c r="AA44" s="461">
        <v>437.73</v>
      </c>
      <c r="AB44" s="463">
        <v>353.75</v>
      </c>
      <c r="AC44" s="464">
        <v>0.3</v>
      </c>
      <c r="AD44" s="461">
        <v>20.62</v>
      </c>
      <c r="AE44" s="461"/>
      <c r="AF44" s="461"/>
      <c r="AG44" s="253"/>
      <c r="AH44" s="273">
        <v>7.0000000000000007E-2</v>
      </c>
      <c r="AI44" s="255">
        <v>0.05</v>
      </c>
      <c r="AJ44" s="160">
        <v>0.1</v>
      </c>
      <c r="AK44" s="539">
        <v>480.1</v>
      </c>
      <c r="AL44" s="539"/>
      <c r="AM44" s="506">
        <f t="shared" si="7"/>
        <v>38</v>
      </c>
      <c r="AN44" s="481">
        <v>257.37</v>
      </c>
      <c r="AO44" s="481">
        <v>191.57</v>
      </c>
      <c r="AP44" s="254"/>
      <c r="AQ44" s="481">
        <v>303.18</v>
      </c>
      <c r="AR44" s="500" t="s">
        <v>5330</v>
      </c>
      <c r="AS44" s="503">
        <v>23.57</v>
      </c>
      <c r="AT44" s="503"/>
      <c r="AU44" s="511">
        <v>237.16</v>
      </c>
      <c r="AV44" s="511">
        <v>1222.49</v>
      </c>
      <c r="AW44" s="505">
        <v>0.2</v>
      </c>
      <c r="AX44" s="504">
        <v>0.22</v>
      </c>
      <c r="AY44" s="503">
        <v>16.66</v>
      </c>
      <c r="AZ44" s="503">
        <v>1414.05</v>
      </c>
      <c r="BA44" s="503">
        <v>19.170000000000002</v>
      </c>
      <c r="BB44" s="503"/>
      <c r="BC44" s="503"/>
      <c r="BD44" s="511"/>
      <c r="BE44" s="512">
        <v>0.16200000000000001</v>
      </c>
      <c r="BF44" s="512"/>
      <c r="BG44" s="512" t="s">
        <v>5348</v>
      </c>
      <c r="BH44" s="252"/>
      <c r="BI44" s="252"/>
      <c r="BJ44" s="512">
        <v>0.22</v>
      </c>
      <c r="BK44" s="252"/>
      <c r="BL44" s="252"/>
      <c r="BM44" s="527">
        <f t="shared" si="8"/>
        <v>38</v>
      </c>
      <c r="BN44" s="490">
        <v>158.63</v>
      </c>
      <c r="BO44" s="254"/>
      <c r="BP44" s="254"/>
      <c r="BQ44" s="254"/>
      <c r="BR44" s="495">
        <v>19.170000000000002</v>
      </c>
      <c r="BS44" s="498">
        <v>0.3</v>
      </c>
      <c r="BT44" s="498"/>
      <c r="BU44" s="495">
        <v>424</v>
      </c>
      <c r="BV44" s="241">
        <f t="shared" si="0"/>
        <v>38</v>
      </c>
      <c r="BW44" s="2"/>
      <c r="BX44" s="2">
        <v>490.8</v>
      </c>
      <c r="BY44" s="2"/>
      <c r="BZ44" s="2"/>
      <c r="CA44" s="2"/>
      <c r="CB44" s="252"/>
      <c r="CC44" s="252"/>
      <c r="CD44" s="252">
        <v>546.33000000000004</v>
      </c>
      <c r="CE44" s="253"/>
      <c r="CG44" s="253">
        <v>0.08</v>
      </c>
      <c r="CM44" s="266">
        <f t="shared" si="1"/>
        <v>181</v>
      </c>
      <c r="CN44" s="267">
        <f t="shared" si="2"/>
        <v>362</v>
      </c>
      <c r="CO44" s="268">
        <f t="shared" si="3"/>
        <v>904.99</v>
      </c>
      <c r="CP44" s="252"/>
      <c r="CQ44" s="252"/>
      <c r="CR44" s="252"/>
      <c r="CS44" s="252"/>
      <c r="CT44" s="252"/>
      <c r="CU44" s="252"/>
      <c r="CV44" s="252"/>
      <c r="CW44" s="252"/>
      <c r="CX44" s="252">
        <f t="shared" si="9"/>
        <v>0</v>
      </c>
      <c r="CY44" s="252"/>
      <c r="CZ44" s="252">
        <v>489.06</v>
      </c>
      <c r="DA44" s="252"/>
      <c r="DC44" s="252"/>
      <c r="DD44" s="252"/>
      <c r="DH44" s="6">
        <v>7.2499999999999995E-2</v>
      </c>
      <c r="DI44" s="252">
        <v>39.42</v>
      </c>
      <c r="DJ44" s="3">
        <v>546.33000000000004</v>
      </c>
      <c r="DL44" s="241">
        <f t="shared" si="4"/>
        <v>38</v>
      </c>
      <c r="DM44" s="2"/>
      <c r="DN44" s="252">
        <v>720</v>
      </c>
      <c r="DQ44" s="252">
        <v>405.18</v>
      </c>
      <c r="DR44" s="264">
        <v>3.9399999999999998E-2</v>
      </c>
      <c r="DS44" s="252">
        <v>0</v>
      </c>
      <c r="DT44" s="253">
        <v>0</v>
      </c>
    </row>
    <row r="45" spans="1:124">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4">
        <v>328.76</v>
      </c>
      <c r="P45" s="475">
        <v>328.76</v>
      </c>
      <c r="Q45" s="475">
        <v>430.86</v>
      </c>
      <c r="R45" s="476">
        <v>0.09</v>
      </c>
      <c r="S45" s="536">
        <f t="shared" si="6"/>
        <v>39</v>
      </c>
      <c r="T45" s="461">
        <v>75.260000000000005</v>
      </c>
      <c r="U45" s="461">
        <v>10.56</v>
      </c>
      <c r="V45" s="461">
        <v>353.76</v>
      </c>
      <c r="W45" s="461"/>
      <c r="X45" s="254">
        <v>51.09</v>
      </c>
      <c r="Y45" s="462">
        <v>7.4999999999999997E-2</v>
      </c>
      <c r="Z45" s="461">
        <v>22.5</v>
      </c>
      <c r="AA45" s="461">
        <v>437.73</v>
      </c>
      <c r="AB45" s="463">
        <v>353.75</v>
      </c>
      <c r="AC45" s="464">
        <v>0.3</v>
      </c>
      <c r="AD45" s="461">
        <v>20.62</v>
      </c>
      <c r="AE45" s="461"/>
      <c r="AF45" s="461"/>
      <c r="AG45" s="253"/>
      <c r="AH45" s="273">
        <v>7.0000000000000007E-2</v>
      </c>
      <c r="AI45" s="255">
        <v>0.05</v>
      </c>
      <c r="AJ45" s="160">
        <v>0.1</v>
      </c>
      <c r="AK45" s="539">
        <v>480.1</v>
      </c>
      <c r="AL45" s="539"/>
      <c r="AM45" s="506">
        <f t="shared" si="7"/>
        <v>39</v>
      </c>
      <c r="AN45" s="481">
        <v>257.37</v>
      </c>
      <c r="AO45" s="481">
        <v>191.57</v>
      </c>
      <c r="AP45" s="254"/>
      <c r="AQ45" s="481">
        <v>303.18</v>
      </c>
      <c r="AR45" s="500" t="s">
        <v>5330</v>
      </c>
      <c r="AS45" s="503">
        <v>23.57</v>
      </c>
      <c r="AT45" s="502"/>
      <c r="AU45" s="511">
        <v>237.16</v>
      </c>
      <c r="AV45" s="511">
        <v>1222.49</v>
      </c>
      <c r="AW45" s="505">
        <v>0.2</v>
      </c>
      <c r="AX45" s="504">
        <v>0.22</v>
      </c>
      <c r="AY45" s="503">
        <v>16.66</v>
      </c>
      <c r="AZ45" s="503">
        <v>1414.05</v>
      </c>
      <c r="BA45" s="503">
        <v>19.170000000000002</v>
      </c>
      <c r="BB45" s="503"/>
      <c r="BC45" s="503"/>
      <c r="BD45" s="511"/>
      <c r="BE45" s="512">
        <v>0.16200000000000001</v>
      </c>
      <c r="BF45" s="512"/>
      <c r="BG45" s="512" t="s">
        <v>5348</v>
      </c>
      <c r="BH45" s="252"/>
      <c r="BI45" s="252"/>
      <c r="BJ45" s="512">
        <v>0.22</v>
      </c>
      <c r="BK45" s="252"/>
      <c r="BL45" s="252"/>
      <c r="BM45" s="527">
        <f t="shared" si="8"/>
        <v>39</v>
      </c>
      <c r="BN45" s="490">
        <v>158.63</v>
      </c>
      <c r="BO45" s="254"/>
      <c r="BP45" s="254"/>
      <c r="BQ45" s="254"/>
      <c r="BR45" s="495">
        <v>19.170000000000002</v>
      </c>
      <c r="BS45" s="498">
        <v>0.3</v>
      </c>
      <c r="BT45" s="498"/>
      <c r="BU45" s="495">
        <v>424</v>
      </c>
      <c r="BV45" s="241">
        <f t="shared" si="0"/>
        <v>39</v>
      </c>
      <c r="BW45" s="2"/>
      <c r="BX45" s="2">
        <v>490.8</v>
      </c>
      <c r="BY45" s="2"/>
      <c r="BZ45" s="2"/>
      <c r="CA45" s="2"/>
      <c r="CB45" s="252"/>
      <c r="CC45" s="252"/>
      <c r="CD45" s="252">
        <v>546.33000000000004</v>
      </c>
      <c r="CE45" s="253"/>
      <c r="CG45" s="5">
        <v>0.08</v>
      </c>
      <c r="CM45" s="266">
        <f t="shared" si="1"/>
        <v>181</v>
      </c>
      <c r="CN45" s="267">
        <f t="shared" si="2"/>
        <v>362</v>
      </c>
      <c r="CO45" s="268">
        <f t="shared" si="3"/>
        <v>904.99</v>
      </c>
      <c r="CP45" s="252"/>
      <c r="CQ45" s="252"/>
      <c r="CR45" s="252"/>
      <c r="CS45" s="252"/>
      <c r="CT45" s="252"/>
      <c r="CU45" s="252"/>
      <c r="CV45" s="252"/>
      <c r="CW45" s="252"/>
      <c r="CX45" s="252">
        <f t="shared" si="9"/>
        <v>0</v>
      </c>
      <c r="CY45" s="252"/>
      <c r="CZ45" s="252">
        <v>489.06</v>
      </c>
      <c r="DA45" s="252"/>
      <c r="DC45" s="252"/>
      <c r="DD45" s="252"/>
      <c r="DH45" s="6">
        <v>7.2499999999999995E-2</v>
      </c>
      <c r="DI45" s="252">
        <v>39.42</v>
      </c>
      <c r="DJ45" s="3">
        <v>546.33000000000004</v>
      </c>
      <c r="DL45" s="241">
        <f t="shared" si="4"/>
        <v>39</v>
      </c>
      <c r="DM45" s="2"/>
      <c r="DN45" s="252">
        <v>720</v>
      </c>
      <c r="DQ45" s="252">
        <v>405.18</v>
      </c>
      <c r="DR45" s="264">
        <v>3.9399999999999998E-2</v>
      </c>
      <c r="DS45" s="252">
        <v>0</v>
      </c>
      <c r="DT45" s="253">
        <v>0</v>
      </c>
    </row>
    <row r="46" spans="1:124">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4">
        <v>328.76</v>
      </c>
      <c r="P46" s="475">
        <v>328.76</v>
      </c>
      <c r="Q46" s="475">
        <v>430.86</v>
      </c>
      <c r="R46" s="476">
        <v>0.09</v>
      </c>
      <c r="S46" s="536">
        <f t="shared" si="6"/>
        <v>40</v>
      </c>
      <c r="T46" s="461">
        <v>75.260000000000005</v>
      </c>
      <c r="U46" s="461">
        <v>10.56</v>
      </c>
      <c r="V46" s="461">
        <v>353.76</v>
      </c>
      <c r="W46" s="461"/>
      <c r="X46" s="254">
        <v>51.09</v>
      </c>
      <c r="Y46" s="462">
        <v>7.4999999999999997E-2</v>
      </c>
      <c r="Z46" s="461">
        <v>22.5</v>
      </c>
      <c r="AA46" s="461">
        <v>437.73</v>
      </c>
      <c r="AB46" s="463">
        <v>353.75</v>
      </c>
      <c r="AC46" s="464">
        <v>0.3</v>
      </c>
      <c r="AD46" s="461">
        <v>20.62</v>
      </c>
      <c r="AE46" s="461"/>
      <c r="AF46" s="461"/>
      <c r="AG46" s="253"/>
      <c r="AH46" s="273">
        <v>7.0000000000000007E-2</v>
      </c>
      <c r="AI46" s="255">
        <v>0.05</v>
      </c>
      <c r="AJ46" s="160">
        <v>0.1</v>
      </c>
      <c r="AK46" s="539">
        <v>480.1</v>
      </c>
      <c r="AL46" s="539"/>
      <c r="AM46" s="506">
        <f t="shared" si="7"/>
        <v>40</v>
      </c>
      <c r="AN46" s="481">
        <v>257.37</v>
      </c>
      <c r="AO46" s="481">
        <v>191.57</v>
      </c>
      <c r="AP46" s="254"/>
      <c r="AQ46" s="481">
        <v>303.18</v>
      </c>
      <c r="AR46" s="500" t="s">
        <v>5330</v>
      </c>
      <c r="AS46" s="503">
        <v>23.57</v>
      </c>
      <c r="AT46" s="503"/>
      <c r="AU46" s="511">
        <v>237.16</v>
      </c>
      <c r="AV46" s="511">
        <v>1222.49</v>
      </c>
      <c r="AW46" s="505">
        <v>0.2</v>
      </c>
      <c r="AX46" s="504">
        <v>0.22</v>
      </c>
      <c r="AY46" s="503">
        <v>16.66</v>
      </c>
      <c r="AZ46" s="503">
        <v>1414.05</v>
      </c>
      <c r="BA46" s="503">
        <v>19.170000000000002</v>
      </c>
      <c r="BB46" s="503"/>
      <c r="BC46" s="503"/>
      <c r="BD46" s="511"/>
      <c r="BE46" s="512">
        <v>0.16200000000000001</v>
      </c>
      <c r="BF46" s="512"/>
      <c r="BG46" s="512" t="s">
        <v>5348</v>
      </c>
      <c r="BH46" s="252"/>
      <c r="BI46" s="252"/>
      <c r="BJ46" s="512">
        <v>0.22</v>
      </c>
      <c r="BK46" s="252"/>
      <c r="BL46" s="252"/>
      <c r="BM46" s="527">
        <f t="shared" si="8"/>
        <v>40</v>
      </c>
      <c r="BN46" s="490">
        <v>158.63</v>
      </c>
      <c r="BO46" s="254"/>
      <c r="BP46" s="254"/>
      <c r="BQ46" s="254"/>
      <c r="BR46" s="495">
        <v>19.170000000000002</v>
      </c>
      <c r="BS46" s="498">
        <v>0.3</v>
      </c>
      <c r="BT46" s="498"/>
      <c r="BU46" s="495">
        <v>424</v>
      </c>
      <c r="BV46" s="241">
        <f t="shared" si="0"/>
        <v>40</v>
      </c>
      <c r="BW46" s="2"/>
      <c r="BX46" s="2">
        <v>490.8</v>
      </c>
      <c r="BY46" s="2"/>
      <c r="BZ46" s="2"/>
      <c r="CA46" s="2"/>
      <c r="CB46" s="252"/>
      <c r="CC46" s="252"/>
      <c r="CD46" s="252">
        <v>546.33000000000004</v>
      </c>
      <c r="CE46" s="253"/>
      <c r="CG46" s="253">
        <v>0.08</v>
      </c>
      <c r="CM46" s="266">
        <f t="shared" si="1"/>
        <v>181</v>
      </c>
      <c r="CN46" s="267">
        <f t="shared" si="2"/>
        <v>362</v>
      </c>
      <c r="CO46" s="268">
        <f t="shared" si="3"/>
        <v>904.99</v>
      </c>
      <c r="CP46" s="252"/>
      <c r="CQ46" s="252"/>
      <c r="CR46" s="252"/>
      <c r="CS46" s="252"/>
      <c r="CT46" s="252"/>
      <c r="CU46" s="252"/>
      <c r="CV46" s="252"/>
      <c r="CW46" s="252"/>
      <c r="CX46" s="252">
        <f t="shared" si="9"/>
        <v>0</v>
      </c>
      <c r="CY46" s="252"/>
      <c r="CZ46" s="252">
        <v>489.06</v>
      </c>
      <c r="DA46" s="252"/>
      <c r="DC46" s="252"/>
      <c r="DD46" s="252"/>
      <c r="DH46" s="6">
        <v>7.2499999999999995E-2</v>
      </c>
      <c r="DI46" s="252">
        <v>39.42</v>
      </c>
      <c r="DJ46" s="3">
        <v>546.33000000000004</v>
      </c>
      <c r="DL46" s="241">
        <f t="shared" si="4"/>
        <v>40</v>
      </c>
      <c r="DM46" s="2"/>
      <c r="DN46" s="252">
        <v>720</v>
      </c>
      <c r="DQ46" s="252">
        <v>405.18</v>
      </c>
      <c r="DR46" s="264">
        <v>3.9399999999999998E-2</v>
      </c>
      <c r="DS46" s="252">
        <v>0</v>
      </c>
      <c r="DT46" s="253">
        <v>0</v>
      </c>
    </row>
    <row r="47" spans="1:124">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4">
        <v>328.76</v>
      </c>
      <c r="P47" s="475">
        <v>328.76</v>
      </c>
      <c r="Q47" s="475">
        <v>430.86</v>
      </c>
      <c r="R47" s="476">
        <v>0.09</v>
      </c>
      <c r="S47" s="536">
        <f t="shared" si="6"/>
        <v>41</v>
      </c>
      <c r="T47" s="461">
        <v>75.260000000000005</v>
      </c>
      <c r="U47" s="461">
        <v>10.56</v>
      </c>
      <c r="V47" s="461">
        <v>353.76</v>
      </c>
      <c r="W47" s="461"/>
      <c r="X47" s="254">
        <v>51.09</v>
      </c>
      <c r="Y47" s="462">
        <v>7.4999999999999997E-2</v>
      </c>
      <c r="Z47" s="461">
        <v>22.5</v>
      </c>
      <c r="AA47" s="461">
        <v>437.73</v>
      </c>
      <c r="AB47" s="463">
        <v>353.75</v>
      </c>
      <c r="AC47" s="464">
        <v>0.3</v>
      </c>
      <c r="AD47" s="461">
        <v>20.62</v>
      </c>
      <c r="AE47" s="461"/>
      <c r="AF47" s="461"/>
      <c r="AG47" s="253"/>
      <c r="AH47" s="273">
        <v>7.0000000000000007E-2</v>
      </c>
      <c r="AI47" s="255">
        <v>0.05</v>
      </c>
      <c r="AJ47" s="160">
        <v>0.1</v>
      </c>
      <c r="AK47" s="539">
        <v>480.1</v>
      </c>
      <c r="AL47" s="539"/>
      <c r="AM47" s="506">
        <f t="shared" si="7"/>
        <v>41</v>
      </c>
      <c r="AN47" s="481">
        <v>257.37</v>
      </c>
      <c r="AO47" s="481">
        <v>191.57</v>
      </c>
      <c r="AP47" s="254"/>
      <c r="AQ47" s="481">
        <v>303.18</v>
      </c>
      <c r="AR47" s="500" t="s">
        <v>5330</v>
      </c>
      <c r="AS47" s="503">
        <v>23.57</v>
      </c>
      <c r="AT47" s="502"/>
      <c r="AU47" s="511">
        <v>237.16</v>
      </c>
      <c r="AV47" s="511">
        <v>1222.49</v>
      </c>
      <c r="AW47" s="505">
        <v>0.2</v>
      </c>
      <c r="AX47" s="504">
        <v>0.22</v>
      </c>
      <c r="AY47" s="503">
        <v>16.66</v>
      </c>
      <c r="AZ47" s="503">
        <v>1414.05</v>
      </c>
      <c r="BA47" s="503">
        <v>19.170000000000002</v>
      </c>
      <c r="BB47" s="503"/>
      <c r="BC47" s="503"/>
      <c r="BD47" s="511"/>
      <c r="BE47" s="512">
        <v>0.16200000000000001</v>
      </c>
      <c r="BF47" s="512"/>
      <c r="BG47" s="512" t="s">
        <v>5348</v>
      </c>
      <c r="BH47" s="252"/>
      <c r="BI47" s="252"/>
      <c r="BJ47" s="512">
        <v>0.22</v>
      </c>
      <c r="BK47" s="252"/>
      <c r="BL47" s="252"/>
      <c r="BM47" s="527">
        <f t="shared" si="8"/>
        <v>41</v>
      </c>
      <c r="BN47" s="490">
        <v>158.63</v>
      </c>
      <c r="BO47" s="254"/>
      <c r="BP47" s="254"/>
      <c r="BQ47" s="254"/>
      <c r="BR47" s="495">
        <v>19.170000000000002</v>
      </c>
      <c r="BS47" s="498">
        <v>0.3</v>
      </c>
      <c r="BT47" s="498"/>
      <c r="BU47" s="495">
        <v>424</v>
      </c>
      <c r="BV47" s="241">
        <f t="shared" si="0"/>
        <v>41</v>
      </c>
      <c r="BW47" s="2"/>
      <c r="BX47" s="2">
        <v>490.8</v>
      </c>
      <c r="BY47" s="2"/>
      <c r="BZ47" s="2"/>
      <c r="CA47" s="2"/>
      <c r="CB47" s="252"/>
      <c r="CC47" s="252"/>
      <c r="CD47" s="252">
        <v>546.33000000000004</v>
      </c>
      <c r="CE47" s="253"/>
      <c r="CG47" s="5">
        <v>0.08</v>
      </c>
      <c r="CM47" s="266">
        <f t="shared" si="1"/>
        <v>181</v>
      </c>
      <c r="CN47" s="267">
        <f t="shared" si="2"/>
        <v>362</v>
      </c>
      <c r="CO47" s="268">
        <f t="shared" si="3"/>
        <v>904.99</v>
      </c>
      <c r="CP47" s="252"/>
      <c r="CQ47" s="252"/>
      <c r="CR47" s="252"/>
      <c r="CS47" s="252"/>
      <c r="CT47" s="252"/>
      <c r="CU47" s="252"/>
      <c r="CV47" s="252"/>
      <c r="CW47" s="252"/>
      <c r="CX47" s="252">
        <f t="shared" si="9"/>
        <v>0</v>
      </c>
      <c r="CY47" s="252"/>
      <c r="CZ47" s="252">
        <v>489.06</v>
      </c>
      <c r="DA47" s="252"/>
      <c r="DC47" s="252"/>
      <c r="DD47" s="252"/>
      <c r="DH47" s="6">
        <v>7.2499999999999995E-2</v>
      </c>
      <c r="DI47" s="252">
        <v>39.42</v>
      </c>
      <c r="DJ47" s="3">
        <v>546.33000000000004</v>
      </c>
      <c r="DL47" s="241">
        <f t="shared" si="4"/>
        <v>41</v>
      </c>
      <c r="DM47" s="2"/>
      <c r="DN47" s="252">
        <v>720</v>
      </c>
      <c r="DQ47" s="252">
        <v>405.18</v>
      </c>
      <c r="DR47" s="264">
        <v>3.9399999999999998E-2</v>
      </c>
      <c r="DS47" s="252">
        <v>0</v>
      </c>
      <c r="DT47" s="253">
        <v>0</v>
      </c>
    </row>
    <row r="48" spans="1:124">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4">
        <v>328.76</v>
      </c>
      <c r="P48" s="475">
        <v>328.76</v>
      </c>
      <c r="Q48" s="475">
        <v>430.86</v>
      </c>
      <c r="R48" s="476">
        <v>0.09</v>
      </c>
      <c r="S48" s="536">
        <f t="shared" si="6"/>
        <v>42</v>
      </c>
      <c r="T48" s="461">
        <v>75.260000000000005</v>
      </c>
      <c r="U48" s="461">
        <v>10.56</v>
      </c>
      <c r="V48" s="461">
        <v>353.76</v>
      </c>
      <c r="W48" s="461"/>
      <c r="X48" s="254">
        <v>51.09</v>
      </c>
      <c r="Y48" s="462">
        <v>7.4999999999999997E-2</v>
      </c>
      <c r="Z48" s="461">
        <v>22.5</v>
      </c>
      <c r="AA48" s="461">
        <v>437.73</v>
      </c>
      <c r="AB48" s="463">
        <v>353.75</v>
      </c>
      <c r="AC48" s="464">
        <v>0.3</v>
      </c>
      <c r="AD48" s="461">
        <v>20.62</v>
      </c>
      <c r="AE48" s="461"/>
      <c r="AF48" s="461"/>
      <c r="AG48" s="253"/>
      <c r="AH48" s="273">
        <v>7.0000000000000007E-2</v>
      </c>
      <c r="AI48" s="255">
        <v>0.05</v>
      </c>
      <c r="AJ48" s="160">
        <v>0.1</v>
      </c>
      <c r="AK48" s="539">
        <v>480.1</v>
      </c>
      <c r="AL48" s="539"/>
      <c r="AM48" s="506">
        <f t="shared" si="7"/>
        <v>42</v>
      </c>
      <c r="AN48" s="481">
        <v>257.37</v>
      </c>
      <c r="AO48" s="481">
        <v>191.57</v>
      </c>
      <c r="AP48" s="254"/>
      <c r="AQ48" s="481">
        <v>303.18</v>
      </c>
      <c r="AR48" s="500" t="s">
        <v>5330</v>
      </c>
      <c r="AS48" s="503">
        <v>23.57</v>
      </c>
      <c r="AT48" s="503"/>
      <c r="AU48" s="511">
        <v>237.16</v>
      </c>
      <c r="AV48" s="511">
        <v>1222.49</v>
      </c>
      <c r="AW48" s="505">
        <v>0.2</v>
      </c>
      <c r="AX48" s="504">
        <v>0.22</v>
      </c>
      <c r="AY48" s="503">
        <v>16.66</v>
      </c>
      <c r="AZ48" s="503">
        <v>1414.05</v>
      </c>
      <c r="BA48" s="503">
        <v>19.170000000000002</v>
      </c>
      <c r="BB48" s="503"/>
      <c r="BC48" s="503"/>
      <c r="BD48" s="511"/>
      <c r="BE48" s="512">
        <v>0.16200000000000001</v>
      </c>
      <c r="BF48" s="512"/>
      <c r="BG48" s="512" t="s">
        <v>5348</v>
      </c>
      <c r="BH48" s="252"/>
      <c r="BI48" s="252"/>
      <c r="BJ48" s="512">
        <v>0.22</v>
      </c>
      <c r="BK48" s="252"/>
      <c r="BL48" s="252"/>
      <c r="BM48" s="527">
        <f t="shared" si="8"/>
        <v>42</v>
      </c>
      <c r="BN48" s="490">
        <v>158.63</v>
      </c>
      <c r="BO48" s="254"/>
      <c r="BP48" s="254"/>
      <c r="BQ48" s="254"/>
      <c r="BR48" s="495">
        <v>19.170000000000002</v>
      </c>
      <c r="BS48" s="498">
        <v>0.3</v>
      </c>
      <c r="BT48" s="498"/>
      <c r="BU48" s="495">
        <v>424</v>
      </c>
      <c r="BV48" s="241">
        <f t="shared" si="0"/>
        <v>42</v>
      </c>
      <c r="BW48" s="2"/>
      <c r="BX48" s="2">
        <v>490.8</v>
      </c>
      <c r="BY48" s="2"/>
      <c r="BZ48" s="2"/>
      <c r="CA48" s="2"/>
      <c r="CB48" s="252"/>
      <c r="CC48" s="252"/>
      <c r="CD48" s="252">
        <v>546.33000000000004</v>
      </c>
      <c r="CE48" s="253"/>
      <c r="CG48" s="253">
        <v>0.08</v>
      </c>
      <c r="CM48" s="266">
        <f t="shared" si="1"/>
        <v>181</v>
      </c>
      <c r="CN48" s="267">
        <f t="shared" si="2"/>
        <v>362</v>
      </c>
      <c r="CO48" s="268">
        <f t="shared" si="3"/>
        <v>904.99</v>
      </c>
      <c r="CP48" s="252"/>
      <c r="CQ48" s="252"/>
      <c r="CR48" s="252"/>
      <c r="CS48" s="252"/>
      <c r="CT48" s="252"/>
      <c r="CU48" s="252"/>
      <c r="CV48" s="252"/>
      <c r="CW48" s="252"/>
      <c r="CX48" s="252">
        <f t="shared" si="9"/>
        <v>0</v>
      </c>
      <c r="CY48" s="252"/>
      <c r="CZ48" s="252">
        <v>489.06</v>
      </c>
      <c r="DA48" s="252"/>
      <c r="DC48" s="252"/>
      <c r="DD48" s="252"/>
      <c r="DH48" s="6">
        <v>7.2499999999999995E-2</v>
      </c>
      <c r="DI48" s="252">
        <v>39.42</v>
      </c>
      <c r="DJ48" s="3">
        <v>546.33000000000004</v>
      </c>
      <c r="DL48" s="241">
        <f t="shared" si="4"/>
        <v>42</v>
      </c>
      <c r="DM48" s="2"/>
      <c r="DN48" s="252">
        <v>720</v>
      </c>
      <c r="DQ48" s="252">
        <v>405.18</v>
      </c>
      <c r="DR48" s="264">
        <v>3.9399999999999998E-2</v>
      </c>
      <c r="DS48" s="252">
        <v>0</v>
      </c>
      <c r="DT48" s="253">
        <v>0</v>
      </c>
    </row>
    <row r="49" spans="1:124">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4">
        <v>328.76</v>
      </c>
      <c r="P49" s="475">
        <v>328.76</v>
      </c>
      <c r="Q49" s="475">
        <v>430.86</v>
      </c>
      <c r="R49" s="476">
        <v>0.09</v>
      </c>
      <c r="S49" s="536">
        <f t="shared" si="6"/>
        <v>43</v>
      </c>
      <c r="T49" s="461">
        <v>75.260000000000005</v>
      </c>
      <c r="U49" s="461">
        <v>10.56</v>
      </c>
      <c r="V49" s="461">
        <v>353.76</v>
      </c>
      <c r="W49" s="461"/>
      <c r="X49" s="254">
        <v>51.09</v>
      </c>
      <c r="Y49" s="462">
        <v>7.4999999999999997E-2</v>
      </c>
      <c r="Z49" s="461">
        <v>22.5</v>
      </c>
      <c r="AA49" s="461">
        <v>437.73</v>
      </c>
      <c r="AB49" s="463">
        <v>353.75</v>
      </c>
      <c r="AC49" s="464">
        <v>0.3</v>
      </c>
      <c r="AD49" s="461">
        <v>20.62</v>
      </c>
      <c r="AE49" s="461"/>
      <c r="AF49" s="461"/>
      <c r="AG49" s="253"/>
      <c r="AH49" s="273">
        <v>7.0000000000000007E-2</v>
      </c>
      <c r="AI49" s="255">
        <v>0.05</v>
      </c>
      <c r="AJ49" s="160">
        <v>0.1</v>
      </c>
      <c r="AK49" s="539">
        <v>480.1</v>
      </c>
      <c r="AL49" s="539"/>
      <c r="AM49" s="506">
        <f t="shared" si="7"/>
        <v>43</v>
      </c>
      <c r="AN49" s="481">
        <v>257.37</v>
      </c>
      <c r="AO49" s="481">
        <v>191.57</v>
      </c>
      <c r="AP49" s="254"/>
      <c r="AQ49" s="481">
        <v>303.18</v>
      </c>
      <c r="AR49" s="500" t="s">
        <v>5330</v>
      </c>
      <c r="AS49" s="503">
        <v>23.57</v>
      </c>
      <c r="AT49" s="502"/>
      <c r="AU49" s="511">
        <v>237.16</v>
      </c>
      <c r="AV49" s="511">
        <v>1222.49</v>
      </c>
      <c r="AW49" s="505">
        <v>0.2</v>
      </c>
      <c r="AX49" s="504">
        <v>0.22</v>
      </c>
      <c r="AY49" s="503">
        <v>16.66</v>
      </c>
      <c r="AZ49" s="503">
        <v>1414.05</v>
      </c>
      <c r="BA49" s="503">
        <v>19.170000000000002</v>
      </c>
      <c r="BB49" s="503"/>
      <c r="BC49" s="503"/>
      <c r="BD49" s="511"/>
      <c r="BE49" s="512">
        <v>0.16200000000000001</v>
      </c>
      <c r="BF49" s="512"/>
      <c r="BG49" s="512" t="s">
        <v>5348</v>
      </c>
      <c r="BH49" s="252"/>
      <c r="BI49" s="252"/>
      <c r="BJ49" s="512">
        <v>0.22</v>
      </c>
      <c r="BK49" s="252"/>
      <c r="BL49" s="252"/>
      <c r="BM49" s="527">
        <f t="shared" si="8"/>
        <v>43</v>
      </c>
      <c r="BN49" s="490">
        <v>158.63</v>
      </c>
      <c r="BO49" s="254"/>
      <c r="BP49" s="254"/>
      <c r="BQ49" s="254"/>
      <c r="BR49" s="495">
        <v>19.170000000000002</v>
      </c>
      <c r="BS49" s="498">
        <v>0.3</v>
      </c>
      <c r="BT49" s="498"/>
      <c r="BU49" s="495">
        <v>424</v>
      </c>
      <c r="BV49" s="241">
        <f t="shared" si="0"/>
        <v>43</v>
      </c>
      <c r="BW49" s="2"/>
      <c r="BX49" s="2">
        <v>490.8</v>
      </c>
      <c r="BY49" s="2"/>
      <c r="BZ49" s="2"/>
      <c r="CA49" s="2"/>
      <c r="CB49" s="252"/>
      <c r="CC49" s="252"/>
      <c r="CD49" s="252">
        <v>546.33000000000004</v>
      </c>
      <c r="CE49" s="253"/>
      <c r="CG49" s="5">
        <v>0.08</v>
      </c>
      <c r="CM49" s="266">
        <f t="shared" si="1"/>
        <v>181</v>
      </c>
      <c r="CN49" s="267">
        <f t="shared" si="2"/>
        <v>362</v>
      </c>
      <c r="CO49" s="268">
        <f t="shared" si="3"/>
        <v>904.99</v>
      </c>
      <c r="CP49" s="252"/>
      <c r="CQ49" s="252"/>
      <c r="CR49" s="252"/>
      <c r="CS49" s="252"/>
      <c r="CT49" s="252"/>
      <c r="CU49" s="252"/>
      <c r="CV49" s="252"/>
      <c r="CW49" s="252"/>
      <c r="CX49" s="252">
        <f t="shared" si="9"/>
        <v>0</v>
      </c>
      <c r="CY49" s="252"/>
      <c r="CZ49" s="252">
        <v>489.06</v>
      </c>
      <c r="DA49" s="252"/>
      <c r="DC49" s="252"/>
      <c r="DD49" s="252"/>
      <c r="DH49" s="6">
        <v>7.2499999999999995E-2</v>
      </c>
      <c r="DI49" s="252">
        <v>39.42</v>
      </c>
      <c r="DJ49" s="3">
        <v>546.33000000000004</v>
      </c>
      <c r="DL49" s="241">
        <f t="shared" si="4"/>
        <v>43</v>
      </c>
      <c r="DM49" s="2"/>
      <c r="DN49" s="252">
        <v>720</v>
      </c>
      <c r="DQ49" s="252">
        <v>405.18</v>
      </c>
      <c r="DR49" s="264">
        <v>3.9399999999999998E-2</v>
      </c>
      <c r="DS49" s="252">
        <v>0</v>
      </c>
      <c r="DT49" s="253">
        <v>0</v>
      </c>
    </row>
    <row r="50" spans="1:124">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4">
        <v>328.76</v>
      </c>
      <c r="P50" s="475">
        <v>328.76</v>
      </c>
      <c r="Q50" s="475">
        <v>430.86</v>
      </c>
      <c r="R50" s="476">
        <v>0.09</v>
      </c>
      <c r="S50" s="536">
        <f t="shared" si="6"/>
        <v>44</v>
      </c>
      <c r="T50" s="461">
        <v>75.260000000000005</v>
      </c>
      <c r="U50" s="461">
        <v>10.56</v>
      </c>
      <c r="V50" s="461">
        <v>353.76</v>
      </c>
      <c r="W50" s="461"/>
      <c r="X50" s="254">
        <v>51.09</v>
      </c>
      <c r="Y50" s="462">
        <v>7.4999999999999997E-2</v>
      </c>
      <c r="Z50" s="461">
        <v>22.5</v>
      </c>
      <c r="AA50" s="461">
        <v>437.73</v>
      </c>
      <c r="AB50" s="463">
        <v>353.75</v>
      </c>
      <c r="AC50" s="464">
        <v>0.3</v>
      </c>
      <c r="AD50" s="461">
        <v>20.62</v>
      </c>
      <c r="AE50" s="461"/>
      <c r="AF50" s="461"/>
      <c r="AG50" s="253"/>
      <c r="AH50" s="273">
        <v>0.1</v>
      </c>
      <c r="AI50" s="255">
        <v>0.08</v>
      </c>
      <c r="AJ50" s="160">
        <v>0.1</v>
      </c>
      <c r="AK50" s="539">
        <v>480.1</v>
      </c>
      <c r="AL50" s="539"/>
      <c r="AM50" s="506">
        <f t="shared" si="7"/>
        <v>44</v>
      </c>
      <c r="AN50" s="481">
        <v>257.37</v>
      </c>
      <c r="AO50" s="481">
        <v>191.57</v>
      </c>
      <c r="AP50" s="254"/>
      <c r="AQ50" s="481">
        <v>303.18</v>
      </c>
      <c r="AR50" s="500" t="s">
        <v>5330</v>
      </c>
      <c r="AS50" s="503">
        <v>23.57</v>
      </c>
      <c r="AT50" s="503"/>
      <c r="AU50" s="511">
        <v>237.16</v>
      </c>
      <c r="AV50" s="511">
        <v>1222.49</v>
      </c>
      <c r="AW50" s="505">
        <v>0.2</v>
      </c>
      <c r="AX50" s="504">
        <v>0.22</v>
      </c>
      <c r="AY50" s="503">
        <v>16.66</v>
      </c>
      <c r="AZ50" s="503">
        <v>1414.05</v>
      </c>
      <c r="BA50" s="503">
        <v>19.170000000000002</v>
      </c>
      <c r="BB50" s="503"/>
      <c r="BC50" s="503"/>
      <c r="BD50" s="511"/>
      <c r="BE50" s="512">
        <v>0.16200000000000001</v>
      </c>
      <c r="BF50" s="512"/>
      <c r="BG50" s="512" t="s">
        <v>5348</v>
      </c>
      <c r="BH50" s="252"/>
      <c r="BI50" s="252"/>
      <c r="BJ50" s="512">
        <v>0.22</v>
      </c>
      <c r="BK50" s="252"/>
      <c r="BL50" s="252"/>
      <c r="BM50" s="527">
        <f t="shared" si="8"/>
        <v>44</v>
      </c>
      <c r="BN50" s="490">
        <v>158.63</v>
      </c>
      <c r="BO50" s="254"/>
      <c r="BP50" s="254"/>
      <c r="BQ50" s="254"/>
      <c r="BR50" s="495">
        <v>19.170000000000002</v>
      </c>
      <c r="BS50" s="498">
        <v>0.3</v>
      </c>
      <c r="BT50" s="498"/>
      <c r="BU50" s="495">
        <v>424</v>
      </c>
      <c r="BV50" s="241">
        <f t="shared" si="0"/>
        <v>44</v>
      </c>
      <c r="BW50" s="2"/>
      <c r="BX50" s="2">
        <v>490.8</v>
      </c>
      <c r="BY50" s="2"/>
      <c r="BZ50" s="2"/>
      <c r="CA50" s="2"/>
      <c r="CB50" s="252"/>
      <c r="CC50" s="252"/>
      <c r="CD50" s="252">
        <v>546.33000000000004</v>
      </c>
      <c r="CE50" s="253"/>
      <c r="CG50" s="253">
        <v>0.08</v>
      </c>
      <c r="CM50" s="266">
        <f t="shared" si="1"/>
        <v>181</v>
      </c>
      <c r="CN50" s="267">
        <f t="shared" si="2"/>
        <v>362</v>
      </c>
      <c r="CO50" s="268">
        <f t="shared" si="3"/>
        <v>904.99</v>
      </c>
      <c r="CP50" s="252"/>
      <c r="CQ50" s="252"/>
      <c r="CR50" s="252"/>
      <c r="CS50" s="252"/>
      <c r="CT50" s="252"/>
      <c r="CU50" s="252"/>
      <c r="CV50" s="252"/>
      <c r="CW50" s="252"/>
      <c r="CX50" s="252">
        <f t="shared" si="9"/>
        <v>0</v>
      </c>
      <c r="CY50" s="252"/>
      <c r="CZ50" s="252">
        <v>489.06</v>
      </c>
      <c r="DA50" s="252"/>
      <c r="DC50" s="252"/>
      <c r="DD50" s="252"/>
      <c r="DH50" s="6">
        <v>7.2499999999999995E-2</v>
      </c>
      <c r="DI50" s="252">
        <v>39.42</v>
      </c>
      <c r="DJ50" s="3">
        <v>546.33000000000004</v>
      </c>
      <c r="DL50" s="241">
        <f t="shared" si="4"/>
        <v>44</v>
      </c>
      <c r="DM50" s="2"/>
      <c r="DN50" s="252">
        <v>720</v>
      </c>
      <c r="DQ50" s="252">
        <v>405.18</v>
      </c>
      <c r="DR50" s="264">
        <v>3.9399999999999998E-2</v>
      </c>
      <c r="DS50" s="252">
        <v>0</v>
      </c>
      <c r="DT50" s="253">
        <v>0</v>
      </c>
    </row>
    <row r="51" spans="1:124">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4">
        <v>328.76</v>
      </c>
      <c r="P51" s="475">
        <v>328.76</v>
      </c>
      <c r="Q51" s="475">
        <v>430.86</v>
      </c>
      <c r="R51" s="476">
        <v>0.09</v>
      </c>
      <c r="S51" s="536">
        <f t="shared" si="6"/>
        <v>45</v>
      </c>
      <c r="T51" s="461">
        <v>75.260000000000005</v>
      </c>
      <c r="U51" s="461">
        <v>10.56</v>
      </c>
      <c r="V51" s="461">
        <v>353.76</v>
      </c>
      <c r="W51" s="461"/>
      <c r="X51" s="254">
        <v>51.09</v>
      </c>
      <c r="Y51" s="462">
        <v>7.4999999999999997E-2</v>
      </c>
      <c r="Z51" s="461">
        <v>22.5</v>
      </c>
      <c r="AA51" s="461">
        <v>437.73</v>
      </c>
      <c r="AB51" s="463">
        <v>353.75</v>
      </c>
      <c r="AC51" s="464">
        <v>0.3</v>
      </c>
      <c r="AD51" s="461">
        <v>20.62</v>
      </c>
      <c r="AE51" s="461"/>
      <c r="AF51" s="461"/>
      <c r="AG51" s="253"/>
      <c r="AH51" s="273">
        <v>0.1</v>
      </c>
      <c r="AI51" s="255">
        <v>0.08</v>
      </c>
      <c r="AJ51" s="160">
        <v>0.1</v>
      </c>
      <c r="AK51" s="539">
        <v>480.1</v>
      </c>
      <c r="AL51" s="539"/>
      <c r="AM51" s="506">
        <f t="shared" si="7"/>
        <v>45</v>
      </c>
      <c r="AN51" s="481">
        <v>257.37</v>
      </c>
      <c r="AO51" s="481">
        <v>191.57</v>
      </c>
      <c r="AP51" s="254"/>
      <c r="AQ51" s="481">
        <v>303.18</v>
      </c>
      <c r="AR51" s="500" t="s">
        <v>5330</v>
      </c>
      <c r="AS51" s="503">
        <v>23.57</v>
      </c>
      <c r="AT51" s="502"/>
      <c r="AU51" s="511">
        <v>237.16</v>
      </c>
      <c r="AV51" s="511">
        <v>1222.49</v>
      </c>
      <c r="AW51" s="505">
        <v>0.2</v>
      </c>
      <c r="AX51" s="504">
        <v>0.22</v>
      </c>
      <c r="AY51" s="503">
        <v>16.66</v>
      </c>
      <c r="AZ51" s="503">
        <v>1414.05</v>
      </c>
      <c r="BA51" s="503">
        <v>19.170000000000002</v>
      </c>
      <c r="BB51" s="503"/>
      <c r="BC51" s="503"/>
      <c r="BD51" s="511"/>
      <c r="BE51" s="512">
        <v>0.16200000000000001</v>
      </c>
      <c r="BF51" s="512"/>
      <c r="BG51" s="512" t="s">
        <v>5348</v>
      </c>
      <c r="BH51" s="252"/>
      <c r="BI51" s="252"/>
      <c r="BJ51" s="512">
        <v>0.22</v>
      </c>
      <c r="BK51" s="252"/>
      <c r="BL51" s="252"/>
      <c r="BM51" s="527">
        <f t="shared" si="8"/>
        <v>45</v>
      </c>
      <c r="BN51" s="490">
        <v>158.63</v>
      </c>
      <c r="BO51" s="254"/>
      <c r="BP51" s="254"/>
      <c r="BQ51" s="254"/>
      <c r="BR51" s="495">
        <v>19.170000000000002</v>
      </c>
      <c r="BS51" s="498">
        <v>0.3</v>
      </c>
      <c r="BT51" s="498"/>
      <c r="BU51" s="495">
        <v>424</v>
      </c>
      <c r="BV51" s="241">
        <f t="shared" si="0"/>
        <v>45</v>
      </c>
      <c r="BW51" s="2"/>
      <c r="BX51" s="2">
        <v>490.8</v>
      </c>
      <c r="BY51" s="2"/>
      <c r="BZ51" s="2"/>
      <c r="CA51" s="2"/>
      <c r="CB51" s="252"/>
      <c r="CC51" s="252"/>
      <c r="CD51" s="252">
        <v>546.33000000000004</v>
      </c>
      <c r="CE51" s="253"/>
      <c r="CG51" s="5">
        <v>0.08</v>
      </c>
      <c r="CM51" s="266">
        <f t="shared" si="1"/>
        <v>181</v>
      </c>
      <c r="CN51" s="267">
        <f t="shared" si="2"/>
        <v>362</v>
      </c>
      <c r="CO51" s="268">
        <f t="shared" si="3"/>
        <v>904.99</v>
      </c>
      <c r="CP51" s="252"/>
      <c r="CQ51" s="252"/>
      <c r="CR51" s="252"/>
      <c r="CS51" s="252"/>
      <c r="CT51" s="252"/>
      <c r="CU51" s="252"/>
      <c r="CV51" s="252"/>
      <c r="CW51" s="252"/>
      <c r="CX51" s="252">
        <f t="shared" si="9"/>
        <v>0</v>
      </c>
      <c r="CY51" s="252"/>
      <c r="CZ51" s="252">
        <v>489.06</v>
      </c>
      <c r="DA51" s="252"/>
      <c r="DC51" s="252"/>
      <c r="DD51" s="252"/>
      <c r="DH51" s="6">
        <v>7.2499999999999995E-2</v>
      </c>
      <c r="DI51" s="252">
        <v>39.42</v>
      </c>
      <c r="DJ51" s="3">
        <v>546.33000000000004</v>
      </c>
      <c r="DL51" s="241">
        <f t="shared" si="4"/>
        <v>45</v>
      </c>
      <c r="DM51" s="2"/>
      <c r="DN51" s="252">
        <v>720</v>
      </c>
      <c r="DQ51" s="252">
        <v>405.18</v>
      </c>
      <c r="DR51" s="264">
        <v>3.9399999999999998E-2</v>
      </c>
      <c r="DS51" s="252">
        <v>0</v>
      </c>
      <c r="DT51" s="253">
        <v>0</v>
      </c>
    </row>
    <row r="52" spans="1:124">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4">
        <v>328.76</v>
      </c>
      <c r="P52" s="475">
        <v>328.76</v>
      </c>
      <c r="Q52" s="475">
        <v>430.86</v>
      </c>
      <c r="R52" s="476">
        <v>0.09</v>
      </c>
      <c r="S52" s="536">
        <f t="shared" si="6"/>
        <v>46</v>
      </c>
      <c r="T52" s="461">
        <v>75.260000000000005</v>
      </c>
      <c r="U52" s="461">
        <v>10.56</v>
      </c>
      <c r="V52" s="461">
        <v>353.76</v>
      </c>
      <c r="W52" s="461"/>
      <c r="X52" s="254">
        <v>51.09</v>
      </c>
      <c r="Y52" s="462">
        <v>7.4999999999999997E-2</v>
      </c>
      <c r="Z52" s="461">
        <v>22.5</v>
      </c>
      <c r="AA52" s="461">
        <v>437.73</v>
      </c>
      <c r="AB52" s="463">
        <v>353.75</v>
      </c>
      <c r="AC52" s="464">
        <v>0.3</v>
      </c>
      <c r="AD52" s="461">
        <v>20.62</v>
      </c>
      <c r="AE52" s="461"/>
      <c r="AF52" s="461"/>
      <c r="AG52" s="253"/>
      <c r="AH52" s="273">
        <v>0.1</v>
      </c>
      <c r="AI52" s="255">
        <v>0.08</v>
      </c>
      <c r="AJ52" s="160">
        <v>0.1</v>
      </c>
      <c r="AK52" s="539">
        <v>480.1</v>
      </c>
      <c r="AL52" s="539"/>
      <c r="AM52" s="506">
        <f t="shared" si="7"/>
        <v>46</v>
      </c>
      <c r="AN52" s="481">
        <v>257.37</v>
      </c>
      <c r="AO52" s="481">
        <v>191.57</v>
      </c>
      <c r="AP52" s="254"/>
      <c r="AQ52" s="481">
        <v>303.18</v>
      </c>
      <c r="AR52" s="500" t="s">
        <v>5330</v>
      </c>
      <c r="AS52" s="503">
        <v>23.57</v>
      </c>
      <c r="AT52" s="503"/>
      <c r="AU52" s="511">
        <v>237.16</v>
      </c>
      <c r="AV52" s="511">
        <v>1222.49</v>
      </c>
      <c r="AW52" s="505">
        <v>0.2</v>
      </c>
      <c r="AX52" s="504">
        <v>0.22</v>
      </c>
      <c r="AY52" s="503">
        <v>16.66</v>
      </c>
      <c r="AZ52" s="503">
        <v>1414.05</v>
      </c>
      <c r="BA52" s="503">
        <v>19.170000000000002</v>
      </c>
      <c r="BB52" s="503"/>
      <c r="BC52" s="503"/>
      <c r="BD52" s="511"/>
      <c r="BE52" s="512">
        <v>0.16200000000000001</v>
      </c>
      <c r="BF52" s="512"/>
      <c r="BG52" s="512" t="s">
        <v>5348</v>
      </c>
      <c r="BH52" s="252"/>
      <c r="BI52" s="252"/>
      <c r="BJ52" s="512">
        <v>0.22</v>
      </c>
      <c r="BK52" s="252"/>
      <c r="BL52" s="252"/>
      <c r="BM52" s="527">
        <f t="shared" si="8"/>
        <v>46</v>
      </c>
      <c r="BN52" s="490">
        <v>158.63</v>
      </c>
      <c r="BO52" s="254"/>
      <c r="BP52" s="254"/>
      <c r="BQ52" s="254"/>
      <c r="BR52" s="495">
        <v>19.170000000000002</v>
      </c>
      <c r="BS52" s="498">
        <v>0.3</v>
      </c>
      <c r="BT52" s="498"/>
      <c r="BU52" s="495">
        <v>424</v>
      </c>
      <c r="BV52" s="241">
        <f t="shared" si="0"/>
        <v>46</v>
      </c>
      <c r="BW52" s="2"/>
      <c r="BX52" s="2">
        <v>490.8</v>
      </c>
      <c r="BY52" s="2"/>
      <c r="BZ52" s="2"/>
      <c r="CA52" s="2"/>
      <c r="CB52" s="252"/>
      <c r="CC52" s="252"/>
      <c r="CD52" s="252">
        <v>546.33000000000004</v>
      </c>
      <c r="CE52" s="253"/>
      <c r="CG52" s="253">
        <v>0.08</v>
      </c>
      <c r="CM52" s="266">
        <f t="shared" si="1"/>
        <v>181</v>
      </c>
      <c r="CN52" s="267">
        <f t="shared" si="2"/>
        <v>362</v>
      </c>
      <c r="CO52" s="268">
        <f t="shared" si="3"/>
        <v>904.99</v>
      </c>
      <c r="CP52" s="252"/>
      <c r="CQ52" s="252"/>
      <c r="CR52" s="252"/>
      <c r="CS52" s="252"/>
      <c r="CT52" s="252"/>
      <c r="CU52" s="252"/>
      <c r="CV52" s="252"/>
      <c r="CW52" s="252"/>
      <c r="CX52" s="252">
        <f t="shared" si="9"/>
        <v>0</v>
      </c>
      <c r="CY52" s="252"/>
      <c r="CZ52" s="252">
        <v>489.06</v>
      </c>
      <c r="DA52" s="252"/>
      <c r="DC52" s="252"/>
      <c r="DD52" s="252"/>
      <c r="DH52" s="6">
        <v>7.2499999999999995E-2</v>
      </c>
      <c r="DI52" s="252">
        <v>39.42</v>
      </c>
      <c r="DJ52" s="3">
        <v>546.33000000000004</v>
      </c>
      <c r="DL52" s="241">
        <f t="shared" si="4"/>
        <v>46</v>
      </c>
      <c r="DM52" s="2"/>
      <c r="DN52" s="252">
        <v>720</v>
      </c>
      <c r="DQ52" s="252">
        <v>405.18</v>
      </c>
      <c r="DR52" s="264">
        <v>3.9399999999999998E-2</v>
      </c>
      <c r="DS52" s="252">
        <v>0</v>
      </c>
      <c r="DT52" s="253">
        <v>0</v>
      </c>
    </row>
    <row r="53" spans="1:124">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4">
        <v>328.76</v>
      </c>
      <c r="P53" s="475">
        <v>328.76</v>
      </c>
      <c r="Q53" s="475">
        <v>430.86</v>
      </c>
      <c r="R53" s="476">
        <v>0.09</v>
      </c>
      <c r="S53" s="536">
        <f t="shared" si="6"/>
        <v>47</v>
      </c>
      <c r="T53" s="461">
        <v>75.260000000000005</v>
      </c>
      <c r="U53" s="461">
        <v>10.56</v>
      </c>
      <c r="V53" s="461">
        <v>353.76</v>
      </c>
      <c r="W53" s="461"/>
      <c r="X53" s="254">
        <v>51.09</v>
      </c>
      <c r="Y53" s="462">
        <v>7.4999999999999997E-2</v>
      </c>
      <c r="Z53" s="461">
        <v>22.5</v>
      </c>
      <c r="AA53" s="461">
        <v>437.73</v>
      </c>
      <c r="AB53" s="463">
        <v>353.75</v>
      </c>
      <c r="AC53" s="464">
        <v>0.3</v>
      </c>
      <c r="AD53" s="461">
        <v>20.62</v>
      </c>
      <c r="AE53" s="461"/>
      <c r="AF53" s="461"/>
      <c r="AG53" s="253"/>
      <c r="AH53" s="273">
        <v>0.1</v>
      </c>
      <c r="AI53" s="255">
        <v>0.08</v>
      </c>
      <c r="AJ53" s="160">
        <v>0.1</v>
      </c>
      <c r="AK53" s="539">
        <v>480.1</v>
      </c>
      <c r="AL53" s="539"/>
      <c r="AM53" s="506">
        <f t="shared" si="7"/>
        <v>47</v>
      </c>
      <c r="AN53" s="481">
        <v>257.37</v>
      </c>
      <c r="AO53" s="481">
        <v>191.57</v>
      </c>
      <c r="AP53" s="254"/>
      <c r="AQ53" s="481">
        <v>303.18</v>
      </c>
      <c r="AR53" s="500" t="s">
        <v>5330</v>
      </c>
      <c r="AS53" s="503">
        <v>23.57</v>
      </c>
      <c r="AT53" s="502"/>
      <c r="AU53" s="511">
        <v>237.16</v>
      </c>
      <c r="AV53" s="511">
        <v>1222.49</v>
      </c>
      <c r="AW53" s="505">
        <v>0.2</v>
      </c>
      <c r="AX53" s="504">
        <v>0.22</v>
      </c>
      <c r="AY53" s="503">
        <v>16.66</v>
      </c>
      <c r="AZ53" s="503">
        <v>1414.05</v>
      </c>
      <c r="BA53" s="503">
        <v>19.170000000000002</v>
      </c>
      <c r="BB53" s="503"/>
      <c r="BC53" s="503"/>
      <c r="BD53" s="511"/>
      <c r="BE53" s="512">
        <v>0.16200000000000001</v>
      </c>
      <c r="BF53" s="512"/>
      <c r="BG53" s="512" t="s">
        <v>5348</v>
      </c>
      <c r="BH53" s="252"/>
      <c r="BI53" s="252"/>
      <c r="BJ53" s="512">
        <v>0.22</v>
      </c>
      <c r="BK53" s="252"/>
      <c r="BL53" s="252"/>
      <c r="BM53" s="527">
        <f t="shared" si="8"/>
        <v>47</v>
      </c>
      <c r="BN53" s="490">
        <v>158.63</v>
      </c>
      <c r="BO53" s="254"/>
      <c r="BP53" s="254"/>
      <c r="BQ53" s="254"/>
      <c r="BR53" s="495">
        <v>19.170000000000002</v>
      </c>
      <c r="BS53" s="498">
        <v>0.3</v>
      </c>
      <c r="BT53" s="498"/>
      <c r="BU53" s="495">
        <v>424</v>
      </c>
      <c r="BV53" s="241">
        <f t="shared" si="0"/>
        <v>47</v>
      </c>
      <c r="BW53" s="2"/>
      <c r="BX53" s="2">
        <v>490.8</v>
      </c>
      <c r="BY53" s="2"/>
      <c r="BZ53" s="2"/>
      <c r="CA53" s="2"/>
      <c r="CB53" s="252"/>
      <c r="CC53" s="252"/>
      <c r="CD53" s="252">
        <v>546.33000000000004</v>
      </c>
      <c r="CE53" s="253"/>
      <c r="CG53" s="5">
        <v>0.08</v>
      </c>
      <c r="CM53" s="266">
        <f t="shared" si="1"/>
        <v>181</v>
      </c>
      <c r="CN53" s="267">
        <f t="shared" si="2"/>
        <v>362</v>
      </c>
      <c r="CO53" s="268">
        <f t="shared" si="3"/>
        <v>904.99</v>
      </c>
      <c r="CP53" s="252"/>
      <c r="CQ53" s="252"/>
      <c r="CR53" s="252"/>
      <c r="CS53" s="252"/>
      <c r="CT53" s="252"/>
      <c r="CU53" s="252"/>
      <c r="CV53" s="252"/>
      <c r="CW53" s="252"/>
      <c r="CX53" s="252">
        <f t="shared" si="9"/>
        <v>0</v>
      </c>
      <c r="CY53" s="252"/>
      <c r="CZ53" s="252">
        <v>489.06</v>
      </c>
      <c r="DA53" s="252"/>
      <c r="DC53" s="252"/>
      <c r="DD53" s="252"/>
      <c r="DH53" s="6">
        <v>7.2499999999999995E-2</v>
      </c>
      <c r="DI53" s="252">
        <v>39.42</v>
      </c>
      <c r="DJ53" s="3">
        <v>546.33000000000004</v>
      </c>
      <c r="DL53" s="241">
        <f t="shared" si="4"/>
        <v>47</v>
      </c>
      <c r="DM53" s="2"/>
      <c r="DN53" s="252">
        <v>720</v>
      </c>
      <c r="DQ53" s="252">
        <v>405.18</v>
      </c>
      <c r="DR53" s="264">
        <v>3.9399999999999998E-2</v>
      </c>
      <c r="DS53" s="252">
        <v>0</v>
      </c>
      <c r="DT53" s="253">
        <v>0</v>
      </c>
    </row>
    <row r="54" spans="1:124">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4">
        <v>328.76</v>
      </c>
      <c r="P54" s="475">
        <v>328.76</v>
      </c>
      <c r="Q54" s="475">
        <v>430.86</v>
      </c>
      <c r="R54" s="476">
        <v>0.09</v>
      </c>
      <c r="S54" s="536">
        <f t="shared" si="6"/>
        <v>48</v>
      </c>
      <c r="T54" s="461">
        <v>75.260000000000005</v>
      </c>
      <c r="U54" s="461">
        <v>10.56</v>
      </c>
      <c r="V54" s="461">
        <v>353.76</v>
      </c>
      <c r="W54" s="461"/>
      <c r="X54" s="254">
        <v>51.09</v>
      </c>
      <c r="Y54" s="462">
        <v>7.4999999999999997E-2</v>
      </c>
      <c r="Z54" s="461">
        <v>22.5</v>
      </c>
      <c r="AA54" s="461">
        <v>437.73</v>
      </c>
      <c r="AB54" s="463">
        <v>353.75</v>
      </c>
      <c r="AC54" s="464">
        <v>0.3</v>
      </c>
      <c r="AD54" s="461">
        <v>20.62</v>
      </c>
      <c r="AE54" s="461"/>
      <c r="AF54" s="461"/>
      <c r="AG54" s="253"/>
      <c r="AH54" s="273">
        <v>0.1</v>
      </c>
      <c r="AI54" s="255">
        <v>0.08</v>
      </c>
      <c r="AJ54" s="160">
        <v>0.1</v>
      </c>
      <c r="AK54" s="539">
        <v>480.1</v>
      </c>
      <c r="AL54" s="539"/>
      <c r="AM54" s="506">
        <f t="shared" si="7"/>
        <v>48</v>
      </c>
      <c r="AN54" s="481">
        <v>257.37</v>
      </c>
      <c r="AO54" s="481">
        <v>191.57</v>
      </c>
      <c r="AP54" s="254"/>
      <c r="AQ54" s="481">
        <v>303.18</v>
      </c>
      <c r="AR54" s="500" t="s">
        <v>5330</v>
      </c>
      <c r="AS54" s="503">
        <v>23.57</v>
      </c>
      <c r="AT54" s="503"/>
      <c r="AU54" s="511">
        <v>237.16</v>
      </c>
      <c r="AV54" s="511">
        <v>1222.49</v>
      </c>
      <c r="AW54" s="505">
        <v>0.2</v>
      </c>
      <c r="AX54" s="504">
        <v>0.22</v>
      </c>
      <c r="AY54" s="503">
        <v>16.66</v>
      </c>
      <c r="AZ54" s="503">
        <v>1414.05</v>
      </c>
      <c r="BA54" s="503">
        <v>19.170000000000002</v>
      </c>
      <c r="BB54" s="503"/>
      <c r="BC54" s="503"/>
      <c r="BD54" s="511"/>
      <c r="BE54" s="512">
        <v>0.16200000000000001</v>
      </c>
      <c r="BF54" s="512"/>
      <c r="BG54" s="512" t="s">
        <v>5348</v>
      </c>
      <c r="BH54" s="252"/>
      <c r="BI54" s="252"/>
      <c r="BJ54" s="512">
        <v>0.22</v>
      </c>
      <c r="BK54" s="252"/>
      <c r="BL54" s="252"/>
      <c r="BM54" s="527">
        <f t="shared" si="8"/>
        <v>48</v>
      </c>
      <c r="BN54" s="490">
        <v>158.63</v>
      </c>
      <c r="BO54" s="254"/>
      <c r="BP54" s="254"/>
      <c r="BQ54" s="254"/>
      <c r="BR54" s="495">
        <v>19.170000000000002</v>
      </c>
      <c r="BS54" s="498">
        <v>0.3</v>
      </c>
      <c r="BT54" s="498"/>
      <c r="BU54" s="495">
        <v>424</v>
      </c>
      <c r="BV54" s="241">
        <f t="shared" si="0"/>
        <v>48</v>
      </c>
      <c r="BW54" s="2"/>
      <c r="BX54" s="2">
        <v>490.8</v>
      </c>
      <c r="BY54" s="2"/>
      <c r="BZ54" s="2"/>
      <c r="CA54" s="2"/>
      <c r="CB54" s="252"/>
      <c r="CC54" s="252"/>
      <c r="CD54" s="252">
        <v>546.33000000000004</v>
      </c>
      <c r="CE54" s="253"/>
      <c r="CG54" s="253">
        <v>0.08</v>
      </c>
      <c r="CM54" s="266">
        <f t="shared" si="1"/>
        <v>181</v>
      </c>
      <c r="CN54" s="267">
        <f t="shared" si="2"/>
        <v>362</v>
      </c>
      <c r="CO54" s="268">
        <f t="shared" si="3"/>
        <v>904.99</v>
      </c>
      <c r="CP54" s="252"/>
      <c r="CQ54" s="252"/>
      <c r="CR54" s="252"/>
      <c r="CS54" s="252"/>
      <c r="CT54" s="252"/>
      <c r="CU54" s="252"/>
      <c r="CV54" s="252"/>
      <c r="CW54" s="252"/>
      <c r="CX54" s="252">
        <f t="shared" si="9"/>
        <v>0</v>
      </c>
      <c r="CY54" s="252"/>
      <c r="CZ54" s="252">
        <v>489.06</v>
      </c>
      <c r="DA54" s="252"/>
      <c r="DC54" s="252"/>
      <c r="DD54" s="252"/>
      <c r="DH54" s="6">
        <v>7.2499999999999995E-2</v>
      </c>
      <c r="DI54" s="252">
        <v>39.42</v>
      </c>
      <c r="DJ54" s="3">
        <v>546.33000000000004</v>
      </c>
      <c r="DL54" s="241">
        <f t="shared" si="4"/>
        <v>48</v>
      </c>
      <c r="DM54" s="2"/>
      <c r="DN54" s="252">
        <v>720</v>
      </c>
      <c r="DQ54" s="252">
        <v>405.18</v>
      </c>
      <c r="DR54" s="264">
        <v>3.9399999999999998E-2</v>
      </c>
      <c r="DS54" s="252">
        <v>0</v>
      </c>
      <c r="DT54" s="253">
        <v>0</v>
      </c>
    </row>
    <row r="55" spans="1:124">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4">
        <v>328.76</v>
      </c>
      <c r="P55" s="475">
        <v>328.76</v>
      </c>
      <c r="Q55" s="475">
        <v>430.86</v>
      </c>
      <c r="R55" s="476">
        <v>0.09</v>
      </c>
      <c r="S55" s="536">
        <f t="shared" si="6"/>
        <v>49</v>
      </c>
      <c r="T55" s="461">
        <v>75.260000000000005</v>
      </c>
      <c r="U55" s="461">
        <v>10.56</v>
      </c>
      <c r="V55" s="461">
        <v>353.76</v>
      </c>
      <c r="W55" s="461"/>
      <c r="X55" s="254">
        <v>51.09</v>
      </c>
      <c r="Y55" s="462">
        <v>7.4999999999999997E-2</v>
      </c>
      <c r="Z55" s="461">
        <v>22.5</v>
      </c>
      <c r="AA55" s="461">
        <v>437.73</v>
      </c>
      <c r="AB55" s="463">
        <v>353.75</v>
      </c>
      <c r="AC55" s="464">
        <v>0.3</v>
      </c>
      <c r="AD55" s="461">
        <v>20.62</v>
      </c>
      <c r="AE55" s="461"/>
      <c r="AF55" s="461"/>
      <c r="AG55" s="253"/>
      <c r="AH55" s="273">
        <v>0.1</v>
      </c>
      <c r="AI55" s="255">
        <v>0.08</v>
      </c>
      <c r="AJ55" s="160">
        <v>0.1</v>
      </c>
      <c r="AK55" s="539">
        <v>480.1</v>
      </c>
      <c r="AL55" s="539"/>
      <c r="AM55" s="506">
        <f t="shared" si="7"/>
        <v>49</v>
      </c>
      <c r="AN55" s="481">
        <v>257.37</v>
      </c>
      <c r="AO55" s="481">
        <v>191.57</v>
      </c>
      <c r="AP55" s="254"/>
      <c r="AQ55" s="481">
        <v>303.18</v>
      </c>
      <c r="AR55" s="500" t="s">
        <v>5330</v>
      </c>
      <c r="AS55" s="503">
        <v>23.57</v>
      </c>
      <c r="AT55" s="502"/>
      <c r="AU55" s="511">
        <v>237.16</v>
      </c>
      <c r="AV55" s="511">
        <v>1222.49</v>
      </c>
      <c r="AW55" s="505">
        <v>0.2</v>
      </c>
      <c r="AX55" s="504">
        <v>0.22</v>
      </c>
      <c r="AY55" s="503">
        <v>16.66</v>
      </c>
      <c r="AZ55" s="503">
        <v>1414.05</v>
      </c>
      <c r="BA55" s="503">
        <v>19.170000000000002</v>
      </c>
      <c r="BB55" s="503"/>
      <c r="BC55" s="503"/>
      <c r="BD55" s="511"/>
      <c r="BE55" s="512">
        <v>0.16200000000000001</v>
      </c>
      <c r="BF55" s="512"/>
      <c r="BG55" s="512" t="s">
        <v>5348</v>
      </c>
      <c r="BH55" s="252"/>
      <c r="BI55" s="252"/>
      <c r="BJ55" s="512">
        <v>0.22</v>
      </c>
      <c r="BK55" s="252"/>
      <c r="BL55" s="252"/>
      <c r="BM55" s="527">
        <f t="shared" si="8"/>
        <v>49</v>
      </c>
      <c r="BN55" s="490">
        <v>158.63</v>
      </c>
      <c r="BO55" s="254"/>
      <c r="BP55" s="254"/>
      <c r="BQ55" s="254"/>
      <c r="BR55" s="495">
        <v>19.170000000000002</v>
      </c>
      <c r="BS55" s="498">
        <v>0.3</v>
      </c>
      <c r="BT55" s="498"/>
      <c r="BU55" s="495">
        <v>424</v>
      </c>
      <c r="BV55" s="241">
        <f t="shared" si="0"/>
        <v>49</v>
      </c>
      <c r="BW55" s="2"/>
      <c r="BX55" s="2">
        <v>490.8</v>
      </c>
      <c r="BY55" s="2"/>
      <c r="BZ55" s="2"/>
      <c r="CA55" s="2"/>
      <c r="CB55" s="252"/>
      <c r="CC55" s="252"/>
      <c r="CD55" s="252">
        <v>546.33000000000004</v>
      </c>
      <c r="CE55" s="253"/>
      <c r="CG55" s="5">
        <v>0.08</v>
      </c>
      <c r="CM55" s="266">
        <f t="shared" si="1"/>
        <v>181</v>
      </c>
      <c r="CN55" s="267">
        <f t="shared" si="2"/>
        <v>362</v>
      </c>
      <c r="CO55" s="268">
        <f t="shared" si="3"/>
        <v>904.99</v>
      </c>
      <c r="CP55" s="252"/>
      <c r="CQ55" s="252"/>
      <c r="CR55" s="252"/>
      <c r="CS55" s="252"/>
      <c r="CT55" s="252"/>
      <c r="CU55" s="252"/>
      <c r="CV55" s="252"/>
      <c r="CW55" s="252"/>
      <c r="CX55" s="252">
        <f t="shared" si="9"/>
        <v>0</v>
      </c>
      <c r="CY55" s="252"/>
      <c r="CZ55" s="252">
        <v>489.06</v>
      </c>
      <c r="DA55" s="252"/>
      <c r="DC55" s="252"/>
      <c r="DD55" s="252"/>
      <c r="DH55" s="6">
        <v>7.2499999999999995E-2</v>
      </c>
      <c r="DI55" s="252">
        <v>39.42</v>
      </c>
      <c r="DJ55" s="3">
        <v>546.33000000000004</v>
      </c>
      <c r="DL55" s="241">
        <f t="shared" si="4"/>
        <v>49</v>
      </c>
      <c r="DM55" s="2"/>
      <c r="DN55" s="252">
        <v>720</v>
      </c>
      <c r="DQ55" s="252">
        <v>405.18</v>
      </c>
      <c r="DR55" s="264">
        <v>3.9399999999999998E-2</v>
      </c>
      <c r="DS55" s="252">
        <v>0</v>
      </c>
      <c r="DT55" s="253">
        <v>0</v>
      </c>
    </row>
    <row r="56" spans="1:124">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4">
        <v>328.76</v>
      </c>
      <c r="P56" s="475">
        <v>328.76</v>
      </c>
      <c r="Q56" s="475">
        <v>430.86</v>
      </c>
      <c r="R56" s="476">
        <v>0.09</v>
      </c>
      <c r="S56" s="536">
        <f t="shared" si="6"/>
        <v>50</v>
      </c>
      <c r="T56" s="461">
        <v>75.260000000000005</v>
      </c>
      <c r="U56" s="461">
        <v>10.56</v>
      </c>
      <c r="V56" s="461">
        <v>353.76</v>
      </c>
      <c r="W56" s="461"/>
      <c r="X56" s="254">
        <v>51.09</v>
      </c>
      <c r="Y56" s="462">
        <v>7.4999999999999997E-2</v>
      </c>
      <c r="Z56" s="461">
        <v>22.5</v>
      </c>
      <c r="AA56" s="461">
        <v>437.73</v>
      </c>
      <c r="AB56" s="463">
        <v>353.75</v>
      </c>
      <c r="AC56" s="464">
        <v>0.3</v>
      </c>
      <c r="AD56" s="461">
        <v>20.62</v>
      </c>
      <c r="AE56" s="461"/>
      <c r="AF56" s="461"/>
      <c r="AG56" s="253"/>
      <c r="AH56" s="273">
        <v>0.1</v>
      </c>
      <c r="AI56" s="255">
        <v>0.08</v>
      </c>
      <c r="AJ56" s="160">
        <v>0.1</v>
      </c>
      <c r="AK56" s="539">
        <v>480.1</v>
      </c>
      <c r="AL56" s="539"/>
      <c r="AM56" s="506">
        <f t="shared" si="7"/>
        <v>50</v>
      </c>
      <c r="AN56" s="481">
        <v>257.37</v>
      </c>
      <c r="AO56" s="481">
        <v>191.57</v>
      </c>
      <c r="AP56" s="254"/>
      <c r="AQ56" s="481">
        <v>303.18</v>
      </c>
      <c r="AR56" s="500" t="s">
        <v>5330</v>
      </c>
      <c r="AS56" s="503">
        <v>23.57</v>
      </c>
      <c r="AT56" s="503"/>
      <c r="AU56" s="511">
        <v>237.16</v>
      </c>
      <c r="AV56" s="511">
        <v>1222.49</v>
      </c>
      <c r="AW56" s="505">
        <v>0.2</v>
      </c>
      <c r="AX56" s="504">
        <v>0.22</v>
      </c>
      <c r="AY56" s="503">
        <v>16.66</v>
      </c>
      <c r="AZ56" s="503">
        <v>1414.05</v>
      </c>
      <c r="BA56" s="503">
        <v>19.170000000000002</v>
      </c>
      <c r="BB56" s="503"/>
      <c r="BC56" s="503"/>
      <c r="BD56" s="511"/>
      <c r="BE56" s="512">
        <v>0.16200000000000001</v>
      </c>
      <c r="BF56" s="512"/>
      <c r="BG56" s="512" t="s">
        <v>5348</v>
      </c>
      <c r="BH56" s="252"/>
      <c r="BI56" s="252"/>
      <c r="BJ56" s="512">
        <v>0.22</v>
      </c>
      <c r="BK56" s="252"/>
      <c r="BL56" s="252"/>
      <c r="BM56" s="527">
        <f t="shared" si="8"/>
        <v>50</v>
      </c>
      <c r="BN56" s="490">
        <v>158.63</v>
      </c>
      <c r="BO56" s="254"/>
      <c r="BP56" s="254"/>
      <c r="BQ56" s="254"/>
      <c r="BR56" s="495">
        <v>19.170000000000002</v>
      </c>
      <c r="BS56" s="498">
        <v>0.3</v>
      </c>
      <c r="BT56" s="498"/>
      <c r="BU56" s="495">
        <v>424</v>
      </c>
      <c r="BV56" s="241">
        <f t="shared" si="0"/>
        <v>50</v>
      </c>
      <c r="BW56" s="2"/>
      <c r="BX56" s="2">
        <v>490.8</v>
      </c>
      <c r="BY56" s="2"/>
      <c r="BZ56" s="2"/>
      <c r="CA56" s="2"/>
      <c r="CB56" s="252"/>
      <c r="CC56" s="252"/>
      <c r="CD56" s="252">
        <v>546.33000000000004</v>
      </c>
      <c r="CE56" s="253"/>
      <c r="CG56" s="253">
        <v>0.08</v>
      </c>
      <c r="CM56" s="266">
        <f t="shared" si="1"/>
        <v>181</v>
      </c>
      <c r="CN56" s="267">
        <f t="shared" si="2"/>
        <v>362</v>
      </c>
      <c r="CO56" s="268">
        <f t="shared" si="3"/>
        <v>904.99</v>
      </c>
      <c r="CP56" s="252"/>
      <c r="CQ56" s="252"/>
      <c r="CR56" s="252"/>
      <c r="CS56" s="252"/>
      <c r="CT56" s="252"/>
      <c r="CU56" s="252"/>
      <c r="CV56" s="252"/>
      <c r="CW56" s="252"/>
      <c r="CX56" s="252">
        <f t="shared" si="9"/>
        <v>0</v>
      </c>
      <c r="CY56" s="252"/>
      <c r="CZ56" s="252">
        <v>489.06</v>
      </c>
      <c r="DA56" s="252"/>
      <c r="DC56" s="252"/>
      <c r="DD56" s="252"/>
      <c r="DH56" s="6">
        <v>7.2499999999999995E-2</v>
      </c>
      <c r="DI56" s="252">
        <v>39.42</v>
      </c>
      <c r="DJ56" s="3">
        <v>546.33000000000004</v>
      </c>
      <c r="DL56" s="241">
        <f t="shared" si="4"/>
        <v>50</v>
      </c>
      <c r="DM56" s="2"/>
      <c r="DN56" s="252">
        <v>720</v>
      </c>
      <c r="DQ56" s="252">
        <v>405.18</v>
      </c>
      <c r="DR56" s="264">
        <v>3.9399999999999998E-2</v>
      </c>
      <c r="DS56" s="252">
        <v>0</v>
      </c>
      <c r="DT56" s="253">
        <v>0</v>
      </c>
    </row>
    <row r="57" spans="1:124">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4">
        <v>328.76</v>
      </c>
      <c r="P57" s="475">
        <v>328.76</v>
      </c>
      <c r="Q57" s="475">
        <v>430.86</v>
      </c>
      <c r="R57" s="476">
        <v>0.09</v>
      </c>
      <c r="S57" s="536">
        <f t="shared" si="6"/>
        <v>51</v>
      </c>
      <c r="T57" s="461">
        <v>75.260000000000005</v>
      </c>
      <c r="U57" s="461">
        <v>10.56</v>
      </c>
      <c r="V57" s="461">
        <v>353.76</v>
      </c>
      <c r="W57" s="461"/>
      <c r="X57" s="254">
        <v>51.09</v>
      </c>
      <c r="Y57" s="462">
        <v>7.4999999999999997E-2</v>
      </c>
      <c r="Z57" s="461">
        <v>22.5</v>
      </c>
      <c r="AA57" s="461">
        <v>437.73</v>
      </c>
      <c r="AB57" s="463">
        <v>353.75</v>
      </c>
      <c r="AC57" s="464">
        <v>0.3</v>
      </c>
      <c r="AD57" s="461">
        <v>20.62</v>
      </c>
      <c r="AE57" s="461"/>
      <c r="AF57" s="461"/>
      <c r="AG57" s="253"/>
      <c r="AH57" s="273">
        <v>0.1</v>
      </c>
      <c r="AI57" s="255">
        <v>0.08</v>
      </c>
      <c r="AJ57" s="160">
        <v>0.1</v>
      </c>
      <c r="AK57" s="539">
        <v>480.1</v>
      </c>
      <c r="AL57" s="539"/>
      <c r="AM57" s="506">
        <f t="shared" si="7"/>
        <v>51</v>
      </c>
      <c r="AN57" s="481">
        <v>257.37</v>
      </c>
      <c r="AO57" s="481">
        <v>191.57</v>
      </c>
      <c r="AP57" s="254"/>
      <c r="AQ57" s="481">
        <v>303.18</v>
      </c>
      <c r="AR57" s="500" t="s">
        <v>5330</v>
      </c>
      <c r="AS57" s="503">
        <v>23.57</v>
      </c>
      <c r="AT57" s="502"/>
      <c r="AU57" s="511">
        <v>237.16</v>
      </c>
      <c r="AV57" s="511">
        <v>1222.49</v>
      </c>
      <c r="AW57" s="505">
        <v>0.2</v>
      </c>
      <c r="AX57" s="504">
        <v>0.22</v>
      </c>
      <c r="AY57" s="503">
        <v>16.66</v>
      </c>
      <c r="AZ57" s="503">
        <v>1414.05</v>
      </c>
      <c r="BA57" s="503">
        <v>19.170000000000002</v>
      </c>
      <c r="BB57" s="503"/>
      <c r="BC57" s="503"/>
      <c r="BD57" s="511"/>
      <c r="BE57" s="512">
        <v>0.16200000000000001</v>
      </c>
      <c r="BF57" s="512"/>
      <c r="BG57" s="512" t="s">
        <v>5348</v>
      </c>
      <c r="BH57" s="252"/>
      <c r="BI57" s="252"/>
      <c r="BJ57" s="512">
        <v>0.22</v>
      </c>
      <c r="BK57" s="252"/>
      <c r="BL57" s="252"/>
      <c r="BM57" s="527">
        <f t="shared" si="8"/>
        <v>51</v>
      </c>
      <c r="BN57" s="490">
        <v>158.63</v>
      </c>
      <c r="BO57" s="254"/>
      <c r="BP57" s="254"/>
      <c r="BQ57" s="254"/>
      <c r="BR57" s="495">
        <v>19.170000000000002</v>
      </c>
      <c r="BS57" s="498">
        <v>0.3</v>
      </c>
      <c r="BT57" s="498"/>
      <c r="BU57" s="495">
        <v>424</v>
      </c>
      <c r="BV57" s="241">
        <f t="shared" si="0"/>
        <v>51</v>
      </c>
      <c r="BW57" s="2"/>
      <c r="BX57" s="2">
        <v>490.8</v>
      </c>
      <c r="BY57" s="2"/>
      <c r="BZ57" s="2"/>
      <c r="CA57" s="2"/>
      <c r="CB57" s="252"/>
      <c r="CC57" s="252"/>
      <c r="CD57" s="252">
        <v>546.33000000000004</v>
      </c>
      <c r="CE57" s="253"/>
      <c r="CG57" s="5">
        <v>0.08</v>
      </c>
      <c r="CM57" s="266">
        <f t="shared" si="1"/>
        <v>181</v>
      </c>
      <c r="CN57" s="267">
        <f t="shared" si="2"/>
        <v>362</v>
      </c>
      <c r="CO57" s="268">
        <f t="shared" si="3"/>
        <v>904.99</v>
      </c>
      <c r="CP57" s="252"/>
      <c r="CQ57" s="252"/>
      <c r="CR57" s="252"/>
      <c r="CS57" s="252"/>
      <c r="CT57" s="252"/>
      <c r="CU57" s="252"/>
      <c r="CV57" s="252"/>
      <c r="CW57" s="252"/>
      <c r="CX57" s="252">
        <f t="shared" si="9"/>
        <v>0</v>
      </c>
      <c r="CY57" s="252"/>
      <c r="CZ57" s="252">
        <v>489.06</v>
      </c>
      <c r="DA57" s="252"/>
      <c r="DC57" s="252"/>
      <c r="DD57" s="252"/>
      <c r="DH57" s="6">
        <v>7.2499999999999995E-2</v>
      </c>
      <c r="DI57" s="252">
        <v>39.42</v>
      </c>
      <c r="DJ57" s="3">
        <v>546.33000000000004</v>
      </c>
      <c r="DL57" s="241">
        <f t="shared" si="4"/>
        <v>51</v>
      </c>
      <c r="DM57" s="2"/>
      <c r="DN57" s="252">
        <v>720</v>
      </c>
      <c r="DQ57" s="252">
        <v>405.18</v>
      </c>
      <c r="DR57" s="264">
        <v>3.9399999999999998E-2</v>
      </c>
      <c r="DS57" s="252">
        <v>0</v>
      </c>
      <c r="DT57" s="253">
        <v>0</v>
      </c>
    </row>
    <row r="58" spans="1:124">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4">
        <v>328.76</v>
      </c>
      <c r="P58" s="475">
        <v>328.76</v>
      </c>
      <c r="Q58" s="475">
        <v>430.86</v>
      </c>
      <c r="R58" s="476">
        <v>0.09</v>
      </c>
      <c r="S58" s="536">
        <f t="shared" si="6"/>
        <v>52</v>
      </c>
      <c r="T58" s="461">
        <v>75.260000000000005</v>
      </c>
      <c r="U58" s="461">
        <v>10.56</v>
      </c>
      <c r="V58" s="461">
        <v>353.76</v>
      </c>
      <c r="W58" s="461"/>
      <c r="X58" s="254">
        <v>51.09</v>
      </c>
      <c r="Y58" s="462">
        <v>7.4999999999999997E-2</v>
      </c>
      <c r="Z58" s="461">
        <v>22.5</v>
      </c>
      <c r="AA58" s="461">
        <v>437.73</v>
      </c>
      <c r="AB58" s="463">
        <v>353.75</v>
      </c>
      <c r="AC58" s="464">
        <v>0.3</v>
      </c>
      <c r="AD58" s="461">
        <v>20.62</v>
      </c>
      <c r="AE58" s="461"/>
      <c r="AF58" s="461"/>
      <c r="AG58" s="253"/>
      <c r="AH58" s="273">
        <v>0.1</v>
      </c>
      <c r="AI58" s="255">
        <v>0.08</v>
      </c>
      <c r="AJ58" s="160">
        <v>0.1</v>
      </c>
      <c r="AK58" s="539">
        <v>480.1</v>
      </c>
      <c r="AL58" s="539"/>
      <c r="AM58" s="506">
        <f t="shared" si="7"/>
        <v>52</v>
      </c>
      <c r="AN58" s="481">
        <v>257.37</v>
      </c>
      <c r="AO58" s="481">
        <v>191.57</v>
      </c>
      <c r="AP58" s="254"/>
      <c r="AQ58" s="481">
        <v>303.18</v>
      </c>
      <c r="AR58" s="500" t="s">
        <v>5330</v>
      </c>
      <c r="AS58" s="503">
        <v>23.57</v>
      </c>
      <c r="AT58" s="503"/>
      <c r="AU58" s="511">
        <v>237.16</v>
      </c>
      <c r="AV58" s="511">
        <v>1222.49</v>
      </c>
      <c r="AW58" s="505">
        <v>0.2</v>
      </c>
      <c r="AX58" s="504">
        <v>0.22</v>
      </c>
      <c r="AY58" s="503">
        <v>16.66</v>
      </c>
      <c r="AZ58" s="503">
        <v>1414.05</v>
      </c>
      <c r="BA58" s="503">
        <v>19.170000000000002</v>
      </c>
      <c r="BB58" s="503"/>
      <c r="BC58" s="503"/>
      <c r="BD58" s="511"/>
      <c r="BE58" s="512">
        <v>0.16200000000000001</v>
      </c>
      <c r="BF58" s="512"/>
      <c r="BG58" s="512" t="s">
        <v>5348</v>
      </c>
      <c r="BH58" s="252"/>
      <c r="BI58" s="252"/>
      <c r="BJ58" s="512">
        <v>0.22</v>
      </c>
      <c r="BK58" s="252"/>
      <c r="BL58" s="252"/>
      <c r="BM58" s="527">
        <f t="shared" si="8"/>
        <v>52</v>
      </c>
      <c r="BN58" s="490">
        <v>158.63</v>
      </c>
      <c r="BO58" s="254"/>
      <c r="BP58" s="254"/>
      <c r="BQ58" s="254"/>
      <c r="BR58" s="495">
        <v>19.170000000000002</v>
      </c>
      <c r="BS58" s="498">
        <v>0.3</v>
      </c>
      <c r="BT58" s="498"/>
      <c r="BU58" s="495">
        <v>424</v>
      </c>
      <c r="BV58" s="241">
        <f t="shared" si="0"/>
        <v>52</v>
      </c>
      <c r="BW58" s="2"/>
      <c r="BX58" s="2">
        <v>490.8</v>
      </c>
      <c r="BY58" s="2"/>
      <c r="BZ58" s="2"/>
      <c r="CA58" s="2"/>
      <c r="CB58" s="252"/>
      <c r="CC58" s="252"/>
      <c r="CD58" s="252">
        <v>546.33000000000004</v>
      </c>
      <c r="CE58" s="253"/>
      <c r="CG58" s="253">
        <v>0.08</v>
      </c>
      <c r="CM58" s="266">
        <f t="shared" si="1"/>
        <v>181</v>
      </c>
      <c r="CN58" s="267">
        <f t="shared" si="2"/>
        <v>362</v>
      </c>
      <c r="CO58" s="268">
        <f t="shared" si="3"/>
        <v>904.99</v>
      </c>
      <c r="CP58" s="252"/>
      <c r="CQ58" s="252"/>
      <c r="CR58" s="252"/>
      <c r="CS58" s="252"/>
      <c r="CT58" s="252"/>
      <c r="CU58" s="252"/>
      <c r="CV58" s="252"/>
      <c r="CW58" s="252"/>
      <c r="CX58" s="252">
        <f t="shared" si="9"/>
        <v>0</v>
      </c>
      <c r="CY58" s="252"/>
      <c r="CZ58" s="252">
        <v>489.06</v>
      </c>
      <c r="DA58" s="252"/>
      <c r="DC58" s="252"/>
      <c r="DD58" s="252"/>
      <c r="DH58" s="6">
        <v>7.2499999999999995E-2</v>
      </c>
      <c r="DI58" s="252">
        <v>39.42</v>
      </c>
      <c r="DJ58" s="3">
        <v>546.33000000000004</v>
      </c>
      <c r="DL58" s="241">
        <f t="shared" si="4"/>
        <v>52</v>
      </c>
      <c r="DM58" s="2"/>
      <c r="DN58" s="252">
        <v>720</v>
      </c>
      <c r="DQ58" s="252">
        <v>405.18</v>
      </c>
      <c r="DR58" s="264">
        <v>3.9399999999999998E-2</v>
      </c>
      <c r="DS58" s="252">
        <v>0</v>
      </c>
      <c r="DT58" s="253">
        <v>0</v>
      </c>
    </row>
    <row r="59" spans="1:124">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4">
        <v>328.76</v>
      </c>
      <c r="P59" s="475">
        <v>328.76</v>
      </c>
      <c r="Q59" s="475">
        <v>430.86</v>
      </c>
      <c r="R59" s="476">
        <v>0.09</v>
      </c>
      <c r="S59" s="536">
        <f t="shared" si="6"/>
        <v>53</v>
      </c>
      <c r="T59" s="461">
        <v>75.260000000000005</v>
      </c>
      <c r="U59" s="461">
        <v>10.56</v>
      </c>
      <c r="V59" s="461">
        <v>353.76</v>
      </c>
      <c r="W59" s="461"/>
      <c r="X59" s="254">
        <v>51.09</v>
      </c>
      <c r="Y59" s="462">
        <v>7.4999999999999997E-2</v>
      </c>
      <c r="Z59" s="461">
        <v>22.5</v>
      </c>
      <c r="AA59" s="461">
        <v>437.73</v>
      </c>
      <c r="AB59" s="463">
        <v>353.75</v>
      </c>
      <c r="AC59" s="464">
        <v>0.3</v>
      </c>
      <c r="AD59" s="461">
        <v>20.62</v>
      </c>
      <c r="AE59" s="461"/>
      <c r="AF59" s="461"/>
      <c r="AG59" s="253"/>
      <c r="AH59" s="273">
        <v>0.1</v>
      </c>
      <c r="AI59" s="255">
        <v>0.08</v>
      </c>
      <c r="AJ59" s="160">
        <v>0.1</v>
      </c>
      <c r="AK59" s="539">
        <v>480.1</v>
      </c>
      <c r="AL59" s="539"/>
      <c r="AM59" s="506">
        <f t="shared" si="7"/>
        <v>53</v>
      </c>
      <c r="AN59" s="481">
        <v>257.37</v>
      </c>
      <c r="AO59" s="481">
        <v>191.57</v>
      </c>
      <c r="AP59" s="254"/>
      <c r="AQ59" s="481">
        <v>303.18</v>
      </c>
      <c r="AR59" s="500" t="s">
        <v>5330</v>
      </c>
      <c r="AS59" s="503">
        <v>23.57</v>
      </c>
      <c r="AT59" s="502"/>
      <c r="AU59" s="511">
        <v>237.16</v>
      </c>
      <c r="AV59" s="511">
        <v>1222.49</v>
      </c>
      <c r="AW59" s="505">
        <v>0.2</v>
      </c>
      <c r="AX59" s="504">
        <v>0.22</v>
      </c>
      <c r="AY59" s="503">
        <v>16.66</v>
      </c>
      <c r="AZ59" s="503">
        <v>1414.05</v>
      </c>
      <c r="BA59" s="503">
        <v>19.170000000000002</v>
      </c>
      <c r="BB59" s="503"/>
      <c r="BC59" s="503"/>
      <c r="BD59" s="511"/>
      <c r="BE59" s="512">
        <v>0.16200000000000001</v>
      </c>
      <c r="BF59" s="512"/>
      <c r="BG59" s="512" t="s">
        <v>5348</v>
      </c>
      <c r="BH59" s="252"/>
      <c r="BI59" s="252"/>
      <c r="BJ59" s="512">
        <v>0.22</v>
      </c>
      <c r="BK59" s="252"/>
      <c r="BL59" s="252"/>
      <c r="BM59" s="527">
        <f t="shared" si="8"/>
        <v>53</v>
      </c>
      <c r="BN59" s="490">
        <v>158.63</v>
      </c>
      <c r="BO59" s="254"/>
      <c r="BP59" s="254"/>
      <c r="BQ59" s="254"/>
      <c r="BR59" s="495">
        <v>19.170000000000002</v>
      </c>
      <c r="BS59" s="498">
        <v>0.3</v>
      </c>
      <c r="BT59" s="498"/>
      <c r="BU59" s="495">
        <v>424</v>
      </c>
      <c r="BV59" s="241">
        <f t="shared" si="0"/>
        <v>53</v>
      </c>
      <c r="BW59" s="2"/>
      <c r="BX59" s="2">
        <v>490.8</v>
      </c>
      <c r="BY59" s="2"/>
      <c r="BZ59" s="2"/>
      <c r="CA59" s="2"/>
      <c r="CB59" s="252"/>
      <c r="CC59" s="252"/>
      <c r="CD59" s="252">
        <v>546.33000000000004</v>
      </c>
      <c r="CE59" s="253"/>
      <c r="CG59" s="5">
        <v>0.08</v>
      </c>
      <c r="CM59" s="266">
        <f t="shared" si="1"/>
        <v>181</v>
      </c>
      <c r="CN59" s="267">
        <f t="shared" si="2"/>
        <v>362</v>
      </c>
      <c r="CO59" s="268">
        <f t="shared" si="3"/>
        <v>904.99</v>
      </c>
      <c r="CP59" s="252"/>
      <c r="CQ59" s="252"/>
      <c r="CR59" s="252"/>
      <c r="CS59" s="252"/>
      <c r="CT59" s="252"/>
      <c r="CU59" s="252"/>
      <c r="CV59" s="252"/>
      <c r="CW59" s="252"/>
      <c r="CX59" s="252">
        <f t="shared" si="9"/>
        <v>0</v>
      </c>
      <c r="CY59" s="252"/>
      <c r="CZ59" s="252">
        <v>489.06</v>
      </c>
      <c r="DA59" s="252"/>
      <c r="DC59" s="252"/>
      <c r="DD59" s="252"/>
      <c r="DH59" s="6">
        <v>7.2499999999999995E-2</v>
      </c>
      <c r="DI59" s="252">
        <v>39.42</v>
      </c>
      <c r="DJ59" s="3">
        <v>546.33000000000004</v>
      </c>
      <c r="DL59" s="241">
        <f t="shared" si="4"/>
        <v>53</v>
      </c>
      <c r="DM59" s="2"/>
      <c r="DN59" s="252">
        <v>720</v>
      </c>
      <c r="DQ59" s="252">
        <v>405.18</v>
      </c>
      <c r="DR59" s="264">
        <v>3.9399999999999998E-2</v>
      </c>
      <c r="DS59" s="252">
        <v>0</v>
      </c>
      <c r="DT59" s="253">
        <v>0</v>
      </c>
    </row>
    <row r="60" spans="1:124">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4">
        <v>328.76</v>
      </c>
      <c r="P60" s="475">
        <v>328.76</v>
      </c>
      <c r="Q60" s="475">
        <v>430.86</v>
      </c>
      <c r="R60" s="476">
        <v>0.09</v>
      </c>
      <c r="S60" s="536">
        <f t="shared" si="6"/>
        <v>54</v>
      </c>
      <c r="T60" s="461">
        <v>75.260000000000005</v>
      </c>
      <c r="U60" s="461">
        <v>10.56</v>
      </c>
      <c r="V60" s="461">
        <v>353.76</v>
      </c>
      <c r="W60" s="461"/>
      <c r="X60" s="254">
        <v>51.09</v>
      </c>
      <c r="Y60" s="462">
        <v>7.4999999999999997E-2</v>
      </c>
      <c r="Z60" s="461">
        <v>22.5</v>
      </c>
      <c r="AA60" s="461">
        <v>437.73</v>
      </c>
      <c r="AB60" s="463">
        <v>353.75</v>
      </c>
      <c r="AC60" s="464">
        <v>0.3</v>
      </c>
      <c r="AD60" s="461">
        <v>20.62</v>
      </c>
      <c r="AE60" s="461"/>
      <c r="AF60" s="461"/>
      <c r="AG60" s="253"/>
      <c r="AH60" s="273">
        <v>0.1</v>
      </c>
      <c r="AI60" s="255">
        <v>0.08</v>
      </c>
      <c r="AJ60" s="160">
        <v>0.1</v>
      </c>
      <c r="AK60" s="539">
        <v>480.1</v>
      </c>
      <c r="AL60" s="539"/>
      <c r="AM60" s="506">
        <f t="shared" si="7"/>
        <v>54</v>
      </c>
      <c r="AN60" s="481">
        <v>257.37</v>
      </c>
      <c r="AO60" s="481">
        <v>191.57</v>
      </c>
      <c r="AP60" s="254"/>
      <c r="AQ60" s="481">
        <v>303.18</v>
      </c>
      <c r="AR60" s="500" t="s">
        <v>5330</v>
      </c>
      <c r="AS60" s="503">
        <v>23.57</v>
      </c>
      <c r="AT60" s="503"/>
      <c r="AU60" s="511">
        <v>237.16</v>
      </c>
      <c r="AV60" s="511">
        <v>1222.49</v>
      </c>
      <c r="AW60" s="505">
        <v>0.2</v>
      </c>
      <c r="AX60" s="504">
        <v>0.22</v>
      </c>
      <c r="AY60" s="503">
        <v>16.66</v>
      </c>
      <c r="AZ60" s="503">
        <v>1414.05</v>
      </c>
      <c r="BA60" s="503">
        <v>19.170000000000002</v>
      </c>
      <c r="BB60" s="503"/>
      <c r="BC60" s="503"/>
      <c r="BD60" s="511"/>
      <c r="BE60" s="512">
        <v>0.16200000000000001</v>
      </c>
      <c r="BF60" s="512"/>
      <c r="BG60" s="512" t="s">
        <v>5348</v>
      </c>
      <c r="BH60" s="252"/>
      <c r="BI60" s="252"/>
      <c r="BJ60" s="512">
        <v>0.22</v>
      </c>
      <c r="BK60" s="252"/>
      <c r="BL60" s="252"/>
      <c r="BM60" s="527">
        <f t="shared" si="8"/>
        <v>54</v>
      </c>
      <c r="BN60" s="490">
        <v>158.63</v>
      </c>
      <c r="BO60" s="254"/>
      <c r="BP60" s="254"/>
      <c r="BQ60" s="254"/>
      <c r="BR60" s="495">
        <v>19.170000000000002</v>
      </c>
      <c r="BS60" s="498">
        <v>0.3</v>
      </c>
      <c r="BT60" s="498"/>
      <c r="BU60" s="495">
        <v>424</v>
      </c>
      <c r="BV60" s="241">
        <f t="shared" si="0"/>
        <v>54</v>
      </c>
      <c r="BW60" s="2"/>
      <c r="BX60" s="2">
        <v>490.8</v>
      </c>
      <c r="BY60" s="2"/>
      <c r="BZ60" s="2"/>
      <c r="CA60" s="2"/>
      <c r="CB60" s="252"/>
      <c r="CC60" s="252"/>
      <c r="CD60" s="252">
        <v>546.33000000000004</v>
      </c>
      <c r="CE60" s="253"/>
      <c r="CG60" s="253">
        <v>0.08</v>
      </c>
      <c r="CM60" s="266">
        <f t="shared" si="1"/>
        <v>181</v>
      </c>
      <c r="CN60" s="267">
        <f t="shared" si="2"/>
        <v>362</v>
      </c>
      <c r="CO60" s="268">
        <f t="shared" si="3"/>
        <v>904.99</v>
      </c>
      <c r="CP60" s="252"/>
      <c r="CQ60" s="252"/>
      <c r="CR60" s="252"/>
      <c r="CS60" s="252"/>
      <c r="CT60" s="252"/>
      <c r="CU60" s="252"/>
      <c r="CV60" s="252"/>
      <c r="CW60" s="252"/>
      <c r="CX60" s="252">
        <f t="shared" si="9"/>
        <v>0</v>
      </c>
      <c r="CY60" s="252"/>
      <c r="CZ60" s="252">
        <v>489.06</v>
      </c>
      <c r="DA60" s="252"/>
      <c r="DC60" s="252"/>
      <c r="DD60" s="252"/>
      <c r="DH60" s="6">
        <v>7.2499999999999995E-2</v>
      </c>
      <c r="DI60" s="252">
        <v>39.42</v>
      </c>
      <c r="DJ60" s="3">
        <v>546.33000000000004</v>
      </c>
      <c r="DL60" s="241">
        <f t="shared" si="4"/>
        <v>54</v>
      </c>
      <c r="DM60" s="2"/>
      <c r="DN60" s="252">
        <v>720</v>
      </c>
      <c r="DQ60" s="252">
        <v>405.18</v>
      </c>
      <c r="DR60" s="264">
        <v>3.9399999999999998E-2</v>
      </c>
      <c r="DS60" s="252">
        <v>0</v>
      </c>
      <c r="DT60" s="253">
        <v>0</v>
      </c>
    </row>
    <row r="61" spans="1:124">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4">
        <v>328.76</v>
      </c>
      <c r="P61" s="475">
        <v>328.76</v>
      </c>
      <c r="Q61" s="475">
        <v>430.86</v>
      </c>
      <c r="R61" s="476">
        <v>0.09</v>
      </c>
      <c r="S61" s="536">
        <f t="shared" si="6"/>
        <v>55</v>
      </c>
      <c r="T61" s="461">
        <v>75.260000000000005</v>
      </c>
      <c r="U61" s="461">
        <v>10.56</v>
      </c>
      <c r="V61" s="461">
        <v>353.76</v>
      </c>
      <c r="W61" s="461"/>
      <c r="X61" s="254">
        <v>51.09</v>
      </c>
      <c r="Y61" s="462">
        <v>7.4999999999999997E-2</v>
      </c>
      <c r="Z61" s="461">
        <v>22.5</v>
      </c>
      <c r="AA61" s="461">
        <v>437.73</v>
      </c>
      <c r="AB61" s="463">
        <v>353.75</v>
      </c>
      <c r="AC61" s="464">
        <v>0.3</v>
      </c>
      <c r="AD61" s="461">
        <v>20.62</v>
      </c>
      <c r="AE61" s="461"/>
      <c r="AF61" s="461"/>
      <c r="AG61" s="253"/>
      <c r="AH61" s="273">
        <v>0.1</v>
      </c>
      <c r="AI61" s="255">
        <v>0.08</v>
      </c>
      <c r="AJ61" s="160">
        <v>0.1</v>
      </c>
      <c r="AK61" s="539">
        <v>480.1</v>
      </c>
      <c r="AL61" s="539"/>
      <c r="AM61" s="506">
        <f t="shared" si="7"/>
        <v>55</v>
      </c>
      <c r="AN61" s="481">
        <v>257.37</v>
      </c>
      <c r="AO61" s="481">
        <v>191.57</v>
      </c>
      <c r="AP61" s="254"/>
      <c r="AQ61" s="481">
        <v>303.18</v>
      </c>
      <c r="AR61" s="500" t="s">
        <v>5330</v>
      </c>
      <c r="AS61" s="503">
        <v>23.57</v>
      </c>
      <c r="AT61" s="502"/>
      <c r="AU61" s="511">
        <v>237.16</v>
      </c>
      <c r="AV61" s="511">
        <v>1222.49</v>
      </c>
      <c r="AW61" s="505">
        <v>0.2</v>
      </c>
      <c r="AX61" s="504">
        <v>0.22</v>
      </c>
      <c r="AY61" s="503">
        <v>16.66</v>
      </c>
      <c r="AZ61" s="503">
        <v>1414.05</v>
      </c>
      <c r="BA61" s="503">
        <v>19.170000000000002</v>
      </c>
      <c r="BB61" s="503"/>
      <c r="BC61" s="503"/>
      <c r="BD61" s="511"/>
      <c r="BE61" s="512">
        <v>0.16200000000000001</v>
      </c>
      <c r="BF61" s="512"/>
      <c r="BG61" s="512" t="s">
        <v>5348</v>
      </c>
      <c r="BH61" s="252"/>
      <c r="BI61" s="252"/>
      <c r="BJ61" s="512">
        <v>0.22</v>
      </c>
      <c r="BK61" s="252"/>
      <c r="BL61" s="252"/>
      <c r="BM61" s="527">
        <f t="shared" si="8"/>
        <v>55</v>
      </c>
      <c r="BN61" s="490">
        <v>158.63</v>
      </c>
      <c r="BO61" s="254"/>
      <c r="BP61" s="254"/>
      <c r="BQ61" s="254"/>
      <c r="BR61" s="495">
        <v>19.170000000000002</v>
      </c>
      <c r="BS61" s="498">
        <v>0.3</v>
      </c>
      <c r="BT61" s="498"/>
      <c r="BU61" s="495">
        <v>424</v>
      </c>
      <c r="BV61" s="241">
        <f t="shared" si="0"/>
        <v>55</v>
      </c>
      <c r="BW61" s="2"/>
      <c r="BX61" s="2">
        <v>490.8</v>
      </c>
      <c r="BY61" s="2"/>
      <c r="BZ61" s="2"/>
      <c r="CA61" s="2"/>
      <c r="CB61" s="252"/>
      <c r="CC61" s="252"/>
      <c r="CD61" s="252">
        <v>546.33000000000004</v>
      </c>
      <c r="CE61" s="253"/>
      <c r="CG61" s="5">
        <v>0.08</v>
      </c>
      <c r="CM61" s="266">
        <f t="shared" si="1"/>
        <v>181</v>
      </c>
      <c r="CN61" s="267">
        <f t="shared" si="2"/>
        <v>362</v>
      </c>
      <c r="CO61" s="268">
        <f t="shared" si="3"/>
        <v>904.99</v>
      </c>
      <c r="CP61" s="252"/>
      <c r="CQ61" s="252"/>
      <c r="CR61" s="252"/>
      <c r="CS61" s="252"/>
      <c r="CT61" s="252"/>
      <c r="CU61" s="252"/>
      <c r="CV61" s="252"/>
      <c r="CW61" s="252"/>
      <c r="CX61" s="252">
        <f t="shared" si="9"/>
        <v>0</v>
      </c>
      <c r="CY61" s="252"/>
      <c r="CZ61" s="252">
        <v>489.06</v>
      </c>
      <c r="DA61" s="252"/>
      <c r="DC61" s="252"/>
      <c r="DD61" s="252"/>
      <c r="DH61" s="6">
        <v>7.2499999999999995E-2</v>
      </c>
      <c r="DI61" s="252">
        <v>39.42</v>
      </c>
      <c r="DJ61" s="3">
        <v>546.33000000000004</v>
      </c>
      <c r="DL61" s="241">
        <f t="shared" si="4"/>
        <v>55</v>
      </c>
      <c r="DM61" s="2"/>
      <c r="DN61" s="252">
        <v>720</v>
      </c>
      <c r="DQ61" s="252">
        <v>405.18</v>
      </c>
      <c r="DR61" s="264">
        <v>3.9399999999999998E-2</v>
      </c>
      <c r="DS61" s="252">
        <v>0</v>
      </c>
      <c r="DT61" s="253">
        <v>0</v>
      </c>
    </row>
    <row r="62" spans="1:124">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4">
        <v>328.76</v>
      </c>
      <c r="P62" s="475">
        <v>328.76</v>
      </c>
      <c r="Q62" s="475">
        <v>430.86</v>
      </c>
      <c r="R62" s="476">
        <v>0.09</v>
      </c>
      <c r="S62" s="536">
        <f t="shared" si="6"/>
        <v>56</v>
      </c>
      <c r="T62" s="461">
        <v>75.260000000000005</v>
      </c>
      <c r="U62" s="461">
        <v>10.56</v>
      </c>
      <c r="V62" s="461">
        <v>353.76</v>
      </c>
      <c r="W62" s="461"/>
      <c r="X62" s="254">
        <v>51.09</v>
      </c>
      <c r="Y62" s="462">
        <v>7.4999999999999997E-2</v>
      </c>
      <c r="Z62" s="461">
        <v>22.5</v>
      </c>
      <c r="AA62" s="461">
        <v>437.73</v>
      </c>
      <c r="AB62" s="463">
        <v>353.75</v>
      </c>
      <c r="AC62" s="464">
        <v>0.3</v>
      </c>
      <c r="AD62" s="461">
        <v>20.62</v>
      </c>
      <c r="AE62" s="461"/>
      <c r="AF62" s="461"/>
      <c r="AG62" s="253"/>
      <c r="AH62" s="273">
        <v>0.1</v>
      </c>
      <c r="AI62" s="255">
        <v>0.08</v>
      </c>
      <c r="AJ62" s="160">
        <v>0.1</v>
      </c>
      <c r="AK62" s="539">
        <v>480.1</v>
      </c>
      <c r="AL62" s="539"/>
      <c r="AM62" s="506">
        <f t="shared" si="7"/>
        <v>56</v>
      </c>
      <c r="AN62" s="481">
        <v>257.37</v>
      </c>
      <c r="AO62" s="481">
        <v>191.57</v>
      </c>
      <c r="AP62" s="254"/>
      <c r="AQ62" s="481">
        <v>303.18</v>
      </c>
      <c r="AR62" s="500" t="s">
        <v>5330</v>
      </c>
      <c r="AS62" s="503">
        <v>23.57</v>
      </c>
      <c r="AT62" s="503"/>
      <c r="AU62" s="511">
        <v>237.16</v>
      </c>
      <c r="AV62" s="511">
        <v>1222.49</v>
      </c>
      <c r="AW62" s="505">
        <v>0.2</v>
      </c>
      <c r="AX62" s="504">
        <v>0.22</v>
      </c>
      <c r="AY62" s="503">
        <v>16.66</v>
      </c>
      <c r="AZ62" s="503">
        <v>1414.05</v>
      </c>
      <c r="BA62" s="503">
        <v>19.170000000000002</v>
      </c>
      <c r="BB62" s="503"/>
      <c r="BC62" s="503"/>
      <c r="BD62" s="511"/>
      <c r="BE62" s="512">
        <v>0.16200000000000001</v>
      </c>
      <c r="BF62" s="512"/>
      <c r="BG62" s="512" t="s">
        <v>5348</v>
      </c>
      <c r="BH62" s="252"/>
      <c r="BI62" s="252"/>
      <c r="BJ62" s="512">
        <v>0.22</v>
      </c>
      <c r="BK62" s="252"/>
      <c r="BL62" s="252"/>
      <c r="BM62" s="527">
        <f t="shared" si="8"/>
        <v>56</v>
      </c>
      <c r="BN62" s="490">
        <v>158.63</v>
      </c>
      <c r="BO62" s="254"/>
      <c r="BP62" s="254"/>
      <c r="BQ62" s="254"/>
      <c r="BR62" s="495">
        <v>19.170000000000002</v>
      </c>
      <c r="BS62" s="498">
        <v>0.3</v>
      </c>
      <c r="BT62" s="498"/>
      <c r="BU62" s="495">
        <v>424</v>
      </c>
      <c r="BV62" s="241">
        <f t="shared" si="0"/>
        <v>56</v>
      </c>
      <c r="BW62" s="2"/>
      <c r="BX62" s="2">
        <v>490.8</v>
      </c>
      <c r="BY62" s="2"/>
      <c r="BZ62" s="2"/>
      <c r="CA62" s="2"/>
      <c r="CB62" s="252"/>
      <c r="CC62" s="252"/>
      <c r="CD62" s="252">
        <v>546.33000000000004</v>
      </c>
      <c r="CE62" s="253"/>
      <c r="CG62" s="253">
        <v>0.08</v>
      </c>
      <c r="CM62" s="266">
        <f t="shared" si="1"/>
        <v>181</v>
      </c>
      <c r="CN62" s="267">
        <f t="shared" si="2"/>
        <v>362</v>
      </c>
      <c r="CO62" s="268">
        <f t="shared" si="3"/>
        <v>904.99</v>
      </c>
      <c r="CP62" s="252"/>
      <c r="CQ62" s="252"/>
      <c r="CR62" s="252"/>
      <c r="CS62" s="252"/>
      <c r="CT62" s="252"/>
      <c r="CU62" s="252"/>
      <c r="CV62" s="252"/>
      <c r="CW62" s="252"/>
      <c r="CX62" s="252">
        <f t="shared" si="9"/>
        <v>0</v>
      </c>
      <c r="CY62" s="252"/>
      <c r="CZ62" s="252">
        <v>489.06</v>
      </c>
      <c r="DA62" s="252"/>
      <c r="DC62" s="252"/>
      <c r="DD62" s="252"/>
      <c r="DH62" s="6">
        <v>7.2499999999999995E-2</v>
      </c>
      <c r="DI62" s="252">
        <v>39.42</v>
      </c>
      <c r="DJ62" s="3">
        <v>546.33000000000004</v>
      </c>
      <c r="DL62" s="241">
        <f t="shared" si="4"/>
        <v>56</v>
      </c>
      <c r="DM62" s="2"/>
      <c r="DN62" s="252">
        <v>720</v>
      </c>
      <c r="DQ62" s="252">
        <v>405.18</v>
      </c>
      <c r="DR62" s="264">
        <v>3.9399999999999998E-2</v>
      </c>
      <c r="DS62" s="252">
        <v>0</v>
      </c>
      <c r="DT62" s="253">
        <v>0</v>
      </c>
    </row>
    <row r="63" spans="1:124">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4">
        <v>328.76</v>
      </c>
      <c r="P63" s="475">
        <v>328.76</v>
      </c>
      <c r="Q63" s="475">
        <v>430.86</v>
      </c>
      <c r="R63" s="476">
        <v>0.09</v>
      </c>
      <c r="S63" s="536">
        <f t="shared" si="6"/>
        <v>57</v>
      </c>
      <c r="T63" s="461">
        <v>75.260000000000005</v>
      </c>
      <c r="U63" s="461">
        <v>10.56</v>
      </c>
      <c r="V63" s="461">
        <v>353.76</v>
      </c>
      <c r="W63" s="461"/>
      <c r="X63" s="254">
        <v>51.09</v>
      </c>
      <c r="Y63" s="462">
        <v>7.4999999999999997E-2</v>
      </c>
      <c r="Z63" s="461">
        <v>22.5</v>
      </c>
      <c r="AA63" s="461">
        <v>437.73</v>
      </c>
      <c r="AB63" s="463">
        <v>353.75</v>
      </c>
      <c r="AC63" s="464">
        <v>0.3</v>
      </c>
      <c r="AD63" s="461">
        <v>20.62</v>
      </c>
      <c r="AE63" s="461"/>
      <c r="AF63" s="461"/>
      <c r="AG63" s="253"/>
      <c r="AH63" s="273">
        <v>0.1</v>
      </c>
      <c r="AI63" s="255">
        <v>0.08</v>
      </c>
      <c r="AJ63" s="160">
        <v>0.1</v>
      </c>
      <c r="AK63" s="539">
        <v>480.1</v>
      </c>
      <c r="AL63" s="539"/>
      <c r="AM63" s="506">
        <f t="shared" si="7"/>
        <v>57</v>
      </c>
      <c r="AN63" s="481">
        <v>257.37</v>
      </c>
      <c r="AO63" s="481">
        <v>191.57</v>
      </c>
      <c r="AP63" s="254"/>
      <c r="AQ63" s="481">
        <v>303.18</v>
      </c>
      <c r="AR63" s="500" t="s">
        <v>5330</v>
      </c>
      <c r="AS63" s="503">
        <v>23.57</v>
      </c>
      <c r="AT63" s="502"/>
      <c r="AU63" s="511">
        <v>237.16</v>
      </c>
      <c r="AV63" s="511">
        <v>1222.49</v>
      </c>
      <c r="AW63" s="505">
        <v>0.2</v>
      </c>
      <c r="AX63" s="504">
        <v>0.22</v>
      </c>
      <c r="AY63" s="503">
        <v>16.66</v>
      </c>
      <c r="AZ63" s="503">
        <v>1414.05</v>
      </c>
      <c r="BA63" s="503">
        <v>19.170000000000002</v>
      </c>
      <c r="BB63" s="503"/>
      <c r="BC63" s="503"/>
      <c r="BD63" s="511"/>
      <c r="BE63" s="512">
        <v>0.16200000000000001</v>
      </c>
      <c r="BF63" s="512"/>
      <c r="BG63" s="512" t="s">
        <v>5348</v>
      </c>
      <c r="BH63" s="252"/>
      <c r="BI63" s="252"/>
      <c r="BJ63" s="512">
        <v>0.22</v>
      </c>
      <c r="BK63" s="252"/>
      <c r="BL63" s="252"/>
      <c r="BM63" s="527">
        <f t="shared" si="8"/>
        <v>57</v>
      </c>
      <c r="BN63" s="490">
        <v>158.63</v>
      </c>
      <c r="BO63" s="254"/>
      <c r="BP63" s="254"/>
      <c r="BQ63" s="254"/>
      <c r="BR63" s="495">
        <v>19.170000000000002</v>
      </c>
      <c r="BS63" s="498">
        <v>0.3</v>
      </c>
      <c r="BT63" s="498"/>
      <c r="BU63" s="495">
        <v>424</v>
      </c>
      <c r="BV63" s="241">
        <f t="shared" si="0"/>
        <v>57</v>
      </c>
      <c r="BW63" s="2"/>
      <c r="BX63" s="2">
        <v>490.8</v>
      </c>
      <c r="BY63" s="2"/>
      <c r="BZ63" s="2"/>
      <c r="CA63" s="2"/>
      <c r="CB63" s="252"/>
      <c r="CC63" s="252"/>
      <c r="CD63" s="252">
        <v>546.33000000000004</v>
      </c>
      <c r="CE63" s="253"/>
      <c r="CG63" s="5">
        <v>0.08</v>
      </c>
      <c r="CM63" s="266">
        <f t="shared" si="1"/>
        <v>181</v>
      </c>
      <c r="CN63" s="267">
        <f t="shared" si="2"/>
        <v>362</v>
      </c>
      <c r="CO63" s="268">
        <f t="shared" si="3"/>
        <v>904.99</v>
      </c>
      <c r="CP63" s="252"/>
      <c r="CQ63" s="252"/>
      <c r="CR63" s="252"/>
      <c r="CS63" s="252"/>
      <c r="CT63" s="252"/>
      <c r="CU63" s="252"/>
      <c r="CV63" s="252"/>
      <c r="CW63" s="252"/>
      <c r="CX63" s="252">
        <f t="shared" si="9"/>
        <v>0</v>
      </c>
      <c r="CY63" s="252"/>
      <c r="CZ63" s="252">
        <v>489.06</v>
      </c>
      <c r="DA63" s="252"/>
      <c r="DC63" s="252"/>
      <c r="DD63" s="252"/>
      <c r="DH63" s="6">
        <v>7.2499999999999995E-2</v>
      </c>
      <c r="DI63" s="252">
        <v>39.42</v>
      </c>
      <c r="DJ63" s="3">
        <v>546.33000000000004</v>
      </c>
      <c r="DL63" s="241">
        <f t="shared" si="4"/>
        <v>57</v>
      </c>
      <c r="DM63" s="2"/>
      <c r="DN63" s="252">
        <v>720</v>
      </c>
      <c r="DQ63" s="252">
        <v>405.18</v>
      </c>
      <c r="DR63" s="264">
        <v>3.9399999999999998E-2</v>
      </c>
      <c r="DS63" s="252">
        <v>0</v>
      </c>
      <c r="DT63" s="253">
        <v>0</v>
      </c>
    </row>
    <row r="64" spans="1:124">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4">
        <v>328.76</v>
      </c>
      <c r="P64" s="475">
        <v>328.76</v>
      </c>
      <c r="Q64" s="475">
        <v>430.86</v>
      </c>
      <c r="R64" s="476">
        <v>0.09</v>
      </c>
      <c r="S64" s="536">
        <f t="shared" si="6"/>
        <v>58</v>
      </c>
      <c r="T64" s="461">
        <v>75.260000000000005</v>
      </c>
      <c r="U64" s="461">
        <v>10.56</v>
      </c>
      <c r="V64" s="461">
        <v>353.76</v>
      </c>
      <c r="W64" s="461"/>
      <c r="X64" s="254">
        <v>51.09</v>
      </c>
      <c r="Y64" s="462">
        <v>7.4999999999999997E-2</v>
      </c>
      <c r="Z64" s="461">
        <v>22.5</v>
      </c>
      <c r="AA64" s="461">
        <v>437.73</v>
      </c>
      <c r="AB64" s="463">
        <v>353.75</v>
      </c>
      <c r="AC64" s="464">
        <v>0.3</v>
      </c>
      <c r="AD64" s="461">
        <v>20.62</v>
      </c>
      <c r="AE64" s="461"/>
      <c r="AF64" s="461"/>
      <c r="AG64" s="253"/>
      <c r="AH64" s="273">
        <v>0.1</v>
      </c>
      <c r="AI64" s="255">
        <v>0.08</v>
      </c>
      <c r="AJ64" s="160">
        <v>0.1</v>
      </c>
      <c r="AK64" s="539">
        <v>480.1</v>
      </c>
      <c r="AL64" s="539"/>
      <c r="AM64" s="506">
        <f t="shared" si="7"/>
        <v>58</v>
      </c>
      <c r="AN64" s="481">
        <v>257.37</v>
      </c>
      <c r="AO64" s="481">
        <v>191.57</v>
      </c>
      <c r="AP64" s="254"/>
      <c r="AQ64" s="481">
        <v>303.18</v>
      </c>
      <c r="AR64" s="500" t="s">
        <v>5330</v>
      </c>
      <c r="AS64" s="503">
        <v>23.57</v>
      </c>
      <c r="AT64" s="503"/>
      <c r="AU64" s="511">
        <v>237.16</v>
      </c>
      <c r="AV64" s="511">
        <v>1222.49</v>
      </c>
      <c r="AW64" s="505">
        <v>0.2</v>
      </c>
      <c r="AX64" s="504">
        <v>0.22</v>
      </c>
      <c r="AY64" s="503">
        <v>16.66</v>
      </c>
      <c r="AZ64" s="503">
        <v>1414.05</v>
      </c>
      <c r="BA64" s="503">
        <v>19.170000000000002</v>
      </c>
      <c r="BB64" s="503"/>
      <c r="BC64" s="503"/>
      <c r="BD64" s="511"/>
      <c r="BE64" s="512">
        <v>0.16200000000000001</v>
      </c>
      <c r="BF64" s="512"/>
      <c r="BG64" s="512" t="s">
        <v>5348</v>
      </c>
      <c r="BH64" s="252"/>
      <c r="BI64" s="252"/>
      <c r="BJ64" s="512">
        <v>0.22</v>
      </c>
      <c r="BK64" s="252"/>
      <c r="BL64" s="252"/>
      <c r="BM64" s="527">
        <f t="shared" si="8"/>
        <v>58</v>
      </c>
      <c r="BN64" s="490">
        <v>158.63</v>
      </c>
      <c r="BO64" s="254"/>
      <c r="BP64" s="254"/>
      <c r="BQ64" s="254"/>
      <c r="BR64" s="495">
        <v>19.170000000000002</v>
      </c>
      <c r="BS64" s="498">
        <v>0.3</v>
      </c>
      <c r="BT64" s="498"/>
      <c r="BU64" s="495">
        <v>424</v>
      </c>
      <c r="BV64" s="241">
        <f t="shared" si="0"/>
        <v>58</v>
      </c>
      <c r="BW64" s="2"/>
      <c r="BX64" s="2">
        <v>490.8</v>
      </c>
      <c r="BY64" s="2"/>
      <c r="BZ64" s="2"/>
      <c r="CA64" s="2"/>
      <c r="CB64" s="252"/>
      <c r="CC64" s="252"/>
      <c r="CD64" s="252">
        <v>546.33000000000004</v>
      </c>
      <c r="CE64" s="253"/>
      <c r="CG64" s="253">
        <v>0.08</v>
      </c>
      <c r="CM64" s="266">
        <f t="shared" si="1"/>
        <v>181</v>
      </c>
      <c r="CN64" s="267">
        <f t="shared" si="2"/>
        <v>362</v>
      </c>
      <c r="CO64" s="268">
        <f t="shared" si="3"/>
        <v>904.99</v>
      </c>
      <c r="CP64" s="252"/>
      <c r="CQ64" s="252"/>
      <c r="CR64" s="252"/>
      <c r="CS64" s="252"/>
      <c r="CT64" s="252"/>
      <c r="CU64" s="252"/>
      <c r="CV64" s="252"/>
      <c r="CW64" s="252"/>
      <c r="CX64" s="252">
        <f t="shared" si="9"/>
        <v>0</v>
      </c>
      <c r="CY64" s="252"/>
      <c r="CZ64" s="252">
        <v>489.06</v>
      </c>
      <c r="DA64" s="252"/>
      <c r="DC64" s="252"/>
      <c r="DD64" s="252"/>
      <c r="DH64" s="6">
        <v>7.2499999999999995E-2</v>
      </c>
      <c r="DI64" s="252">
        <v>39.42</v>
      </c>
      <c r="DJ64" s="3">
        <v>546.33000000000004</v>
      </c>
      <c r="DL64" s="241">
        <f t="shared" si="4"/>
        <v>58</v>
      </c>
      <c r="DM64" s="2"/>
      <c r="DN64" s="252">
        <v>720</v>
      </c>
      <c r="DQ64" s="252">
        <v>405.18</v>
      </c>
      <c r="DR64" s="264">
        <v>3.9399999999999998E-2</v>
      </c>
      <c r="DS64" s="252">
        <v>0</v>
      </c>
      <c r="DT64" s="253">
        <v>0</v>
      </c>
    </row>
    <row r="65" spans="1:124">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4">
        <v>328.76</v>
      </c>
      <c r="P65" s="475">
        <v>328.76</v>
      </c>
      <c r="Q65" s="475">
        <v>430.86</v>
      </c>
      <c r="R65" s="476">
        <v>0.09</v>
      </c>
      <c r="S65" s="536">
        <f t="shared" si="6"/>
        <v>59</v>
      </c>
      <c r="T65" s="461">
        <v>75.260000000000005</v>
      </c>
      <c r="U65" s="461">
        <v>10.56</v>
      </c>
      <c r="V65" s="461">
        <v>353.76</v>
      </c>
      <c r="W65" s="461"/>
      <c r="X65" s="254">
        <v>51.09</v>
      </c>
      <c r="Y65" s="462">
        <v>7.4999999999999997E-2</v>
      </c>
      <c r="Z65" s="461">
        <v>22.5</v>
      </c>
      <c r="AA65" s="461">
        <v>437.73</v>
      </c>
      <c r="AB65" s="463">
        <v>353.75</v>
      </c>
      <c r="AC65" s="464">
        <v>0.3</v>
      </c>
      <c r="AD65" s="461">
        <v>20.62</v>
      </c>
      <c r="AE65" s="461"/>
      <c r="AF65" s="461"/>
      <c r="AG65" s="253"/>
      <c r="AH65" s="273">
        <v>0.1</v>
      </c>
      <c r="AI65" s="255">
        <v>0.08</v>
      </c>
      <c r="AJ65" s="160">
        <v>0.1</v>
      </c>
      <c r="AK65" s="539">
        <v>480.1</v>
      </c>
      <c r="AL65" s="539"/>
      <c r="AM65" s="506">
        <f t="shared" si="7"/>
        <v>59</v>
      </c>
      <c r="AN65" s="481">
        <v>257.37</v>
      </c>
      <c r="AO65" s="481">
        <v>191.57</v>
      </c>
      <c r="AP65" s="254"/>
      <c r="AQ65" s="481">
        <v>303.18</v>
      </c>
      <c r="AR65" s="500" t="s">
        <v>5330</v>
      </c>
      <c r="AS65" s="503">
        <v>23.57</v>
      </c>
      <c r="AT65" s="502"/>
      <c r="AU65" s="511">
        <v>237.16</v>
      </c>
      <c r="AV65" s="511">
        <v>1222.49</v>
      </c>
      <c r="AW65" s="505">
        <v>0.2</v>
      </c>
      <c r="AX65" s="504">
        <v>0.22</v>
      </c>
      <c r="AY65" s="503">
        <v>16.66</v>
      </c>
      <c r="AZ65" s="503">
        <v>1414.05</v>
      </c>
      <c r="BA65" s="503">
        <v>19.170000000000002</v>
      </c>
      <c r="BB65" s="503"/>
      <c r="BC65" s="503"/>
      <c r="BD65" s="511"/>
      <c r="BE65" s="512">
        <v>0.16200000000000001</v>
      </c>
      <c r="BF65" s="512"/>
      <c r="BG65" s="512" t="s">
        <v>5348</v>
      </c>
      <c r="BH65" s="252"/>
      <c r="BI65" s="252"/>
      <c r="BJ65" s="512">
        <v>0.22</v>
      </c>
      <c r="BK65" s="252"/>
      <c r="BL65" s="252"/>
      <c r="BM65" s="527">
        <f t="shared" si="8"/>
        <v>59</v>
      </c>
      <c r="BN65" s="490">
        <v>158.63</v>
      </c>
      <c r="BO65" s="254"/>
      <c r="BP65" s="254"/>
      <c r="BQ65" s="254"/>
      <c r="BR65" s="495">
        <v>19.170000000000002</v>
      </c>
      <c r="BS65" s="498">
        <v>0.3</v>
      </c>
      <c r="BT65" s="498"/>
      <c r="BU65" s="495">
        <v>424</v>
      </c>
      <c r="BV65" s="241">
        <f t="shared" si="0"/>
        <v>59</v>
      </c>
      <c r="BW65" s="2"/>
      <c r="BX65" s="2">
        <v>490.8</v>
      </c>
      <c r="BY65" s="2"/>
      <c r="BZ65" s="2"/>
      <c r="CA65" s="2"/>
      <c r="CB65" s="252"/>
      <c r="CC65" s="252"/>
      <c r="CD65" s="252">
        <v>546.33000000000004</v>
      </c>
      <c r="CE65" s="253"/>
      <c r="CG65" s="5">
        <v>0.08</v>
      </c>
      <c r="CM65" s="266">
        <f t="shared" si="1"/>
        <v>181</v>
      </c>
      <c r="CN65" s="267">
        <f t="shared" si="2"/>
        <v>362</v>
      </c>
      <c r="CO65" s="268">
        <f t="shared" si="3"/>
        <v>904.99</v>
      </c>
      <c r="CP65" s="252"/>
      <c r="CQ65" s="252"/>
      <c r="CR65" s="252"/>
      <c r="CS65" s="252"/>
      <c r="CT65" s="252"/>
      <c r="CU65" s="252"/>
      <c r="CV65" s="252"/>
      <c r="CW65" s="252"/>
      <c r="CX65" s="252">
        <f t="shared" si="9"/>
        <v>0</v>
      </c>
      <c r="CY65" s="252"/>
      <c r="CZ65" s="252">
        <v>489.06</v>
      </c>
      <c r="DA65" s="252"/>
      <c r="DC65" s="252"/>
      <c r="DD65" s="252"/>
      <c r="DH65" s="6">
        <v>7.2499999999999995E-2</v>
      </c>
      <c r="DI65" s="252">
        <v>39.42</v>
      </c>
      <c r="DJ65" s="3">
        <v>546.33000000000004</v>
      </c>
      <c r="DL65" s="241">
        <f t="shared" si="4"/>
        <v>59</v>
      </c>
      <c r="DM65" s="2"/>
      <c r="DN65" s="252">
        <v>720</v>
      </c>
      <c r="DQ65" s="252">
        <v>405.18</v>
      </c>
      <c r="DR65" s="264">
        <v>3.9399999999999998E-2</v>
      </c>
      <c r="DS65" s="252">
        <v>0</v>
      </c>
      <c r="DT65" s="253">
        <v>0</v>
      </c>
    </row>
    <row r="66" spans="1:124">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4">
        <v>328.76</v>
      </c>
      <c r="P66" s="475">
        <v>328.76</v>
      </c>
      <c r="Q66" s="475">
        <v>430.86</v>
      </c>
      <c r="R66" s="476">
        <v>0.09</v>
      </c>
      <c r="S66" s="536">
        <f t="shared" si="6"/>
        <v>60</v>
      </c>
      <c r="T66" s="461">
        <v>75.260000000000005</v>
      </c>
      <c r="U66" s="461">
        <v>10.56</v>
      </c>
      <c r="V66" s="461">
        <v>353.76</v>
      </c>
      <c r="W66" s="461"/>
      <c r="X66" s="254">
        <v>51.09</v>
      </c>
      <c r="Y66" s="462">
        <v>7.4999999999999997E-2</v>
      </c>
      <c r="Z66" s="461">
        <v>22.5</v>
      </c>
      <c r="AA66" s="461">
        <v>437.73</v>
      </c>
      <c r="AB66" s="463">
        <v>353.75</v>
      </c>
      <c r="AC66" s="464">
        <v>0.3</v>
      </c>
      <c r="AD66" s="461">
        <v>20.62</v>
      </c>
      <c r="AE66" s="461"/>
      <c r="AF66" s="461"/>
      <c r="AG66" s="253"/>
      <c r="AH66" s="273">
        <v>0.1</v>
      </c>
      <c r="AI66" s="255">
        <v>0.08</v>
      </c>
      <c r="AJ66" s="160">
        <v>0.1</v>
      </c>
      <c r="AK66" s="539">
        <v>480.1</v>
      </c>
      <c r="AL66" s="539"/>
      <c r="AM66" s="506">
        <f t="shared" si="7"/>
        <v>60</v>
      </c>
      <c r="AN66" s="481">
        <v>257.37</v>
      </c>
      <c r="AO66" s="481">
        <v>191.57</v>
      </c>
      <c r="AP66" s="254"/>
      <c r="AQ66" s="481">
        <v>303.18</v>
      </c>
      <c r="AR66" s="500" t="s">
        <v>5330</v>
      </c>
      <c r="AS66" s="503">
        <v>23.57</v>
      </c>
      <c r="AT66" s="503"/>
      <c r="AU66" s="511">
        <v>237.16</v>
      </c>
      <c r="AV66" s="511">
        <v>1222.49</v>
      </c>
      <c r="AW66" s="505">
        <v>0.2</v>
      </c>
      <c r="AX66" s="504">
        <v>0.22</v>
      </c>
      <c r="AY66" s="503">
        <v>16.66</v>
      </c>
      <c r="AZ66" s="503">
        <v>1414.05</v>
      </c>
      <c r="BA66" s="503">
        <v>19.170000000000002</v>
      </c>
      <c r="BB66" s="503"/>
      <c r="BC66" s="503"/>
      <c r="BD66" s="511"/>
      <c r="BE66" s="512">
        <v>0.16200000000000001</v>
      </c>
      <c r="BF66" s="512"/>
      <c r="BG66" s="512" t="s">
        <v>5348</v>
      </c>
      <c r="BH66" s="252"/>
      <c r="BI66" s="252"/>
      <c r="BJ66" s="512">
        <v>0.22</v>
      </c>
      <c r="BK66" s="252"/>
      <c r="BL66" s="252"/>
      <c r="BM66" s="527">
        <f t="shared" si="8"/>
        <v>60</v>
      </c>
      <c r="BN66" s="490">
        <v>158.63</v>
      </c>
      <c r="BO66" s="254"/>
      <c r="BP66" s="254"/>
      <c r="BQ66" s="254"/>
      <c r="BR66" s="495">
        <v>19.170000000000002</v>
      </c>
      <c r="BS66" s="498">
        <v>0.3</v>
      </c>
      <c r="BT66" s="498"/>
      <c r="BU66" s="495">
        <v>424</v>
      </c>
      <c r="BV66" s="241">
        <f t="shared" si="0"/>
        <v>60</v>
      </c>
      <c r="BW66" s="2"/>
      <c r="BX66" s="2">
        <v>490.8</v>
      </c>
      <c r="BY66" s="2"/>
      <c r="BZ66" s="2"/>
      <c r="CA66" s="2"/>
      <c r="CB66" s="252"/>
      <c r="CC66" s="252"/>
      <c r="CD66" s="252">
        <v>546.33000000000004</v>
      </c>
      <c r="CE66" s="253"/>
      <c r="CG66" s="253">
        <v>0.08</v>
      </c>
      <c r="CM66" s="266">
        <f t="shared" si="1"/>
        <v>181</v>
      </c>
      <c r="CN66" s="267">
        <f t="shared" si="2"/>
        <v>362</v>
      </c>
      <c r="CO66" s="268">
        <f t="shared" si="3"/>
        <v>904.99</v>
      </c>
      <c r="CP66" s="252"/>
      <c r="CQ66" s="252"/>
      <c r="CR66" s="252"/>
      <c r="CS66" s="252"/>
      <c r="CT66" s="252"/>
      <c r="CU66" s="252"/>
      <c r="CV66" s="252"/>
      <c r="CW66" s="252"/>
      <c r="CX66" s="252">
        <f t="shared" si="9"/>
        <v>0</v>
      </c>
      <c r="CY66" s="252"/>
      <c r="CZ66" s="252">
        <v>489.06</v>
      </c>
      <c r="DA66" s="252"/>
      <c r="DC66" s="252"/>
      <c r="DD66" s="252"/>
      <c r="DH66" s="6">
        <v>7.2499999999999995E-2</v>
      </c>
      <c r="DI66" s="252">
        <v>39.42</v>
      </c>
      <c r="DJ66" s="3">
        <v>546.33000000000004</v>
      </c>
      <c r="DL66" s="241">
        <f t="shared" si="4"/>
        <v>60</v>
      </c>
      <c r="DM66" s="2"/>
      <c r="DN66" s="252">
        <v>720</v>
      </c>
      <c r="DQ66" s="252">
        <v>405.18</v>
      </c>
      <c r="DR66" s="264">
        <v>3.9399999999999998E-2</v>
      </c>
      <c r="DS66" s="252">
        <v>0</v>
      </c>
      <c r="DT66" s="253">
        <v>0</v>
      </c>
    </row>
    <row r="67" spans="1:124">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4">
        <v>328.76</v>
      </c>
      <c r="P67" s="475">
        <v>328.76</v>
      </c>
      <c r="Q67" s="475">
        <v>430.86</v>
      </c>
      <c r="R67" s="476">
        <v>0.09</v>
      </c>
      <c r="S67" s="536">
        <f t="shared" si="6"/>
        <v>61</v>
      </c>
      <c r="T67" s="461">
        <v>75.260000000000005</v>
      </c>
      <c r="U67" s="461">
        <v>10.56</v>
      </c>
      <c r="V67" s="461">
        <v>353.76</v>
      </c>
      <c r="W67" s="461"/>
      <c r="X67" s="254">
        <v>51.09</v>
      </c>
      <c r="Y67" s="462">
        <v>7.4999999999999997E-2</v>
      </c>
      <c r="Z67" s="461">
        <v>22.5</v>
      </c>
      <c r="AA67" s="461">
        <v>437.73</v>
      </c>
      <c r="AB67" s="463">
        <v>353.75</v>
      </c>
      <c r="AC67" s="464">
        <v>0.3</v>
      </c>
      <c r="AD67" s="461">
        <v>20.62</v>
      </c>
      <c r="AE67" s="461"/>
      <c r="AF67" s="461"/>
      <c r="AG67" s="253"/>
      <c r="AH67" s="273">
        <v>0.1</v>
      </c>
      <c r="AI67" s="255">
        <v>0.08</v>
      </c>
      <c r="AJ67" s="160">
        <v>0.1</v>
      </c>
      <c r="AK67" s="539">
        <v>480.1</v>
      </c>
      <c r="AL67" s="539"/>
      <c r="AM67" s="506">
        <f t="shared" si="7"/>
        <v>61</v>
      </c>
      <c r="AN67" s="481">
        <v>257.37</v>
      </c>
      <c r="AO67" s="481">
        <v>191.57</v>
      </c>
      <c r="AP67" s="254"/>
      <c r="AQ67" s="481">
        <v>303.18</v>
      </c>
      <c r="AR67" s="500" t="s">
        <v>5330</v>
      </c>
      <c r="AS67" s="503">
        <v>23.57</v>
      </c>
      <c r="AT67" s="502"/>
      <c r="AU67" s="511">
        <v>237.16</v>
      </c>
      <c r="AV67" s="511">
        <v>1222.49</v>
      </c>
      <c r="AW67" s="505">
        <v>0.2</v>
      </c>
      <c r="AX67" s="504">
        <v>0.22</v>
      </c>
      <c r="AY67" s="503">
        <v>16.66</v>
      </c>
      <c r="AZ67" s="503">
        <v>1414.05</v>
      </c>
      <c r="BA67" s="503">
        <v>19.170000000000002</v>
      </c>
      <c r="BB67" s="503"/>
      <c r="BC67" s="503"/>
      <c r="BD67" s="511"/>
      <c r="BE67" s="512">
        <v>0.16200000000000001</v>
      </c>
      <c r="BF67" s="512"/>
      <c r="BG67" s="512" t="s">
        <v>5348</v>
      </c>
      <c r="BH67" s="252"/>
      <c r="BI67" s="252"/>
      <c r="BJ67" s="512">
        <v>0.22</v>
      </c>
      <c r="BK67" s="252"/>
      <c r="BL67" s="252"/>
      <c r="BM67" s="527">
        <f t="shared" si="8"/>
        <v>61</v>
      </c>
      <c r="BN67" s="490">
        <v>158.63</v>
      </c>
      <c r="BO67" s="254"/>
      <c r="BP67" s="254"/>
      <c r="BQ67" s="254"/>
      <c r="BR67" s="495">
        <v>19.170000000000002</v>
      </c>
      <c r="BS67" s="498">
        <v>0.3</v>
      </c>
      <c r="BT67" s="498"/>
      <c r="BU67" s="495">
        <v>424</v>
      </c>
      <c r="BV67" s="241">
        <f t="shared" si="0"/>
        <v>61</v>
      </c>
      <c r="BW67" s="2"/>
      <c r="BX67" s="2">
        <v>490.8</v>
      </c>
      <c r="BY67" s="2"/>
      <c r="BZ67" s="2"/>
      <c r="CA67" s="2"/>
      <c r="CB67" s="252"/>
      <c r="CC67" s="252"/>
      <c r="CD67" s="252">
        <v>546.33000000000004</v>
      </c>
      <c r="CE67" s="253"/>
      <c r="CG67" s="5">
        <v>0.08</v>
      </c>
      <c r="CM67" s="266">
        <f t="shared" si="1"/>
        <v>181</v>
      </c>
      <c r="CN67" s="267">
        <f t="shared" si="2"/>
        <v>362</v>
      </c>
      <c r="CO67" s="268">
        <f t="shared" si="3"/>
        <v>904.99</v>
      </c>
      <c r="CP67" s="252"/>
      <c r="CQ67" s="252"/>
      <c r="CR67" s="252"/>
      <c r="CS67" s="252"/>
      <c r="CT67" s="252"/>
      <c r="CU67" s="252"/>
      <c r="CV67" s="252"/>
      <c r="CW67" s="252"/>
      <c r="CX67" s="252">
        <f t="shared" si="9"/>
        <v>0</v>
      </c>
      <c r="CY67" s="252"/>
      <c r="CZ67" s="252">
        <v>489.06</v>
      </c>
      <c r="DA67" s="252"/>
      <c r="DC67" s="252"/>
      <c r="DD67" s="252"/>
      <c r="DH67" s="6">
        <v>7.2499999999999995E-2</v>
      </c>
      <c r="DI67" s="252">
        <v>39.42</v>
      </c>
      <c r="DJ67" s="3">
        <v>546.33000000000004</v>
      </c>
      <c r="DL67" s="241">
        <f t="shared" si="4"/>
        <v>61</v>
      </c>
      <c r="DM67" s="2"/>
      <c r="DN67" s="252">
        <v>720</v>
      </c>
      <c r="DQ67" s="252">
        <v>405.18</v>
      </c>
      <c r="DR67" s="264">
        <v>3.9399999999999998E-2</v>
      </c>
      <c r="DS67" s="252">
        <v>0</v>
      </c>
      <c r="DT67" s="253">
        <v>0</v>
      </c>
    </row>
    <row r="68" spans="1:124">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4">
        <v>328.76</v>
      </c>
      <c r="P68" s="475">
        <v>328.76</v>
      </c>
      <c r="Q68" s="475">
        <v>430.86</v>
      </c>
      <c r="R68" s="476">
        <v>0.09</v>
      </c>
      <c r="S68" s="536">
        <f t="shared" si="6"/>
        <v>62</v>
      </c>
      <c r="T68" s="461">
        <v>75.260000000000005</v>
      </c>
      <c r="U68" s="461">
        <v>10.56</v>
      </c>
      <c r="V68" s="461">
        <v>353.76</v>
      </c>
      <c r="W68" s="461"/>
      <c r="X68" s="254">
        <v>51.09</v>
      </c>
      <c r="Y68" s="462">
        <v>7.4999999999999997E-2</v>
      </c>
      <c r="Z68" s="461">
        <v>22.5</v>
      </c>
      <c r="AA68" s="461">
        <v>437.73</v>
      </c>
      <c r="AB68" s="463">
        <v>353.75</v>
      </c>
      <c r="AC68" s="464">
        <v>0.3</v>
      </c>
      <c r="AD68" s="461">
        <v>20.62</v>
      </c>
      <c r="AE68" s="461"/>
      <c r="AF68" s="461"/>
      <c r="AG68" s="253"/>
      <c r="AH68" s="273">
        <v>0.1</v>
      </c>
      <c r="AI68" s="255">
        <v>0.08</v>
      </c>
      <c r="AJ68" s="160">
        <v>0.1</v>
      </c>
      <c r="AK68" s="539">
        <v>480.1</v>
      </c>
      <c r="AL68" s="539"/>
      <c r="AM68" s="506">
        <f t="shared" si="7"/>
        <v>62</v>
      </c>
      <c r="AN68" s="481">
        <v>257.37</v>
      </c>
      <c r="AO68" s="481">
        <v>191.57</v>
      </c>
      <c r="AP68" s="254"/>
      <c r="AQ68" s="481">
        <v>303.18</v>
      </c>
      <c r="AR68" s="500" t="s">
        <v>5330</v>
      </c>
      <c r="AS68" s="503">
        <v>23.57</v>
      </c>
      <c r="AT68" s="503"/>
      <c r="AU68" s="511">
        <v>237.16</v>
      </c>
      <c r="AV68" s="511">
        <v>1222.49</v>
      </c>
      <c r="AW68" s="505">
        <v>0.2</v>
      </c>
      <c r="AX68" s="504">
        <v>0.22</v>
      </c>
      <c r="AY68" s="503">
        <v>16.66</v>
      </c>
      <c r="AZ68" s="503">
        <v>1414.05</v>
      </c>
      <c r="BA68" s="503">
        <v>19.170000000000002</v>
      </c>
      <c r="BB68" s="503"/>
      <c r="BC68" s="503"/>
      <c r="BD68" s="511"/>
      <c r="BE68" s="512">
        <v>0.16200000000000001</v>
      </c>
      <c r="BF68" s="512"/>
      <c r="BG68" s="512" t="s">
        <v>5348</v>
      </c>
      <c r="BH68" s="252"/>
      <c r="BI68" s="252"/>
      <c r="BJ68" s="512">
        <v>0.22</v>
      </c>
      <c r="BK68" s="252"/>
      <c r="BL68" s="252"/>
      <c r="BM68" s="527">
        <f t="shared" si="8"/>
        <v>62</v>
      </c>
      <c r="BN68" s="490">
        <v>158.63</v>
      </c>
      <c r="BO68" s="254"/>
      <c r="BP68" s="254"/>
      <c r="BQ68" s="254"/>
      <c r="BR68" s="495">
        <v>19.170000000000002</v>
      </c>
      <c r="BS68" s="498">
        <v>0.3</v>
      </c>
      <c r="BT68" s="498"/>
      <c r="BU68" s="495">
        <v>424</v>
      </c>
      <c r="BV68" s="241">
        <f t="shared" si="0"/>
        <v>62</v>
      </c>
      <c r="BW68" s="2"/>
      <c r="BX68" s="2">
        <v>490.8</v>
      </c>
      <c r="BY68" s="2"/>
      <c r="BZ68" s="2"/>
      <c r="CA68" s="2"/>
      <c r="CB68" s="252"/>
      <c r="CC68" s="252"/>
      <c r="CD68" s="252">
        <v>546.33000000000004</v>
      </c>
      <c r="CE68" s="253"/>
      <c r="CG68" s="253">
        <v>0.08</v>
      </c>
      <c r="CM68" s="266">
        <f t="shared" si="1"/>
        <v>181</v>
      </c>
      <c r="CN68" s="267">
        <f t="shared" si="2"/>
        <v>362</v>
      </c>
      <c r="CO68" s="268">
        <f t="shared" si="3"/>
        <v>904.99</v>
      </c>
      <c r="CP68" s="252"/>
      <c r="CQ68" s="252"/>
      <c r="CR68" s="252"/>
      <c r="CS68" s="252"/>
      <c r="CT68" s="252"/>
      <c r="CU68" s="252"/>
      <c r="CV68" s="252"/>
      <c r="CW68" s="252"/>
      <c r="CX68" s="252">
        <f t="shared" si="9"/>
        <v>0</v>
      </c>
      <c r="CY68" s="252"/>
      <c r="CZ68" s="252">
        <v>489.06</v>
      </c>
      <c r="DA68" s="252"/>
      <c r="DC68" s="252"/>
      <c r="DD68" s="252"/>
      <c r="DH68" s="6">
        <v>7.2499999999999995E-2</v>
      </c>
      <c r="DI68" s="252">
        <v>39.42</v>
      </c>
      <c r="DJ68" s="3">
        <v>546.33000000000004</v>
      </c>
      <c r="DL68" s="241">
        <f t="shared" si="4"/>
        <v>62</v>
      </c>
      <c r="DM68" s="2"/>
      <c r="DN68" s="252">
        <v>720</v>
      </c>
      <c r="DQ68" s="252">
        <v>405.18</v>
      </c>
      <c r="DR68" s="264">
        <v>3.9399999999999998E-2</v>
      </c>
      <c r="DS68" s="252">
        <v>0</v>
      </c>
      <c r="DT68" s="253">
        <v>0</v>
      </c>
    </row>
    <row r="69" spans="1:124">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4">
        <v>328.76</v>
      </c>
      <c r="P69" s="475">
        <v>328.76</v>
      </c>
      <c r="Q69" s="475">
        <v>430.86</v>
      </c>
      <c r="R69" s="476">
        <v>0.09</v>
      </c>
      <c r="S69" s="536">
        <f t="shared" si="6"/>
        <v>63</v>
      </c>
      <c r="T69" s="461">
        <v>75.260000000000005</v>
      </c>
      <c r="U69" s="461">
        <v>10.56</v>
      </c>
      <c r="V69" s="461">
        <v>353.76</v>
      </c>
      <c r="W69" s="461"/>
      <c r="X69" s="254">
        <v>51.09</v>
      </c>
      <c r="Y69" s="462">
        <v>7.4999999999999997E-2</v>
      </c>
      <c r="Z69" s="461">
        <v>22.5</v>
      </c>
      <c r="AA69" s="461">
        <v>437.73</v>
      </c>
      <c r="AB69" s="463">
        <v>353.75</v>
      </c>
      <c r="AC69" s="464">
        <v>0.3</v>
      </c>
      <c r="AD69" s="461">
        <v>20.62</v>
      </c>
      <c r="AE69" s="461"/>
      <c r="AF69" s="461"/>
      <c r="AG69" s="253"/>
      <c r="AH69" s="273">
        <v>0.1</v>
      </c>
      <c r="AI69" s="255">
        <v>0.08</v>
      </c>
      <c r="AJ69" s="160">
        <v>0.1</v>
      </c>
      <c r="AK69" s="539">
        <v>480.1</v>
      </c>
      <c r="AL69" s="539"/>
      <c r="AM69" s="506">
        <f t="shared" si="7"/>
        <v>63</v>
      </c>
      <c r="AN69" s="481">
        <v>257.37</v>
      </c>
      <c r="AO69" s="481">
        <v>191.57</v>
      </c>
      <c r="AP69" s="254"/>
      <c r="AQ69" s="481">
        <v>303.18</v>
      </c>
      <c r="AR69" s="500" t="s">
        <v>5330</v>
      </c>
      <c r="AS69" s="503">
        <v>23.57</v>
      </c>
      <c r="AT69" s="502"/>
      <c r="AU69" s="511">
        <v>237.16</v>
      </c>
      <c r="AV69" s="511">
        <v>1222.49</v>
      </c>
      <c r="AW69" s="505">
        <v>0.2</v>
      </c>
      <c r="AX69" s="504">
        <v>0.22</v>
      </c>
      <c r="AY69" s="503">
        <v>16.66</v>
      </c>
      <c r="AZ69" s="503">
        <v>1414.05</v>
      </c>
      <c r="BA69" s="503">
        <v>19.170000000000002</v>
      </c>
      <c r="BB69" s="503"/>
      <c r="BC69" s="503"/>
      <c r="BD69" s="511"/>
      <c r="BE69" s="512">
        <v>0.16200000000000001</v>
      </c>
      <c r="BF69" s="512"/>
      <c r="BG69" s="512" t="s">
        <v>5348</v>
      </c>
      <c r="BH69" s="252"/>
      <c r="BI69" s="252"/>
      <c r="BJ69" s="512">
        <v>0.22</v>
      </c>
      <c r="BK69" s="252"/>
      <c r="BL69" s="252"/>
      <c r="BM69" s="527">
        <f t="shared" si="8"/>
        <v>63</v>
      </c>
      <c r="BN69" s="490">
        <v>158.63</v>
      </c>
      <c r="BO69" s="254"/>
      <c r="BP69" s="254"/>
      <c r="BQ69" s="254"/>
      <c r="BR69" s="495">
        <v>19.170000000000002</v>
      </c>
      <c r="BS69" s="498">
        <v>0.3</v>
      </c>
      <c r="BT69" s="498"/>
      <c r="BU69" s="495">
        <v>424</v>
      </c>
      <c r="BV69" s="241">
        <f t="shared" si="0"/>
        <v>63</v>
      </c>
      <c r="BW69" s="2"/>
      <c r="BX69" s="2">
        <v>490.8</v>
      </c>
      <c r="BY69" s="2"/>
      <c r="BZ69" s="2"/>
      <c r="CA69" s="2"/>
      <c r="CB69" s="252"/>
      <c r="CC69" s="252"/>
      <c r="CD69" s="252">
        <v>546.33000000000004</v>
      </c>
      <c r="CE69" s="253"/>
      <c r="CG69" s="5">
        <v>0.08</v>
      </c>
      <c r="CM69" s="266">
        <f t="shared" si="1"/>
        <v>181</v>
      </c>
      <c r="CN69" s="267">
        <f t="shared" si="2"/>
        <v>362</v>
      </c>
      <c r="CO69" s="268">
        <f t="shared" si="3"/>
        <v>904.99</v>
      </c>
      <c r="CP69" s="252"/>
      <c r="CQ69" s="252"/>
      <c r="CR69" s="252"/>
      <c r="CS69" s="252"/>
      <c r="CT69" s="252"/>
      <c r="CU69" s="252"/>
      <c r="CV69" s="252"/>
      <c r="CW69" s="252"/>
      <c r="CX69" s="252">
        <f t="shared" si="9"/>
        <v>0</v>
      </c>
      <c r="CY69" s="252"/>
      <c r="CZ69" s="252">
        <v>489.06</v>
      </c>
      <c r="DA69" s="252"/>
      <c r="DC69" s="252"/>
      <c r="DD69" s="252"/>
      <c r="DH69" s="6">
        <v>7.2499999999999995E-2</v>
      </c>
      <c r="DI69" s="252">
        <v>39.42</v>
      </c>
      <c r="DJ69" s="3">
        <v>546.33000000000004</v>
      </c>
      <c r="DL69" s="241">
        <f t="shared" si="4"/>
        <v>63</v>
      </c>
      <c r="DM69" s="2"/>
      <c r="DN69" s="252">
        <v>720</v>
      </c>
      <c r="DQ69" s="252">
        <v>405.18</v>
      </c>
      <c r="DR69" s="264">
        <v>3.9399999999999998E-2</v>
      </c>
      <c r="DS69" s="252">
        <v>0</v>
      </c>
      <c r="DT69" s="253">
        <v>0</v>
      </c>
    </row>
    <row r="70" spans="1:124">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4">
        <v>328.76</v>
      </c>
      <c r="P70" s="475">
        <v>328.76</v>
      </c>
      <c r="Q70" s="475">
        <v>430.86</v>
      </c>
      <c r="R70" s="476">
        <v>0.09</v>
      </c>
      <c r="S70" s="536">
        <f t="shared" si="6"/>
        <v>64</v>
      </c>
      <c r="T70" s="461">
        <v>75.260000000000005</v>
      </c>
      <c r="U70" s="461">
        <v>10.56</v>
      </c>
      <c r="V70" s="461">
        <v>353.76</v>
      </c>
      <c r="W70" s="461"/>
      <c r="X70" s="254">
        <v>51.09</v>
      </c>
      <c r="Y70" s="462">
        <v>7.4999999999999997E-2</v>
      </c>
      <c r="Z70" s="461">
        <v>22.5</v>
      </c>
      <c r="AA70" s="461">
        <v>437.73</v>
      </c>
      <c r="AB70" s="463">
        <v>353.75</v>
      </c>
      <c r="AC70" s="464">
        <v>0.3</v>
      </c>
      <c r="AD70" s="461">
        <v>20.62</v>
      </c>
      <c r="AE70" s="461"/>
      <c r="AF70" s="461"/>
      <c r="AG70" s="253"/>
      <c r="AH70" s="273">
        <v>0.1</v>
      </c>
      <c r="AI70" s="255">
        <v>0.08</v>
      </c>
      <c r="AJ70" s="160">
        <v>0.1</v>
      </c>
      <c r="AK70" s="539">
        <v>480.1</v>
      </c>
      <c r="AL70" s="539"/>
      <c r="AM70" s="506">
        <f t="shared" si="7"/>
        <v>64</v>
      </c>
      <c r="AN70" s="481">
        <v>257.37</v>
      </c>
      <c r="AO70" s="481">
        <v>191.57</v>
      </c>
      <c r="AP70" s="254"/>
      <c r="AQ70" s="481">
        <v>303.18</v>
      </c>
      <c r="AR70" s="500" t="s">
        <v>5330</v>
      </c>
      <c r="AS70" s="503">
        <v>23.57</v>
      </c>
      <c r="AT70" s="503"/>
      <c r="AU70" s="511">
        <v>237.16</v>
      </c>
      <c r="AV70" s="511">
        <v>1222.49</v>
      </c>
      <c r="AW70" s="505">
        <v>0.2</v>
      </c>
      <c r="AX70" s="504">
        <v>0.22</v>
      </c>
      <c r="AY70" s="503">
        <v>16.66</v>
      </c>
      <c r="AZ70" s="503">
        <v>1414.05</v>
      </c>
      <c r="BA70" s="503">
        <v>19.170000000000002</v>
      </c>
      <c r="BB70" s="503"/>
      <c r="BC70" s="503"/>
      <c r="BD70" s="511"/>
      <c r="BE70" s="512">
        <v>0.16200000000000001</v>
      </c>
      <c r="BF70" s="512"/>
      <c r="BG70" s="512" t="s">
        <v>5348</v>
      </c>
      <c r="BH70" s="252"/>
      <c r="BI70" s="252"/>
      <c r="BJ70" s="512">
        <v>0.22</v>
      </c>
      <c r="BK70" s="252"/>
      <c r="BL70" s="252"/>
      <c r="BM70" s="527">
        <f t="shared" si="8"/>
        <v>64</v>
      </c>
      <c r="BN70" s="490">
        <v>158.63</v>
      </c>
      <c r="BO70" s="254"/>
      <c r="BP70" s="254"/>
      <c r="BQ70" s="254"/>
      <c r="BR70" s="495">
        <v>19.170000000000002</v>
      </c>
      <c r="BS70" s="498">
        <v>0.3</v>
      </c>
      <c r="BT70" s="498"/>
      <c r="BU70" s="495">
        <v>424</v>
      </c>
      <c r="BV70" s="241">
        <f t="shared" ref="BV70:BV133" si="11">+C70</f>
        <v>64</v>
      </c>
      <c r="BW70" s="2"/>
      <c r="BX70" s="2">
        <v>490.8</v>
      </c>
      <c r="BY70" s="2"/>
      <c r="BZ70" s="2"/>
      <c r="CA70" s="2"/>
      <c r="CB70" s="252"/>
      <c r="CC70" s="252"/>
      <c r="CD70" s="252">
        <v>546.33000000000004</v>
      </c>
      <c r="CE70" s="253"/>
      <c r="CG70" s="253">
        <v>0.08</v>
      </c>
      <c r="CM70" s="266">
        <f t="shared" ref="CM70:CM133" si="12">+$CM$3</f>
        <v>181</v>
      </c>
      <c r="CN70" s="267">
        <f t="shared" ref="CN70:CN133" si="13">+$CN$3</f>
        <v>362</v>
      </c>
      <c r="CO70" s="268">
        <f t="shared" ref="CO70:CO133" si="14">+$CO$3</f>
        <v>904.99</v>
      </c>
      <c r="CP70" s="252"/>
      <c r="CQ70" s="252"/>
      <c r="CR70" s="252"/>
      <c r="CS70" s="252"/>
      <c r="CT70" s="252"/>
      <c r="CU70" s="252"/>
      <c r="CV70" s="252"/>
      <c r="CW70" s="252"/>
      <c r="CX70" s="252">
        <f t="shared" si="9"/>
        <v>0</v>
      </c>
      <c r="CY70" s="252"/>
      <c r="CZ70" s="252">
        <v>489.06</v>
      </c>
      <c r="DA70" s="252"/>
      <c r="DC70" s="252"/>
      <c r="DD70" s="252"/>
      <c r="DH70" s="6">
        <v>7.2499999999999995E-2</v>
      </c>
      <c r="DI70" s="252">
        <v>39.42</v>
      </c>
      <c r="DJ70" s="3">
        <v>546.33000000000004</v>
      </c>
      <c r="DL70" s="241">
        <f t="shared" ref="DL70:DL133" si="15">+C70</f>
        <v>64</v>
      </c>
      <c r="DM70" s="2"/>
      <c r="DN70" s="252">
        <v>720</v>
      </c>
      <c r="DQ70" s="252">
        <v>405.18</v>
      </c>
      <c r="DR70" s="264">
        <v>3.9399999999999998E-2</v>
      </c>
      <c r="DS70" s="252">
        <v>0</v>
      </c>
      <c r="DT70" s="253">
        <v>0</v>
      </c>
    </row>
    <row r="71" spans="1:124">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4">
        <v>328.76</v>
      </c>
      <c r="P71" s="475">
        <v>328.76</v>
      </c>
      <c r="Q71" s="475">
        <v>430.86</v>
      </c>
      <c r="R71" s="476">
        <v>0.09</v>
      </c>
      <c r="S71" s="536">
        <f t="shared" si="6"/>
        <v>65</v>
      </c>
      <c r="T71" s="461">
        <v>75.260000000000005</v>
      </c>
      <c r="U71" s="461">
        <v>10.56</v>
      </c>
      <c r="V71" s="461">
        <v>353.76</v>
      </c>
      <c r="W71" s="461"/>
      <c r="X71" s="254">
        <v>51.09</v>
      </c>
      <c r="Y71" s="462">
        <v>7.4999999999999997E-2</v>
      </c>
      <c r="Z71" s="461">
        <v>22.5</v>
      </c>
      <c r="AA71" s="461">
        <v>437.73</v>
      </c>
      <c r="AB71" s="463">
        <v>353.75</v>
      </c>
      <c r="AC71" s="464">
        <v>0.3</v>
      </c>
      <c r="AD71" s="461">
        <v>20.62</v>
      </c>
      <c r="AE71" s="461"/>
      <c r="AF71" s="461"/>
      <c r="AG71" s="253"/>
      <c r="AH71" s="273">
        <v>0.1</v>
      </c>
      <c r="AI71" s="255">
        <v>0.08</v>
      </c>
      <c r="AJ71" s="160">
        <v>0.1</v>
      </c>
      <c r="AK71" s="539">
        <v>480.1</v>
      </c>
      <c r="AL71" s="539"/>
      <c r="AM71" s="506">
        <f t="shared" si="7"/>
        <v>65</v>
      </c>
      <c r="AN71" s="481">
        <v>257.37</v>
      </c>
      <c r="AO71" s="481">
        <v>191.57</v>
      </c>
      <c r="AP71" s="254"/>
      <c r="AQ71" s="481">
        <v>303.18</v>
      </c>
      <c r="AR71" s="500" t="s">
        <v>5330</v>
      </c>
      <c r="AS71" s="503">
        <v>23.57</v>
      </c>
      <c r="AT71" s="502"/>
      <c r="AU71" s="511">
        <v>237.16</v>
      </c>
      <c r="AV71" s="511">
        <v>1222.49</v>
      </c>
      <c r="AW71" s="505">
        <v>0.2</v>
      </c>
      <c r="AX71" s="504">
        <v>0.22</v>
      </c>
      <c r="AY71" s="503">
        <v>16.66</v>
      </c>
      <c r="AZ71" s="503">
        <v>1414.05</v>
      </c>
      <c r="BA71" s="503">
        <v>19.170000000000002</v>
      </c>
      <c r="BB71" s="503"/>
      <c r="BC71" s="503"/>
      <c r="BD71" s="511"/>
      <c r="BE71" s="512">
        <v>0.16200000000000001</v>
      </c>
      <c r="BF71" s="512"/>
      <c r="BG71" s="512" t="s">
        <v>5348</v>
      </c>
      <c r="BH71" s="252"/>
      <c r="BI71" s="252"/>
      <c r="BJ71" s="512">
        <v>0.22</v>
      </c>
      <c r="BK71" s="252"/>
      <c r="BL71" s="252"/>
      <c r="BM71" s="527">
        <f t="shared" si="8"/>
        <v>65</v>
      </c>
      <c r="BN71" s="490">
        <v>158.63</v>
      </c>
      <c r="BO71" s="254"/>
      <c r="BP71" s="254"/>
      <c r="BQ71" s="254"/>
      <c r="BR71" s="495">
        <v>19.170000000000002</v>
      </c>
      <c r="BS71" s="498">
        <v>0.3</v>
      </c>
      <c r="BT71" s="498"/>
      <c r="BU71" s="495">
        <v>424</v>
      </c>
      <c r="BV71" s="241">
        <f t="shared" si="11"/>
        <v>65</v>
      </c>
      <c r="BW71" s="2"/>
      <c r="BX71" s="2">
        <v>490.8</v>
      </c>
      <c r="BY71" s="2"/>
      <c r="BZ71" s="2"/>
      <c r="CA71" s="2"/>
      <c r="CB71" s="252"/>
      <c r="CC71" s="252"/>
      <c r="CD71" s="252">
        <v>546.33000000000004</v>
      </c>
      <c r="CE71" s="253"/>
      <c r="CG71" s="5">
        <v>0.08</v>
      </c>
      <c r="CM71" s="266">
        <f t="shared" si="12"/>
        <v>181</v>
      </c>
      <c r="CN71" s="267">
        <f t="shared" si="13"/>
        <v>362</v>
      </c>
      <c r="CO71" s="268">
        <f t="shared" si="14"/>
        <v>904.99</v>
      </c>
      <c r="CP71" s="252"/>
      <c r="CQ71" s="252"/>
      <c r="CR71" s="252"/>
      <c r="CS71" s="252"/>
      <c r="CT71" s="252"/>
      <c r="CU71" s="252"/>
      <c r="CV71" s="252"/>
      <c r="CW71" s="252"/>
      <c r="CX71" s="252">
        <f t="shared" si="9"/>
        <v>0</v>
      </c>
      <c r="CY71" s="252"/>
      <c r="CZ71" s="252">
        <v>489.06</v>
      </c>
      <c r="DA71" s="252"/>
      <c r="DC71" s="252"/>
      <c r="DD71" s="252"/>
      <c r="DH71" s="6">
        <v>7.2499999999999995E-2</v>
      </c>
      <c r="DI71" s="252">
        <v>39.42</v>
      </c>
      <c r="DJ71" s="3">
        <v>546.33000000000004</v>
      </c>
      <c r="DL71" s="241">
        <f t="shared" si="15"/>
        <v>65</v>
      </c>
      <c r="DM71" s="2"/>
      <c r="DN71" s="252">
        <v>720</v>
      </c>
      <c r="DQ71" s="252">
        <v>405.18</v>
      </c>
      <c r="DR71" s="264">
        <v>3.9399999999999998E-2</v>
      </c>
      <c r="DS71" s="252">
        <v>0</v>
      </c>
      <c r="DT71" s="253">
        <v>0</v>
      </c>
    </row>
    <row r="72" spans="1:124">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4">
        <v>328.76</v>
      </c>
      <c r="P72" s="475">
        <v>328.76</v>
      </c>
      <c r="Q72" s="475">
        <v>430.86</v>
      </c>
      <c r="R72" s="476">
        <v>0.09</v>
      </c>
      <c r="S72" s="536">
        <f t="shared" ref="S72:S135" si="17">+C72</f>
        <v>66</v>
      </c>
      <c r="T72" s="461">
        <v>75.260000000000005</v>
      </c>
      <c r="U72" s="461">
        <v>10.56</v>
      </c>
      <c r="V72" s="461">
        <v>353.76</v>
      </c>
      <c r="W72" s="461"/>
      <c r="X72" s="254">
        <v>51.09</v>
      </c>
      <c r="Y72" s="462">
        <v>7.4999999999999997E-2</v>
      </c>
      <c r="Z72" s="461">
        <v>22.5</v>
      </c>
      <c r="AA72" s="461">
        <v>437.73</v>
      </c>
      <c r="AB72" s="463">
        <v>353.75</v>
      </c>
      <c r="AC72" s="464">
        <v>0.3</v>
      </c>
      <c r="AD72" s="461">
        <v>20.62</v>
      </c>
      <c r="AE72" s="461"/>
      <c r="AF72" s="461"/>
      <c r="AG72" s="253"/>
      <c r="AH72" s="273">
        <v>0.1</v>
      </c>
      <c r="AI72" s="255">
        <v>0.08</v>
      </c>
      <c r="AJ72" s="160">
        <v>0.1</v>
      </c>
      <c r="AK72" s="539">
        <v>480.1</v>
      </c>
      <c r="AL72" s="539"/>
      <c r="AM72" s="506">
        <f t="shared" ref="AM72:AM135" si="18">+C72</f>
        <v>66</v>
      </c>
      <c r="AN72" s="481">
        <v>257.37</v>
      </c>
      <c r="AO72" s="481">
        <v>191.57</v>
      </c>
      <c r="AP72" s="254"/>
      <c r="AQ72" s="481">
        <v>303.18</v>
      </c>
      <c r="AR72" s="500" t="s">
        <v>5330</v>
      </c>
      <c r="AS72" s="503">
        <v>23.57</v>
      </c>
      <c r="AT72" s="503"/>
      <c r="AU72" s="511">
        <v>237.16</v>
      </c>
      <c r="AV72" s="511">
        <v>1222.49</v>
      </c>
      <c r="AW72" s="505">
        <v>0.2</v>
      </c>
      <c r="AX72" s="504">
        <v>0.22</v>
      </c>
      <c r="AY72" s="503">
        <v>16.66</v>
      </c>
      <c r="AZ72" s="503">
        <v>1414.05</v>
      </c>
      <c r="BA72" s="503">
        <v>19.170000000000002</v>
      </c>
      <c r="BB72" s="503"/>
      <c r="BC72" s="503"/>
      <c r="BD72" s="511"/>
      <c r="BE72" s="512">
        <v>0.16200000000000001</v>
      </c>
      <c r="BF72" s="512"/>
      <c r="BG72" s="512" t="s">
        <v>5348</v>
      </c>
      <c r="BH72" s="252"/>
      <c r="BI72" s="252"/>
      <c r="BJ72" s="512">
        <v>0.22</v>
      </c>
      <c r="BK72" s="252"/>
      <c r="BL72" s="252"/>
      <c r="BM72" s="527">
        <f t="shared" ref="BM72:BM135" si="19">+C72</f>
        <v>66</v>
      </c>
      <c r="BN72" s="490">
        <v>158.63</v>
      </c>
      <c r="BO72" s="254"/>
      <c r="BP72" s="254"/>
      <c r="BQ72" s="254"/>
      <c r="BR72" s="495">
        <v>19.170000000000002</v>
      </c>
      <c r="BS72" s="498">
        <v>0.3</v>
      </c>
      <c r="BT72" s="498"/>
      <c r="BU72" s="495">
        <v>424</v>
      </c>
      <c r="BV72" s="241">
        <f t="shared" si="11"/>
        <v>66</v>
      </c>
      <c r="BW72" s="2"/>
      <c r="BX72" s="2">
        <v>490.8</v>
      </c>
      <c r="BY72" s="2"/>
      <c r="BZ72" s="2"/>
      <c r="CA72" s="2"/>
      <c r="CB72" s="252"/>
      <c r="CC72" s="252"/>
      <c r="CD72" s="252">
        <v>546.33000000000004</v>
      </c>
      <c r="CE72" s="253"/>
      <c r="CG72" s="253">
        <v>0.08</v>
      </c>
      <c r="CM72" s="266">
        <f t="shared" si="12"/>
        <v>181</v>
      </c>
      <c r="CN72" s="267">
        <f t="shared" si="13"/>
        <v>362</v>
      </c>
      <c r="CO72" s="268">
        <f t="shared" si="14"/>
        <v>904.99</v>
      </c>
      <c r="CP72" s="252"/>
      <c r="CQ72" s="252"/>
      <c r="CR72" s="252"/>
      <c r="CS72" s="252"/>
      <c r="CT72" s="252"/>
      <c r="CU72" s="252"/>
      <c r="CV72" s="252"/>
      <c r="CW72" s="252"/>
      <c r="CX72" s="252">
        <f t="shared" ref="CX72:CX135" si="20">+CX71</f>
        <v>0</v>
      </c>
      <c r="CY72" s="252"/>
      <c r="CZ72" s="252">
        <v>489.06</v>
      </c>
      <c r="DA72" s="252"/>
      <c r="DC72" s="252"/>
      <c r="DD72" s="252"/>
      <c r="DH72" s="6">
        <v>7.2499999999999995E-2</v>
      </c>
      <c r="DI72" s="252">
        <v>39.42</v>
      </c>
      <c r="DJ72" s="3">
        <v>546.33000000000004</v>
      </c>
      <c r="DL72" s="241">
        <f t="shared" si="15"/>
        <v>66</v>
      </c>
      <c r="DM72" s="2"/>
      <c r="DN72" s="252">
        <v>720</v>
      </c>
      <c r="DQ72" s="252">
        <v>405.18</v>
      </c>
      <c r="DR72" s="264">
        <v>3.9399999999999998E-2</v>
      </c>
      <c r="DS72" s="252">
        <v>0</v>
      </c>
      <c r="DT72" s="253">
        <v>0</v>
      </c>
    </row>
    <row r="73" spans="1:124">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4">
        <v>328.76</v>
      </c>
      <c r="P73" s="475">
        <v>328.76</v>
      </c>
      <c r="Q73" s="475">
        <v>430.86</v>
      </c>
      <c r="R73" s="476">
        <v>0.09</v>
      </c>
      <c r="S73" s="536">
        <f t="shared" si="17"/>
        <v>67</v>
      </c>
      <c r="T73" s="461">
        <v>75.260000000000005</v>
      </c>
      <c r="U73" s="461">
        <v>10.56</v>
      </c>
      <c r="V73" s="461">
        <v>353.76</v>
      </c>
      <c r="W73" s="461"/>
      <c r="X73" s="254">
        <v>51.09</v>
      </c>
      <c r="Y73" s="462">
        <v>7.4999999999999997E-2</v>
      </c>
      <c r="Z73" s="461">
        <v>22.5</v>
      </c>
      <c r="AA73" s="461">
        <v>437.73</v>
      </c>
      <c r="AB73" s="463">
        <v>353.75</v>
      </c>
      <c r="AC73" s="464">
        <v>0.3</v>
      </c>
      <c r="AD73" s="461">
        <v>20.62</v>
      </c>
      <c r="AE73" s="461"/>
      <c r="AF73" s="461"/>
      <c r="AG73" s="253"/>
      <c r="AH73" s="273">
        <v>0.1</v>
      </c>
      <c r="AI73" s="255">
        <v>0.08</v>
      </c>
      <c r="AJ73" s="160">
        <v>0.1</v>
      </c>
      <c r="AK73" s="539">
        <v>480.1</v>
      </c>
      <c r="AL73" s="539"/>
      <c r="AM73" s="506">
        <f t="shared" si="18"/>
        <v>67</v>
      </c>
      <c r="AN73" s="481">
        <v>257.37</v>
      </c>
      <c r="AO73" s="481">
        <v>191.57</v>
      </c>
      <c r="AP73" s="254"/>
      <c r="AQ73" s="481">
        <v>303.18</v>
      </c>
      <c r="AR73" s="500" t="s">
        <v>5330</v>
      </c>
      <c r="AS73" s="503">
        <v>23.57</v>
      </c>
      <c r="AT73" s="502"/>
      <c r="AU73" s="511">
        <v>237.16</v>
      </c>
      <c r="AV73" s="511">
        <v>1222.49</v>
      </c>
      <c r="AW73" s="505">
        <v>0.2</v>
      </c>
      <c r="AX73" s="504">
        <v>0.22</v>
      </c>
      <c r="AY73" s="503">
        <v>16.66</v>
      </c>
      <c r="AZ73" s="503">
        <v>1414.05</v>
      </c>
      <c r="BA73" s="503">
        <v>19.170000000000002</v>
      </c>
      <c r="BB73" s="503"/>
      <c r="BC73" s="503"/>
      <c r="BD73" s="511"/>
      <c r="BE73" s="512">
        <v>0.16200000000000001</v>
      </c>
      <c r="BF73" s="512"/>
      <c r="BG73" s="512" t="s">
        <v>5348</v>
      </c>
      <c r="BH73" s="252"/>
      <c r="BI73" s="252"/>
      <c r="BJ73" s="512">
        <v>0.22</v>
      </c>
      <c r="BK73" s="252"/>
      <c r="BL73" s="252"/>
      <c r="BM73" s="527">
        <f t="shared" si="19"/>
        <v>67</v>
      </c>
      <c r="BN73" s="490">
        <v>158.63</v>
      </c>
      <c r="BO73" s="254"/>
      <c r="BP73" s="254"/>
      <c r="BQ73" s="254"/>
      <c r="BR73" s="495">
        <v>19.170000000000002</v>
      </c>
      <c r="BS73" s="498">
        <v>0.3</v>
      </c>
      <c r="BT73" s="498"/>
      <c r="BU73" s="495">
        <v>424</v>
      </c>
      <c r="BV73" s="241">
        <f t="shared" si="11"/>
        <v>67</v>
      </c>
      <c r="BW73" s="2"/>
      <c r="BX73" s="2">
        <v>490.8</v>
      </c>
      <c r="BY73" s="2"/>
      <c r="BZ73" s="2"/>
      <c r="CA73" s="2"/>
      <c r="CB73" s="252"/>
      <c r="CC73" s="252"/>
      <c r="CD73" s="252">
        <v>546.33000000000004</v>
      </c>
      <c r="CE73" s="253"/>
      <c r="CG73" s="5">
        <v>0.08</v>
      </c>
      <c r="CM73" s="266">
        <f t="shared" si="12"/>
        <v>181</v>
      </c>
      <c r="CN73" s="267">
        <f t="shared" si="13"/>
        <v>362</v>
      </c>
      <c r="CO73" s="268">
        <f t="shared" si="14"/>
        <v>904.99</v>
      </c>
      <c r="CP73" s="252"/>
      <c r="CQ73" s="252"/>
      <c r="CR73" s="252"/>
      <c r="CS73" s="252"/>
      <c r="CT73" s="252"/>
      <c r="CU73" s="252"/>
      <c r="CV73" s="252"/>
      <c r="CW73" s="252"/>
      <c r="CX73" s="252">
        <f t="shared" si="20"/>
        <v>0</v>
      </c>
      <c r="CY73" s="252"/>
      <c r="CZ73" s="252">
        <v>489.06</v>
      </c>
      <c r="DA73" s="252"/>
      <c r="DC73" s="252"/>
      <c r="DD73" s="252"/>
      <c r="DH73" s="6">
        <v>7.2499999999999995E-2</v>
      </c>
      <c r="DI73" s="252">
        <v>39.42</v>
      </c>
      <c r="DJ73" s="3">
        <v>546.33000000000004</v>
      </c>
      <c r="DL73" s="241">
        <f t="shared" si="15"/>
        <v>67</v>
      </c>
      <c r="DM73" s="2"/>
      <c r="DN73" s="252">
        <v>720</v>
      </c>
      <c r="DQ73" s="252">
        <v>405.18</v>
      </c>
      <c r="DR73" s="264">
        <v>3.9399999999999998E-2</v>
      </c>
      <c r="DS73" s="252">
        <v>0</v>
      </c>
      <c r="DT73" s="253">
        <v>0</v>
      </c>
    </row>
    <row r="74" spans="1:124">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4">
        <v>328.76</v>
      </c>
      <c r="P74" s="475">
        <v>328.76</v>
      </c>
      <c r="Q74" s="475">
        <v>430.86</v>
      </c>
      <c r="R74" s="476">
        <v>0.09</v>
      </c>
      <c r="S74" s="536">
        <f t="shared" si="17"/>
        <v>68</v>
      </c>
      <c r="T74" s="461">
        <v>75.260000000000005</v>
      </c>
      <c r="U74" s="461">
        <v>10.56</v>
      </c>
      <c r="V74" s="461">
        <v>353.76</v>
      </c>
      <c r="W74" s="461"/>
      <c r="X74" s="254">
        <v>51.09</v>
      </c>
      <c r="Y74" s="462">
        <v>7.4999999999999997E-2</v>
      </c>
      <c r="Z74" s="461">
        <v>22.5</v>
      </c>
      <c r="AA74" s="461">
        <v>437.73</v>
      </c>
      <c r="AB74" s="463">
        <v>353.75</v>
      </c>
      <c r="AC74" s="464">
        <v>0.3</v>
      </c>
      <c r="AD74" s="461">
        <v>20.62</v>
      </c>
      <c r="AE74" s="461"/>
      <c r="AF74" s="461"/>
      <c r="AG74" s="253"/>
      <c r="AH74" s="273">
        <v>0.1</v>
      </c>
      <c r="AI74" s="255">
        <v>0.08</v>
      </c>
      <c r="AJ74" s="160">
        <v>0.1</v>
      </c>
      <c r="AK74" s="539">
        <v>480.1</v>
      </c>
      <c r="AL74" s="539"/>
      <c r="AM74" s="506">
        <f t="shared" si="18"/>
        <v>68</v>
      </c>
      <c r="AN74" s="481">
        <v>257.37</v>
      </c>
      <c r="AO74" s="481">
        <v>191.57</v>
      </c>
      <c r="AP74" s="254"/>
      <c r="AQ74" s="481">
        <v>303.18</v>
      </c>
      <c r="AR74" s="500" t="s">
        <v>5330</v>
      </c>
      <c r="AS74" s="503">
        <v>23.57</v>
      </c>
      <c r="AT74" s="503"/>
      <c r="AU74" s="511">
        <v>237.16</v>
      </c>
      <c r="AV74" s="511">
        <v>1222.49</v>
      </c>
      <c r="AW74" s="505">
        <v>0.2</v>
      </c>
      <c r="AX74" s="504">
        <v>0.22</v>
      </c>
      <c r="AY74" s="503">
        <v>16.66</v>
      </c>
      <c r="AZ74" s="503">
        <v>1414.05</v>
      </c>
      <c r="BA74" s="503">
        <v>19.170000000000002</v>
      </c>
      <c r="BB74" s="503"/>
      <c r="BC74" s="503"/>
      <c r="BD74" s="511"/>
      <c r="BE74" s="512">
        <v>0.16200000000000001</v>
      </c>
      <c r="BF74" s="512"/>
      <c r="BG74" s="512" t="s">
        <v>5348</v>
      </c>
      <c r="BH74" s="252"/>
      <c r="BI74" s="252"/>
      <c r="BJ74" s="512">
        <v>0.22</v>
      </c>
      <c r="BK74" s="252"/>
      <c r="BL74" s="252"/>
      <c r="BM74" s="527">
        <f t="shared" si="19"/>
        <v>68</v>
      </c>
      <c r="BN74" s="490">
        <v>158.63</v>
      </c>
      <c r="BO74" s="254"/>
      <c r="BP74" s="254"/>
      <c r="BQ74" s="254"/>
      <c r="BR74" s="495">
        <v>19.170000000000002</v>
      </c>
      <c r="BS74" s="498">
        <v>0.3</v>
      </c>
      <c r="BT74" s="498"/>
      <c r="BU74" s="495">
        <v>424</v>
      </c>
      <c r="BV74" s="241">
        <f t="shared" si="11"/>
        <v>68</v>
      </c>
      <c r="BW74" s="2"/>
      <c r="BX74" s="2">
        <v>490.8</v>
      </c>
      <c r="BY74" s="2"/>
      <c r="BZ74" s="2"/>
      <c r="CA74" s="2"/>
      <c r="CB74" s="252"/>
      <c r="CC74" s="252"/>
      <c r="CD74" s="252">
        <v>546.33000000000004</v>
      </c>
      <c r="CE74" s="253"/>
      <c r="CG74" s="253">
        <v>0.08</v>
      </c>
      <c r="CM74" s="266">
        <f t="shared" si="12"/>
        <v>181</v>
      </c>
      <c r="CN74" s="267">
        <f t="shared" si="13"/>
        <v>362</v>
      </c>
      <c r="CO74" s="268">
        <f t="shared" si="14"/>
        <v>904.99</v>
      </c>
      <c r="CP74" s="252"/>
      <c r="CQ74" s="252"/>
      <c r="CR74" s="252"/>
      <c r="CS74" s="252"/>
      <c r="CT74" s="252"/>
      <c r="CU74" s="252"/>
      <c r="CV74" s="252"/>
      <c r="CW74" s="252"/>
      <c r="CX74" s="252">
        <f t="shared" si="20"/>
        <v>0</v>
      </c>
      <c r="CY74" s="252"/>
      <c r="CZ74" s="252">
        <v>489.06</v>
      </c>
      <c r="DA74" s="252"/>
      <c r="DC74" s="252"/>
      <c r="DD74" s="252"/>
      <c r="DH74" s="6">
        <v>7.2499999999999995E-2</v>
      </c>
      <c r="DI74" s="252">
        <v>39.42</v>
      </c>
      <c r="DJ74" s="3">
        <v>546.33000000000004</v>
      </c>
      <c r="DL74" s="241">
        <f t="shared" si="15"/>
        <v>68</v>
      </c>
      <c r="DM74" s="2"/>
      <c r="DN74" s="252">
        <v>720</v>
      </c>
      <c r="DQ74" s="252">
        <v>405.18</v>
      </c>
      <c r="DR74" s="264">
        <v>3.9399999999999998E-2</v>
      </c>
      <c r="DS74" s="252">
        <v>0</v>
      </c>
      <c r="DT74" s="253">
        <v>0</v>
      </c>
    </row>
    <row r="75" spans="1:124">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4">
        <v>328.76</v>
      </c>
      <c r="P75" s="475">
        <v>328.76</v>
      </c>
      <c r="Q75" s="475">
        <v>430.86</v>
      </c>
      <c r="R75" s="476">
        <v>0.09</v>
      </c>
      <c r="S75" s="536">
        <f t="shared" si="17"/>
        <v>69</v>
      </c>
      <c r="T75" s="461">
        <v>75.260000000000005</v>
      </c>
      <c r="U75" s="461">
        <v>10.56</v>
      </c>
      <c r="V75" s="461">
        <v>353.76</v>
      </c>
      <c r="W75" s="461"/>
      <c r="X75" s="254">
        <v>51.09</v>
      </c>
      <c r="Y75" s="462">
        <v>7.4999999999999997E-2</v>
      </c>
      <c r="Z75" s="461">
        <v>22.5</v>
      </c>
      <c r="AA75" s="461">
        <v>437.73</v>
      </c>
      <c r="AB75" s="463">
        <v>353.75</v>
      </c>
      <c r="AC75" s="464">
        <v>0.3</v>
      </c>
      <c r="AD75" s="461">
        <v>20.62</v>
      </c>
      <c r="AE75" s="461"/>
      <c r="AF75" s="461"/>
      <c r="AG75" s="253"/>
      <c r="AH75" s="273">
        <v>0.1</v>
      </c>
      <c r="AI75" s="255">
        <v>0.08</v>
      </c>
      <c r="AJ75" s="160">
        <v>0.1</v>
      </c>
      <c r="AK75" s="539">
        <v>480.1</v>
      </c>
      <c r="AL75" s="539"/>
      <c r="AM75" s="506">
        <f t="shared" si="18"/>
        <v>69</v>
      </c>
      <c r="AN75" s="481">
        <v>257.37</v>
      </c>
      <c r="AO75" s="481">
        <v>191.57</v>
      </c>
      <c r="AP75" s="254"/>
      <c r="AQ75" s="481">
        <v>303.18</v>
      </c>
      <c r="AR75" s="500" t="s">
        <v>5330</v>
      </c>
      <c r="AS75" s="503">
        <v>23.57</v>
      </c>
      <c r="AT75" s="502"/>
      <c r="AU75" s="511">
        <v>237.16</v>
      </c>
      <c r="AV75" s="511">
        <v>1222.49</v>
      </c>
      <c r="AW75" s="505">
        <v>0.2</v>
      </c>
      <c r="AX75" s="504">
        <v>0.22</v>
      </c>
      <c r="AY75" s="503">
        <v>16.66</v>
      </c>
      <c r="AZ75" s="503">
        <v>1414.05</v>
      </c>
      <c r="BA75" s="503">
        <v>19.170000000000002</v>
      </c>
      <c r="BB75" s="503"/>
      <c r="BC75" s="503"/>
      <c r="BD75" s="511"/>
      <c r="BE75" s="512">
        <v>0.16200000000000001</v>
      </c>
      <c r="BF75" s="512"/>
      <c r="BG75" s="512" t="s">
        <v>5348</v>
      </c>
      <c r="BH75" s="252"/>
      <c r="BI75" s="252"/>
      <c r="BJ75" s="512">
        <v>0.22</v>
      </c>
      <c r="BK75" s="252"/>
      <c r="BL75" s="252"/>
      <c r="BM75" s="527">
        <f t="shared" si="19"/>
        <v>69</v>
      </c>
      <c r="BN75" s="490">
        <v>158.63</v>
      </c>
      <c r="BO75" s="254"/>
      <c r="BP75" s="254"/>
      <c r="BQ75" s="254"/>
      <c r="BR75" s="495">
        <v>19.170000000000002</v>
      </c>
      <c r="BS75" s="498">
        <v>0.3</v>
      </c>
      <c r="BT75" s="498"/>
      <c r="BU75" s="495">
        <v>424</v>
      </c>
      <c r="BV75" s="241">
        <f t="shared" si="11"/>
        <v>69</v>
      </c>
      <c r="BW75" s="2"/>
      <c r="BX75" s="2">
        <v>490.8</v>
      </c>
      <c r="BY75" s="2"/>
      <c r="BZ75" s="2"/>
      <c r="CA75" s="2"/>
      <c r="CB75" s="252"/>
      <c r="CC75" s="252"/>
      <c r="CD75" s="252">
        <v>546.33000000000004</v>
      </c>
      <c r="CE75" s="253"/>
      <c r="CG75" s="5">
        <v>0.08</v>
      </c>
      <c r="CM75" s="266">
        <f t="shared" si="12"/>
        <v>181</v>
      </c>
      <c r="CN75" s="267">
        <f t="shared" si="13"/>
        <v>362</v>
      </c>
      <c r="CO75" s="268">
        <f t="shared" si="14"/>
        <v>904.99</v>
      </c>
      <c r="CP75" s="252"/>
      <c r="CQ75" s="252"/>
      <c r="CR75" s="252"/>
      <c r="CS75" s="252"/>
      <c r="CT75" s="252"/>
      <c r="CU75" s="252"/>
      <c r="CV75" s="252"/>
      <c r="CW75" s="252"/>
      <c r="CX75" s="252">
        <f t="shared" si="20"/>
        <v>0</v>
      </c>
      <c r="CY75" s="252"/>
      <c r="CZ75" s="252">
        <v>489.06</v>
      </c>
      <c r="DA75" s="252"/>
      <c r="DC75" s="252"/>
      <c r="DD75" s="252"/>
      <c r="DH75" s="6">
        <v>7.2499999999999995E-2</v>
      </c>
      <c r="DI75" s="252">
        <v>39.42</v>
      </c>
      <c r="DJ75" s="3">
        <v>546.33000000000004</v>
      </c>
      <c r="DL75" s="241">
        <f t="shared" si="15"/>
        <v>69</v>
      </c>
      <c r="DM75" s="2"/>
      <c r="DN75" s="252">
        <v>720</v>
      </c>
      <c r="DQ75" s="252">
        <v>405.18</v>
      </c>
      <c r="DR75" s="264">
        <v>3.9399999999999998E-2</v>
      </c>
      <c r="DS75" s="252">
        <v>0</v>
      </c>
      <c r="DT75" s="253">
        <v>0</v>
      </c>
    </row>
    <row r="76" spans="1:124">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4">
        <v>328.76</v>
      </c>
      <c r="P76" s="475">
        <v>328.76</v>
      </c>
      <c r="Q76" s="475">
        <v>430.86</v>
      </c>
      <c r="R76" s="476">
        <v>0.09</v>
      </c>
      <c r="S76" s="536">
        <f t="shared" si="17"/>
        <v>70</v>
      </c>
      <c r="T76" s="461">
        <v>75.260000000000005</v>
      </c>
      <c r="U76" s="461">
        <v>10.56</v>
      </c>
      <c r="V76" s="461">
        <v>353.76</v>
      </c>
      <c r="W76" s="461"/>
      <c r="X76" s="254">
        <v>51.09</v>
      </c>
      <c r="Y76" s="462">
        <v>7.4999999999999997E-2</v>
      </c>
      <c r="Z76" s="461">
        <v>22.5</v>
      </c>
      <c r="AA76" s="461">
        <v>437.73</v>
      </c>
      <c r="AB76" s="463">
        <v>353.75</v>
      </c>
      <c r="AC76" s="464">
        <v>0.3</v>
      </c>
      <c r="AD76" s="461">
        <v>20.62</v>
      </c>
      <c r="AE76" s="461"/>
      <c r="AF76" s="461"/>
      <c r="AG76" s="253"/>
      <c r="AH76" s="273">
        <v>0.1</v>
      </c>
      <c r="AI76" s="255">
        <v>0.08</v>
      </c>
      <c r="AJ76" s="160">
        <v>0.1</v>
      </c>
      <c r="AK76" s="539">
        <v>480.1</v>
      </c>
      <c r="AL76" s="539"/>
      <c r="AM76" s="506">
        <f t="shared" si="18"/>
        <v>70</v>
      </c>
      <c r="AN76" s="481">
        <v>257.37</v>
      </c>
      <c r="AO76" s="481">
        <v>191.57</v>
      </c>
      <c r="AP76" s="254"/>
      <c r="AQ76" s="481">
        <v>303.18</v>
      </c>
      <c r="AR76" s="500" t="s">
        <v>5330</v>
      </c>
      <c r="AS76" s="503">
        <v>23.57</v>
      </c>
      <c r="AT76" s="503"/>
      <c r="AU76" s="511">
        <v>237.16</v>
      </c>
      <c r="AV76" s="511">
        <v>1222.49</v>
      </c>
      <c r="AW76" s="505">
        <v>0.2</v>
      </c>
      <c r="AX76" s="504">
        <v>0.22</v>
      </c>
      <c r="AY76" s="503">
        <v>16.66</v>
      </c>
      <c r="AZ76" s="503">
        <v>1414.05</v>
      </c>
      <c r="BA76" s="503">
        <v>19.170000000000002</v>
      </c>
      <c r="BB76" s="503"/>
      <c r="BC76" s="503"/>
      <c r="BD76" s="511"/>
      <c r="BE76" s="512">
        <v>0.16200000000000001</v>
      </c>
      <c r="BF76" s="512"/>
      <c r="BG76" s="512" t="s">
        <v>5348</v>
      </c>
      <c r="BH76" s="252"/>
      <c r="BI76" s="252"/>
      <c r="BJ76" s="512">
        <v>0.22</v>
      </c>
      <c r="BK76" s="252"/>
      <c r="BL76" s="252"/>
      <c r="BM76" s="527">
        <f t="shared" si="19"/>
        <v>70</v>
      </c>
      <c r="BN76" s="490">
        <v>158.63</v>
      </c>
      <c r="BO76" s="254"/>
      <c r="BP76" s="254"/>
      <c r="BQ76" s="254"/>
      <c r="BR76" s="495">
        <v>19.170000000000002</v>
      </c>
      <c r="BS76" s="498">
        <v>0.3</v>
      </c>
      <c r="BT76" s="498"/>
      <c r="BU76" s="495">
        <v>424</v>
      </c>
      <c r="BV76" s="241">
        <f t="shared" si="11"/>
        <v>70</v>
      </c>
      <c r="BW76" s="2"/>
      <c r="BX76" s="2">
        <v>490.8</v>
      </c>
      <c r="BY76" s="2"/>
      <c r="BZ76" s="2"/>
      <c r="CA76" s="2"/>
      <c r="CB76" s="252"/>
      <c r="CC76" s="252"/>
      <c r="CD76" s="252">
        <v>546.33000000000004</v>
      </c>
      <c r="CE76" s="253"/>
      <c r="CG76" s="253">
        <v>0.08</v>
      </c>
      <c r="CM76" s="266">
        <f t="shared" si="12"/>
        <v>181</v>
      </c>
      <c r="CN76" s="267">
        <f t="shared" si="13"/>
        <v>362</v>
      </c>
      <c r="CO76" s="268">
        <f t="shared" si="14"/>
        <v>904.99</v>
      </c>
      <c r="CP76" s="252"/>
      <c r="CQ76" s="252"/>
      <c r="CR76" s="252"/>
      <c r="CS76" s="252"/>
      <c r="CT76" s="252"/>
      <c r="CU76" s="252"/>
      <c r="CV76" s="252"/>
      <c r="CW76" s="252"/>
      <c r="CX76" s="252">
        <f t="shared" si="20"/>
        <v>0</v>
      </c>
      <c r="CY76" s="252"/>
      <c r="CZ76" s="252">
        <v>489.06</v>
      </c>
      <c r="DA76" s="252"/>
      <c r="DC76" s="252"/>
      <c r="DD76" s="252"/>
      <c r="DH76" s="6">
        <v>7.2499999999999995E-2</v>
      </c>
      <c r="DI76" s="252">
        <v>39.42</v>
      </c>
      <c r="DJ76" s="3">
        <v>546.33000000000004</v>
      </c>
      <c r="DL76" s="241">
        <f t="shared" si="15"/>
        <v>70</v>
      </c>
      <c r="DM76" s="2"/>
      <c r="DN76" s="252">
        <v>720</v>
      </c>
      <c r="DQ76" s="252">
        <v>405.18</v>
      </c>
      <c r="DR76" s="264">
        <v>3.9399999999999998E-2</v>
      </c>
      <c r="DS76" s="252">
        <v>0</v>
      </c>
      <c r="DT76" s="253">
        <v>0</v>
      </c>
    </row>
    <row r="77" spans="1:124">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4">
        <v>328.76</v>
      </c>
      <c r="P77" s="475">
        <v>328.76</v>
      </c>
      <c r="Q77" s="475">
        <v>430.86</v>
      </c>
      <c r="R77" s="476">
        <v>0.09</v>
      </c>
      <c r="S77" s="536">
        <f t="shared" si="17"/>
        <v>71</v>
      </c>
      <c r="T77" s="461">
        <v>75.260000000000005</v>
      </c>
      <c r="U77" s="461">
        <v>10.56</v>
      </c>
      <c r="V77" s="461">
        <v>353.76</v>
      </c>
      <c r="W77" s="461"/>
      <c r="X77" s="254">
        <v>51.09</v>
      </c>
      <c r="Y77" s="462">
        <v>7.4999999999999997E-2</v>
      </c>
      <c r="Z77" s="461">
        <v>22.5</v>
      </c>
      <c r="AA77" s="461">
        <v>437.73</v>
      </c>
      <c r="AB77" s="463">
        <v>353.75</v>
      </c>
      <c r="AC77" s="464">
        <v>0.3</v>
      </c>
      <c r="AD77" s="461">
        <v>20.62</v>
      </c>
      <c r="AE77" s="461"/>
      <c r="AF77" s="461"/>
      <c r="AG77" s="253"/>
      <c r="AH77" s="273">
        <v>0.1</v>
      </c>
      <c r="AI77" s="255">
        <v>0.08</v>
      </c>
      <c r="AJ77" s="160">
        <v>0.1</v>
      </c>
      <c r="AK77" s="539">
        <v>480.1</v>
      </c>
      <c r="AL77" s="539"/>
      <c r="AM77" s="506">
        <f t="shared" si="18"/>
        <v>71</v>
      </c>
      <c r="AN77" s="481">
        <v>257.37</v>
      </c>
      <c r="AO77" s="481">
        <v>191.57</v>
      </c>
      <c r="AP77" s="254"/>
      <c r="AQ77" s="481">
        <v>303.18</v>
      </c>
      <c r="AR77" s="500" t="s">
        <v>5330</v>
      </c>
      <c r="AS77" s="503">
        <v>23.57</v>
      </c>
      <c r="AT77" s="502"/>
      <c r="AU77" s="511">
        <v>237.16</v>
      </c>
      <c r="AV77" s="511">
        <v>1222.49</v>
      </c>
      <c r="AW77" s="505">
        <v>0.2</v>
      </c>
      <c r="AX77" s="504">
        <v>0.22</v>
      </c>
      <c r="AY77" s="503">
        <v>16.66</v>
      </c>
      <c r="AZ77" s="503">
        <v>1414.05</v>
      </c>
      <c r="BA77" s="503">
        <v>19.170000000000002</v>
      </c>
      <c r="BB77" s="503"/>
      <c r="BC77" s="503"/>
      <c r="BD77" s="511"/>
      <c r="BE77" s="512">
        <v>0.16200000000000001</v>
      </c>
      <c r="BF77" s="512"/>
      <c r="BG77" s="512" t="s">
        <v>5348</v>
      </c>
      <c r="BH77" s="252"/>
      <c r="BI77" s="252"/>
      <c r="BJ77" s="512">
        <v>0.22</v>
      </c>
      <c r="BK77" s="252"/>
      <c r="BL77" s="252"/>
      <c r="BM77" s="527">
        <f t="shared" si="19"/>
        <v>71</v>
      </c>
      <c r="BN77" s="490">
        <v>158.63</v>
      </c>
      <c r="BO77" s="254"/>
      <c r="BP77" s="254"/>
      <c r="BQ77" s="254"/>
      <c r="BR77" s="495">
        <v>19.170000000000002</v>
      </c>
      <c r="BS77" s="498">
        <v>0.3</v>
      </c>
      <c r="BT77" s="498"/>
      <c r="BU77" s="495">
        <v>424</v>
      </c>
      <c r="BV77" s="241">
        <f t="shared" si="11"/>
        <v>71</v>
      </c>
      <c r="BW77" s="2"/>
      <c r="BX77" s="2">
        <v>490.8</v>
      </c>
      <c r="BY77" s="2"/>
      <c r="BZ77" s="2"/>
      <c r="CA77" s="2"/>
      <c r="CB77" s="252"/>
      <c r="CC77" s="252"/>
      <c r="CD77" s="252">
        <v>546.33000000000004</v>
      </c>
      <c r="CE77" s="253"/>
      <c r="CG77" s="5">
        <v>0.08</v>
      </c>
      <c r="CM77" s="266">
        <f t="shared" si="12"/>
        <v>181</v>
      </c>
      <c r="CN77" s="267">
        <f t="shared" si="13"/>
        <v>362</v>
      </c>
      <c r="CO77" s="268">
        <f t="shared" si="14"/>
        <v>904.99</v>
      </c>
      <c r="CP77" s="252"/>
      <c r="CQ77" s="252"/>
      <c r="CR77" s="252"/>
      <c r="CS77" s="252"/>
      <c r="CT77" s="252"/>
      <c r="CU77" s="252"/>
      <c r="CV77" s="252"/>
      <c r="CW77" s="252"/>
      <c r="CX77" s="252">
        <f t="shared" si="20"/>
        <v>0</v>
      </c>
      <c r="CY77" s="252"/>
      <c r="CZ77" s="252">
        <v>489.06</v>
      </c>
      <c r="DA77" s="252"/>
      <c r="DC77" s="252"/>
      <c r="DD77" s="252"/>
      <c r="DH77" s="6">
        <v>7.2499999999999995E-2</v>
      </c>
      <c r="DI77" s="252">
        <v>39.42</v>
      </c>
      <c r="DJ77" s="3">
        <v>546.33000000000004</v>
      </c>
      <c r="DL77" s="241">
        <f t="shared" si="15"/>
        <v>71</v>
      </c>
      <c r="DM77" s="2"/>
      <c r="DN77" s="252">
        <v>720</v>
      </c>
      <c r="DQ77" s="252">
        <v>405.18</v>
      </c>
      <c r="DR77" s="264">
        <v>3.9399999999999998E-2</v>
      </c>
      <c r="DS77" s="252">
        <v>0</v>
      </c>
      <c r="DT77" s="253">
        <v>0</v>
      </c>
    </row>
    <row r="78" spans="1:124">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4">
        <v>328.76</v>
      </c>
      <c r="P78" s="475">
        <v>328.76</v>
      </c>
      <c r="Q78" s="475">
        <v>430.86</v>
      </c>
      <c r="R78" s="476">
        <v>0.09</v>
      </c>
      <c r="S78" s="536">
        <f t="shared" si="17"/>
        <v>72</v>
      </c>
      <c r="T78" s="461">
        <v>75.260000000000005</v>
      </c>
      <c r="U78" s="461">
        <v>10.56</v>
      </c>
      <c r="V78" s="461">
        <v>353.76</v>
      </c>
      <c r="W78" s="461"/>
      <c r="X78" s="254">
        <v>51.09</v>
      </c>
      <c r="Y78" s="462">
        <v>7.4999999999999997E-2</v>
      </c>
      <c r="Z78" s="461">
        <v>22.5</v>
      </c>
      <c r="AA78" s="461">
        <v>437.73</v>
      </c>
      <c r="AB78" s="463">
        <v>353.75</v>
      </c>
      <c r="AC78" s="464">
        <v>0.3</v>
      </c>
      <c r="AD78" s="461">
        <v>20.62</v>
      </c>
      <c r="AE78" s="461"/>
      <c r="AF78" s="461"/>
      <c r="AG78" s="253"/>
      <c r="AH78" s="273">
        <v>0.1</v>
      </c>
      <c r="AI78" s="255">
        <v>0.08</v>
      </c>
      <c r="AJ78" s="160">
        <v>0.1</v>
      </c>
      <c r="AK78" s="539">
        <v>480.1</v>
      </c>
      <c r="AL78" s="539"/>
      <c r="AM78" s="506">
        <f t="shared" si="18"/>
        <v>72</v>
      </c>
      <c r="AN78" s="481">
        <v>257.37</v>
      </c>
      <c r="AO78" s="481">
        <v>191.57</v>
      </c>
      <c r="AP78" s="254"/>
      <c r="AQ78" s="481">
        <v>303.18</v>
      </c>
      <c r="AR78" s="500" t="s">
        <v>5330</v>
      </c>
      <c r="AS78" s="503">
        <v>23.57</v>
      </c>
      <c r="AT78" s="503"/>
      <c r="AU78" s="511">
        <v>237.16</v>
      </c>
      <c r="AV78" s="511">
        <v>1222.49</v>
      </c>
      <c r="AW78" s="505">
        <v>0.2</v>
      </c>
      <c r="AX78" s="504">
        <v>0.22</v>
      </c>
      <c r="AY78" s="503">
        <v>16.66</v>
      </c>
      <c r="AZ78" s="503">
        <v>1414.05</v>
      </c>
      <c r="BA78" s="503">
        <v>19.170000000000002</v>
      </c>
      <c r="BB78" s="503"/>
      <c r="BC78" s="503"/>
      <c r="BD78" s="511"/>
      <c r="BE78" s="512">
        <v>0.16200000000000001</v>
      </c>
      <c r="BF78" s="512"/>
      <c r="BG78" s="512" t="s">
        <v>5348</v>
      </c>
      <c r="BH78" s="252"/>
      <c r="BI78" s="252"/>
      <c r="BJ78" s="512">
        <v>0.22</v>
      </c>
      <c r="BK78" s="252"/>
      <c r="BL78" s="252"/>
      <c r="BM78" s="527">
        <f t="shared" si="19"/>
        <v>72</v>
      </c>
      <c r="BN78" s="490">
        <v>158.63</v>
      </c>
      <c r="BO78" s="254"/>
      <c r="BP78" s="254"/>
      <c r="BQ78" s="254"/>
      <c r="BR78" s="495">
        <v>19.170000000000002</v>
      </c>
      <c r="BS78" s="498">
        <v>0.3</v>
      </c>
      <c r="BT78" s="498"/>
      <c r="BU78" s="495">
        <v>424</v>
      </c>
      <c r="BV78" s="241">
        <f t="shared" si="11"/>
        <v>72</v>
      </c>
      <c r="BW78" s="2"/>
      <c r="BX78" s="2">
        <v>490.8</v>
      </c>
      <c r="BY78" s="2"/>
      <c r="BZ78" s="2"/>
      <c r="CA78" s="2"/>
      <c r="CB78" s="252"/>
      <c r="CC78" s="252"/>
      <c r="CD78" s="252">
        <v>546.33000000000004</v>
      </c>
      <c r="CE78" s="253"/>
      <c r="CG78" s="253">
        <v>0.08</v>
      </c>
      <c r="CM78" s="266">
        <f t="shared" si="12"/>
        <v>181</v>
      </c>
      <c r="CN78" s="267">
        <f t="shared" si="13"/>
        <v>362</v>
      </c>
      <c r="CO78" s="268">
        <f t="shared" si="14"/>
        <v>904.99</v>
      </c>
      <c r="CP78" s="252"/>
      <c r="CQ78" s="252"/>
      <c r="CR78" s="252"/>
      <c r="CS78" s="252"/>
      <c r="CT78" s="252"/>
      <c r="CU78" s="252"/>
      <c r="CV78" s="252"/>
      <c r="CW78" s="252"/>
      <c r="CX78" s="252">
        <f t="shared" si="20"/>
        <v>0</v>
      </c>
      <c r="CY78" s="252"/>
      <c r="CZ78" s="252">
        <v>489.06</v>
      </c>
      <c r="DA78" s="252"/>
      <c r="DC78" s="252"/>
      <c r="DD78" s="252"/>
      <c r="DH78" s="6">
        <v>7.2499999999999995E-2</v>
      </c>
      <c r="DI78" s="252">
        <v>39.42</v>
      </c>
      <c r="DJ78" s="3">
        <v>546.33000000000004</v>
      </c>
      <c r="DL78" s="241">
        <f t="shared" si="15"/>
        <v>72</v>
      </c>
      <c r="DM78" s="2"/>
      <c r="DN78" s="252">
        <v>720</v>
      </c>
      <c r="DQ78" s="252">
        <v>405.18</v>
      </c>
      <c r="DR78" s="264">
        <v>3.9399999999999998E-2</v>
      </c>
      <c r="DS78" s="252">
        <v>0</v>
      </c>
      <c r="DT78" s="253">
        <v>0</v>
      </c>
    </row>
    <row r="79" spans="1:124">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4">
        <v>328.76</v>
      </c>
      <c r="P79" s="475">
        <v>328.76</v>
      </c>
      <c r="Q79" s="475">
        <v>430.86</v>
      </c>
      <c r="R79" s="476">
        <v>0.09</v>
      </c>
      <c r="S79" s="536">
        <f t="shared" si="17"/>
        <v>73</v>
      </c>
      <c r="T79" s="461">
        <v>75.260000000000005</v>
      </c>
      <c r="U79" s="461">
        <v>10.56</v>
      </c>
      <c r="V79" s="461">
        <v>353.76</v>
      </c>
      <c r="W79" s="461"/>
      <c r="X79" s="254">
        <v>51.09</v>
      </c>
      <c r="Y79" s="462">
        <v>7.4999999999999997E-2</v>
      </c>
      <c r="Z79" s="461">
        <v>22.5</v>
      </c>
      <c r="AA79" s="461">
        <v>437.73</v>
      </c>
      <c r="AB79" s="463">
        <v>353.75</v>
      </c>
      <c r="AC79" s="464">
        <v>0.3</v>
      </c>
      <c r="AD79" s="461">
        <v>20.62</v>
      </c>
      <c r="AE79" s="461"/>
      <c r="AF79" s="461"/>
      <c r="AG79" s="253"/>
      <c r="AH79" s="273">
        <v>0.1</v>
      </c>
      <c r="AI79" s="255">
        <v>0.08</v>
      </c>
      <c r="AJ79" s="160">
        <v>0.1</v>
      </c>
      <c r="AK79" s="539">
        <v>480.1</v>
      </c>
      <c r="AL79" s="539"/>
      <c r="AM79" s="506">
        <f t="shared" si="18"/>
        <v>73</v>
      </c>
      <c r="AN79" s="481">
        <v>257.37</v>
      </c>
      <c r="AO79" s="481">
        <v>191.57</v>
      </c>
      <c r="AP79" s="254"/>
      <c r="AQ79" s="481">
        <v>303.18</v>
      </c>
      <c r="AR79" s="500" t="s">
        <v>5330</v>
      </c>
      <c r="AS79" s="503">
        <v>23.57</v>
      </c>
      <c r="AT79" s="502"/>
      <c r="AU79" s="511">
        <v>237.16</v>
      </c>
      <c r="AV79" s="511">
        <v>1222.49</v>
      </c>
      <c r="AW79" s="505">
        <v>0.2</v>
      </c>
      <c r="AX79" s="504">
        <v>0.22</v>
      </c>
      <c r="AY79" s="503">
        <v>16.66</v>
      </c>
      <c r="AZ79" s="503">
        <v>1414.05</v>
      </c>
      <c r="BA79" s="503">
        <v>19.170000000000002</v>
      </c>
      <c r="BB79" s="503"/>
      <c r="BC79" s="503"/>
      <c r="BD79" s="511"/>
      <c r="BE79" s="512">
        <v>0.16200000000000001</v>
      </c>
      <c r="BF79" s="512"/>
      <c r="BG79" s="512" t="s">
        <v>5348</v>
      </c>
      <c r="BH79" s="252"/>
      <c r="BI79" s="252"/>
      <c r="BJ79" s="512">
        <v>0.22</v>
      </c>
      <c r="BK79" s="252"/>
      <c r="BL79" s="252"/>
      <c r="BM79" s="527">
        <f t="shared" si="19"/>
        <v>73</v>
      </c>
      <c r="BN79" s="490">
        <v>158.63</v>
      </c>
      <c r="BO79" s="254"/>
      <c r="BP79" s="254"/>
      <c r="BQ79" s="254"/>
      <c r="BR79" s="495">
        <v>19.170000000000002</v>
      </c>
      <c r="BS79" s="498">
        <v>0.3</v>
      </c>
      <c r="BT79" s="498"/>
      <c r="BU79" s="495">
        <v>424</v>
      </c>
      <c r="BV79" s="241">
        <f t="shared" si="11"/>
        <v>73</v>
      </c>
      <c r="BW79" s="2"/>
      <c r="BX79" s="2">
        <v>490.8</v>
      </c>
      <c r="BY79" s="2"/>
      <c r="BZ79" s="2"/>
      <c r="CA79" s="2"/>
      <c r="CB79" s="252"/>
      <c r="CC79" s="252"/>
      <c r="CD79" s="252">
        <v>546.33000000000004</v>
      </c>
      <c r="CE79" s="253"/>
      <c r="CG79" s="5">
        <v>0.08</v>
      </c>
      <c r="CM79" s="266">
        <f t="shared" si="12"/>
        <v>181</v>
      </c>
      <c r="CN79" s="267">
        <f t="shared" si="13"/>
        <v>362</v>
      </c>
      <c r="CO79" s="268">
        <f t="shared" si="14"/>
        <v>904.99</v>
      </c>
      <c r="CP79" s="252"/>
      <c r="CQ79" s="252"/>
      <c r="CR79" s="252"/>
      <c r="CS79" s="252"/>
      <c r="CT79" s="252"/>
      <c r="CU79" s="252"/>
      <c r="CV79" s="252"/>
      <c r="CW79" s="252"/>
      <c r="CX79" s="252">
        <f t="shared" si="20"/>
        <v>0</v>
      </c>
      <c r="CY79" s="252"/>
      <c r="CZ79" s="252">
        <v>489.06</v>
      </c>
      <c r="DA79" s="252"/>
      <c r="DC79" s="252"/>
      <c r="DD79" s="252"/>
      <c r="DH79" s="6">
        <v>7.2499999999999995E-2</v>
      </c>
      <c r="DI79" s="252">
        <v>39.42</v>
      </c>
      <c r="DJ79" s="3">
        <v>546.33000000000004</v>
      </c>
      <c r="DL79" s="241">
        <f t="shared" si="15"/>
        <v>73</v>
      </c>
      <c r="DM79" s="2"/>
      <c r="DN79" s="252">
        <v>720</v>
      </c>
      <c r="DQ79" s="252">
        <v>405.18</v>
      </c>
      <c r="DR79" s="264">
        <v>3.9399999999999998E-2</v>
      </c>
      <c r="DS79" s="252">
        <v>0</v>
      </c>
      <c r="DT79" s="253">
        <v>0</v>
      </c>
    </row>
    <row r="80" spans="1:124">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4">
        <v>328.76</v>
      </c>
      <c r="P80" s="475">
        <v>328.76</v>
      </c>
      <c r="Q80" s="475">
        <v>430.86</v>
      </c>
      <c r="R80" s="476">
        <v>0.09</v>
      </c>
      <c r="S80" s="536">
        <f t="shared" si="17"/>
        <v>74</v>
      </c>
      <c r="T80" s="461">
        <v>75.260000000000005</v>
      </c>
      <c r="U80" s="461">
        <v>10.56</v>
      </c>
      <c r="V80" s="461">
        <v>353.76</v>
      </c>
      <c r="W80" s="461"/>
      <c r="X80" s="254">
        <v>51.09</v>
      </c>
      <c r="Y80" s="462">
        <v>7.4999999999999997E-2</v>
      </c>
      <c r="Z80" s="461">
        <v>22.5</v>
      </c>
      <c r="AA80" s="461">
        <v>437.73</v>
      </c>
      <c r="AB80" s="463">
        <v>353.75</v>
      </c>
      <c r="AC80" s="464">
        <v>0.3</v>
      </c>
      <c r="AD80" s="461">
        <v>20.62</v>
      </c>
      <c r="AE80" s="461"/>
      <c r="AF80" s="461"/>
      <c r="AG80" s="253"/>
      <c r="AH80" s="273">
        <v>0.1</v>
      </c>
      <c r="AI80" s="255">
        <v>0.08</v>
      </c>
      <c r="AJ80" s="160">
        <v>0.1</v>
      </c>
      <c r="AK80" s="539">
        <v>480.1</v>
      </c>
      <c r="AL80" s="539"/>
      <c r="AM80" s="506">
        <f t="shared" si="18"/>
        <v>74</v>
      </c>
      <c r="AN80" s="481">
        <v>257.37</v>
      </c>
      <c r="AO80" s="481">
        <v>191.57</v>
      </c>
      <c r="AP80" s="254"/>
      <c r="AQ80" s="481">
        <v>303.18</v>
      </c>
      <c r="AR80" s="500" t="s">
        <v>5330</v>
      </c>
      <c r="AS80" s="503">
        <v>23.57</v>
      </c>
      <c r="AT80" s="503"/>
      <c r="AU80" s="511">
        <v>237.16</v>
      </c>
      <c r="AV80" s="511">
        <v>1222.49</v>
      </c>
      <c r="AW80" s="505">
        <v>0.2</v>
      </c>
      <c r="AX80" s="504">
        <v>0.22</v>
      </c>
      <c r="AY80" s="503">
        <v>16.66</v>
      </c>
      <c r="AZ80" s="503">
        <v>1414.05</v>
      </c>
      <c r="BA80" s="503">
        <v>19.170000000000002</v>
      </c>
      <c r="BB80" s="503"/>
      <c r="BC80" s="503"/>
      <c r="BD80" s="511"/>
      <c r="BE80" s="512">
        <v>0.16200000000000001</v>
      </c>
      <c r="BF80" s="512"/>
      <c r="BG80" s="512" t="s">
        <v>5348</v>
      </c>
      <c r="BH80" s="252"/>
      <c r="BI80" s="252"/>
      <c r="BJ80" s="512">
        <v>0.22</v>
      </c>
      <c r="BK80" s="252"/>
      <c r="BL80" s="252"/>
      <c r="BM80" s="527">
        <f t="shared" si="19"/>
        <v>74</v>
      </c>
      <c r="BN80" s="490">
        <v>158.63</v>
      </c>
      <c r="BO80" s="254"/>
      <c r="BP80" s="254"/>
      <c r="BQ80" s="254"/>
      <c r="BR80" s="495">
        <v>19.170000000000002</v>
      </c>
      <c r="BS80" s="498">
        <v>0.3</v>
      </c>
      <c r="BT80" s="498"/>
      <c r="BU80" s="495">
        <v>424</v>
      </c>
      <c r="BV80" s="241">
        <f t="shared" si="11"/>
        <v>74</v>
      </c>
      <c r="BW80" s="2"/>
      <c r="BX80" s="2">
        <v>490.8</v>
      </c>
      <c r="BY80" s="2"/>
      <c r="BZ80" s="2"/>
      <c r="CA80" s="2"/>
      <c r="CB80" s="252"/>
      <c r="CC80" s="252"/>
      <c r="CD80" s="252">
        <v>546.33000000000004</v>
      </c>
      <c r="CE80" s="253"/>
      <c r="CG80" s="253">
        <v>0.08</v>
      </c>
      <c r="CM80" s="266">
        <f t="shared" si="12"/>
        <v>181</v>
      </c>
      <c r="CN80" s="267">
        <f t="shared" si="13"/>
        <v>362</v>
      </c>
      <c r="CO80" s="268">
        <f t="shared" si="14"/>
        <v>904.99</v>
      </c>
      <c r="CP80" s="252"/>
      <c r="CQ80" s="252"/>
      <c r="CR80" s="252"/>
      <c r="CS80" s="252"/>
      <c r="CT80" s="252"/>
      <c r="CU80" s="252"/>
      <c r="CV80" s="252"/>
      <c r="CW80" s="252"/>
      <c r="CX80" s="252">
        <f t="shared" si="20"/>
        <v>0</v>
      </c>
      <c r="CY80" s="252"/>
      <c r="CZ80" s="252">
        <v>489.06</v>
      </c>
      <c r="DA80" s="252"/>
      <c r="DC80" s="252"/>
      <c r="DD80" s="252"/>
      <c r="DH80" s="6">
        <v>7.2499999999999995E-2</v>
      </c>
      <c r="DI80" s="252">
        <v>39.42</v>
      </c>
      <c r="DJ80" s="3">
        <v>546.33000000000004</v>
      </c>
      <c r="DL80" s="241">
        <f t="shared" si="15"/>
        <v>74</v>
      </c>
      <c r="DM80" s="2"/>
      <c r="DN80" s="252">
        <v>720</v>
      </c>
      <c r="DQ80" s="252">
        <v>405.18</v>
      </c>
      <c r="DR80" s="264">
        <v>3.9399999999999998E-2</v>
      </c>
      <c r="DS80" s="252">
        <v>0</v>
      </c>
      <c r="DT80" s="253">
        <v>0</v>
      </c>
    </row>
    <row r="81" spans="1:124">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4">
        <v>328.76</v>
      </c>
      <c r="P81" s="475">
        <v>328.76</v>
      </c>
      <c r="Q81" s="475">
        <v>430.86</v>
      </c>
      <c r="R81" s="476">
        <v>0.09</v>
      </c>
      <c r="S81" s="536">
        <f t="shared" si="17"/>
        <v>75</v>
      </c>
      <c r="T81" s="461">
        <v>75.260000000000005</v>
      </c>
      <c r="U81" s="461">
        <v>10.56</v>
      </c>
      <c r="V81" s="461">
        <v>353.76</v>
      </c>
      <c r="W81" s="461"/>
      <c r="X81" s="254">
        <v>51.09</v>
      </c>
      <c r="Y81" s="462">
        <v>7.4999999999999997E-2</v>
      </c>
      <c r="Z81" s="461">
        <v>22.5</v>
      </c>
      <c r="AA81" s="461">
        <v>437.73</v>
      </c>
      <c r="AB81" s="463">
        <v>353.75</v>
      </c>
      <c r="AC81" s="464">
        <v>0.3</v>
      </c>
      <c r="AD81" s="461">
        <v>20.62</v>
      </c>
      <c r="AE81" s="461"/>
      <c r="AF81" s="461"/>
      <c r="AG81" s="253"/>
      <c r="AH81" s="273">
        <v>0.1</v>
      </c>
      <c r="AI81" s="255">
        <v>0.08</v>
      </c>
      <c r="AJ81" s="160">
        <v>0.1</v>
      </c>
      <c r="AK81" s="539">
        <v>480.1</v>
      </c>
      <c r="AL81" s="539"/>
      <c r="AM81" s="506">
        <f t="shared" si="18"/>
        <v>75</v>
      </c>
      <c r="AN81" s="481">
        <v>257.37</v>
      </c>
      <c r="AO81" s="481">
        <v>191.57</v>
      </c>
      <c r="AP81" s="254"/>
      <c r="AQ81" s="481">
        <v>303.18</v>
      </c>
      <c r="AR81" s="500" t="s">
        <v>5330</v>
      </c>
      <c r="AS81" s="503">
        <v>23.57</v>
      </c>
      <c r="AT81" s="502"/>
      <c r="AU81" s="511">
        <v>237.16</v>
      </c>
      <c r="AV81" s="511">
        <v>1222.49</v>
      </c>
      <c r="AW81" s="505">
        <v>0.2</v>
      </c>
      <c r="AX81" s="504">
        <v>0.22</v>
      </c>
      <c r="AY81" s="503">
        <v>16.66</v>
      </c>
      <c r="AZ81" s="503">
        <v>1414.05</v>
      </c>
      <c r="BA81" s="503">
        <v>19.170000000000002</v>
      </c>
      <c r="BB81" s="503"/>
      <c r="BC81" s="503"/>
      <c r="BD81" s="511"/>
      <c r="BE81" s="512">
        <v>0.16200000000000001</v>
      </c>
      <c r="BF81" s="512"/>
      <c r="BG81" s="512" t="s">
        <v>5348</v>
      </c>
      <c r="BH81" s="252"/>
      <c r="BI81" s="252"/>
      <c r="BJ81" s="512">
        <v>0.22</v>
      </c>
      <c r="BK81" s="252"/>
      <c r="BL81" s="252"/>
      <c r="BM81" s="527">
        <f t="shared" si="19"/>
        <v>75</v>
      </c>
      <c r="BN81" s="490">
        <v>158.63</v>
      </c>
      <c r="BO81" s="254"/>
      <c r="BP81" s="254"/>
      <c r="BQ81" s="254"/>
      <c r="BR81" s="495">
        <v>19.170000000000002</v>
      </c>
      <c r="BS81" s="498">
        <v>0.3</v>
      </c>
      <c r="BT81" s="498"/>
      <c r="BU81" s="495">
        <v>424</v>
      </c>
      <c r="BV81" s="241">
        <f t="shared" si="11"/>
        <v>75</v>
      </c>
      <c r="BW81" s="2"/>
      <c r="BX81" s="2">
        <v>490.8</v>
      </c>
      <c r="BY81" s="2"/>
      <c r="BZ81" s="2"/>
      <c r="CA81" s="2"/>
      <c r="CB81" s="252"/>
      <c r="CC81" s="252"/>
      <c r="CD81" s="252">
        <v>546.33000000000004</v>
      </c>
      <c r="CE81" s="253"/>
      <c r="CG81" s="5">
        <v>0.08</v>
      </c>
      <c r="CM81" s="266">
        <f t="shared" si="12"/>
        <v>181</v>
      </c>
      <c r="CN81" s="267">
        <f t="shared" si="13"/>
        <v>362</v>
      </c>
      <c r="CO81" s="268">
        <f t="shared" si="14"/>
        <v>904.99</v>
      </c>
      <c r="CP81" s="252"/>
      <c r="CQ81" s="252"/>
      <c r="CR81" s="252"/>
      <c r="CS81" s="252"/>
      <c r="CT81" s="252"/>
      <c r="CU81" s="252"/>
      <c r="CV81" s="252"/>
      <c r="CW81" s="252"/>
      <c r="CX81" s="252">
        <f t="shared" si="20"/>
        <v>0</v>
      </c>
      <c r="CY81" s="252"/>
      <c r="CZ81" s="252">
        <v>489.06</v>
      </c>
      <c r="DA81" s="252"/>
      <c r="DC81" s="252"/>
      <c r="DD81" s="252"/>
      <c r="DH81" s="6">
        <v>7.2499999999999995E-2</v>
      </c>
      <c r="DI81" s="252">
        <v>39.42</v>
      </c>
      <c r="DJ81" s="3">
        <v>546.33000000000004</v>
      </c>
      <c r="DL81" s="241">
        <f t="shared" si="15"/>
        <v>75</v>
      </c>
      <c r="DM81" s="2"/>
      <c r="DN81" s="252">
        <v>720</v>
      </c>
      <c r="DQ81" s="252">
        <v>405.18</v>
      </c>
      <c r="DR81" s="264">
        <v>3.9399999999999998E-2</v>
      </c>
      <c r="DS81" s="252">
        <v>0</v>
      </c>
      <c r="DT81" s="253">
        <v>0</v>
      </c>
    </row>
    <row r="82" spans="1:124">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4">
        <v>328.76</v>
      </c>
      <c r="P82" s="475">
        <v>328.76</v>
      </c>
      <c r="Q82" s="475">
        <v>430.86</v>
      </c>
      <c r="R82" s="476">
        <v>0.09</v>
      </c>
      <c r="S82" s="536">
        <f t="shared" si="17"/>
        <v>76</v>
      </c>
      <c r="T82" s="461">
        <v>75.260000000000005</v>
      </c>
      <c r="U82" s="461">
        <v>10.56</v>
      </c>
      <c r="V82" s="461">
        <v>353.76</v>
      </c>
      <c r="W82" s="461"/>
      <c r="X82" s="254">
        <v>51.09</v>
      </c>
      <c r="Y82" s="462">
        <v>7.4999999999999997E-2</v>
      </c>
      <c r="Z82" s="461">
        <v>22.5</v>
      </c>
      <c r="AA82" s="461">
        <v>437.73</v>
      </c>
      <c r="AB82" s="463">
        <v>353.75</v>
      </c>
      <c r="AC82" s="464">
        <v>0.3</v>
      </c>
      <c r="AD82" s="461">
        <v>20.62</v>
      </c>
      <c r="AE82" s="461"/>
      <c r="AF82" s="461"/>
      <c r="AG82" s="253"/>
      <c r="AH82" s="273">
        <v>0.1</v>
      </c>
      <c r="AI82" s="255">
        <v>0.08</v>
      </c>
      <c r="AJ82" s="160">
        <v>0.1</v>
      </c>
      <c r="AK82" s="539">
        <v>480.1</v>
      </c>
      <c r="AL82" s="539"/>
      <c r="AM82" s="506">
        <f t="shared" si="18"/>
        <v>76</v>
      </c>
      <c r="AN82" s="481">
        <v>257.37</v>
      </c>
      <c r="AO82" s="481">
        <v>191.57</v>
      </c>
      <c r="AP82" s="254"/>
      <c r="AQ82" s="481">
        <v>303.18</v>
      </c>
      <c r="AR82" s="500" t="s">
        <v>5330</v>
      </c>
      <c r="AS82" s="503">
        <v>23.57</v>
      </c>
      <c r="AT82" s="503"/>
      <c r="AU82" s="511">
        <v>237.16</v>
      </c>
      <c r="AV82" s="511">
        <v>1222.49</v>
      </c>
      <c r="AW82" s="505">
        <v>0.2</v>
      </c>
      <c r="AX82" s="504">
        <v>0.22</v>
      </c>
      <c r="AY82" s="503">
        <v>16.66</v>
      </c>
      <c r="AZ82" s="503">
        <v>1414.05</v>
      </c>
      <c r="BA82" s="503">
        <v>19.170000000000002</v>
      </c>
      <c r="BB82" s="503"/>
      <c r="BC82" s="503"/>
      <c r="BD82" s="511"/>
      <c r="BE82" s="512">
        <v>0.16200000000000001</v>
      </c>
      <c r="BF82" s="512"/>
      <c r="BG82" s="512" t="s">
        <v>5348</v>
      </c>
      <c r="BH82" s="252"/>
      <c r="BI82" s="252"/>
      <c r="BJ82" s="512">
        <v>0.22</v>
      </c>
      <c r="BK82" s="252"/>
      <c r="BL82" s="252"/>
      <c r="BM82" s="527">
        <f t="shared" si="19"/>
        <v>76</v>
      </c>
      <c r="BN82" s="490">
        <v>158.63</v>
      </c>
      <c r="BO82" s="254"/>
      <c r="BP82" s="254"/>
      <c r="BQ82" s="254"/>
      <c r="BR82" s="495">
        <v>19.170000000000002</v>
      </c>
      <c r="BS82" s="498">
        <v>0.3</v>
      </c>
      <c r="BT82" s="498"/>
      <c r="BU82" s="495">
        <v>424</v>
      </c>
      <c r="BV82" s="241">
        <f t="shared" si="11"/>
        <v>76</v>
      </c>
      <c r="BW82" s="2"/>
      <c r="BX82" s="2">
        <v>490.8</v>
      </c>
      <c r="BY82" s="2"/>
      <c r="BZ82" s="2"/>
      <c r="CA82" s="2"/>
      <c r="CB82" s="252"/>
      <c r="CC82" s="252"/>
      <c r="CD82" s="252">
        <v>546.33000000000004</v>
      </c>
      <c r="CE82" s="253"/>
      <c r="CG82" s="253">
        <v>0.08</v>
      </c>
      <c r="CM82" s="266">
        <f t="shared" si="12"/>
        <v>181</v>
      </c>
      <c r="CN82" s="267">
        <f t="shared" si="13"/>
        <v>362</v>
      </c>
      <c r="CO82" s="268">
        <f t="shared" si="14"/>
        <v>904.99</v>
      </c>
      <c r="CP82" s="252"/>
      <c r="CQ82" s="252"/>
      <c r="CR82" s="252"/>
      <c r="CS82" s="252"/>
      <c r="CT82" s="252"/>
      <c r="CU82" s="252"/>
      <c r="CV82" s="252"/>
      <c r="CW82" s="252"/>
      <c r="CX82" s="252">
        <f t="shared" si="20"/>
        <v>0</v>
      </c>
      <c r="CY82" s="252"/>
      <c r="CZ82" s="252">
        <v>489.06</v>
      </c>
      <c r="DA82" s="252"/>
      <c r="DC82" s="252"/>
      <c r="DD82" s="252"/>
      <c r="DH82" s="6">
        <v>7.2499999999999995E-2</v>
      </c>
      <c r="DI82" s="252">
        <v>39.42</v>
      </c>
      <c r="DJ82" s="3">
        <v>546.33000000000004</v>
      </c>
      <c r="DL82" s="241">
        <f t="shared" si="15"/>
        <v>76</v>
      </c>
      <c r="DM82" s="2"/>
      <c r="DN82" s="252">
        <v>720</v>
      </c>
      <c r="DQ82" s="252">
        <v>405.18</v>
      </c>
      <c r="DR82" s="264">
        <v>3.9399999999999998E-2</v>
      </c>
      <c r="DS82" s="252">
        <v>0</v>
      </c>
      <c r="DT82" s="253">
        <v>0</v>
      </c>
    </row>
    <row r="83" spans="1:124">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4">
        <v>328.76</v>
      </c>
      <c r="P83" s="475">
        <v>328.76</v>
      </c>
      <c r="Q83" s="475">
        <v>430.86</v>
      </c>
      <c r="R83" s="476">
        <v>0.09</v>
      </c>
      <c r="S83" s="536">
        <f t="shared" si="17"/>
        <v>77</v>
      </c>
      <c r="T83" s="461">
        <v>75.260000000000005</v>
      </c>
      <c r="U83" s="461">
        <v>10.56</v>
      </c>
      <c r="V83" s="461">
        <v>353.76</v>
      </c>
      <c r="W83" s="461"/>
      <c r="X83" s="254">
        <v>51.09</v>
      </c>
      <c r="Y83" s="462">
        <v>7.4999999999999997E-2</v>
      </c>
      <c r="Z83" s="461">
        <v>22.5</v>
      </c>
      <c r="AA83" s="461">
        <v>437.73</v>
      </c>
      <c r="AB83" s="463">
        <v>353.75</v>
      </c>
      <c r="AC83" s="464">
        <v>0.3</v>
      </c>
      <c r="AD83" s="461">
        <v>20.62</v>
      </c>
      <c r="AE83" s="461"/>
      <c r="AF83" s="461"/>
      <c r="AG83" s="253"/>
      <c r="AH83" s="273">
        <v>0.1</v>
      </c>
      <c r="AI83" s="255">
        <v>0.08</v>
      </c>
      <c r="AJ83" s="160">
        <v>0.1</v>
      </c>
      <c r="AK83" s="539">
        <v>480.1</v>
      </c>
      <c r="AL83" s="539"/>
      <c r="AM83" s="506">
        <f t="shared" si="18"/>
        <v>77</v>
      </c>
      <c r="AN83" s="481">
        <v>257.37</v>
      </c>
      <c r="AO83" s="481">
        <v>191.57</v>
      </c>
      <c r="AP83" s="254"/>
      <c r="AQ83" s="481">
        <v>303.18</v>
      </c>
      <c r="AR83" s="500" t="s">
        <v>5330</v>
      </c>
      <c r="AS83" s="503">
        <v>23.57</v>
      </c>
      <c r="AT83" s="502"/>
      <c r="AU83" s="511">
        <v>237.16</v>
      </c>
      <c r="AV83" s="511">
        <v>1222.49</v>
      </c>
      <c r="AW83" s="505">
        <v>0.2</v>
      </c>
      <c r="AX83" s="504">
        <v>0.22</v>
      </c>
      <c r="AY83" s="503">
        <v>16.66</v>
      </c>
      <c r="AZ83" s="503">
        <v>1414.05</v>
      </c>
      <c r="BA83" s="503">
        <v>19.170000000000002</v>
      </c>
      <c r="BB83" s="503"/>
      <c r="BC83" s="503"/>
      <c r="BD83" s="511"/>
      <c r="BE83" s="512">
        <v>0.16200000000000001</v>
      </c>
      <c r="BF83" s="512"/>
      <c r="BG83" s="512" t="s">
        <v>5348</v>
      </c>
      <c r="BH83" s="252"/>
      <c r="BI83" s="252"/>
      <c r="BJ83" s="512">
        <v>0.22</v>
      </c>
      <c r="BK83" s="252"/>
      <c r="BL83" s="252"/>
      <c r="BM83" s="527">
        <f t="shared" si="19"/>
        <v>77</v>
      </c>
      <c r="BN83" s="490">
        <v>158.63</v>
      </c>
      <c r="BO83" s="254"/>
      <c r="BP83" s="254"/>
      <c r="BQ83" s="254"/>
      <c r="BR83" s="495">
        <v>19.170000000000002</v>
      </c>
      <c r="BS83" s="498">
        <v>0.3</v>
      </c>
      <c r="BT83" s="498"/>
      <c r="BU83" s="495">
        <v>424</v>
      </c>
      <c r="BV83" s="241">
        <f t="shared" si="11"/>
        <v>77</v>
      </c>
      <c r="BW83" s="2"/>
      <c r="BX83" s="2">
        <v>490.8</v>
      </c>
      <c r="BY83" s="2"/>
      <c r="BZ83" s="2"/>
      <c r="CA83" s="2"/>
      <c r="CB83" s="252"/>
      <c r="CC83" s="252"/>
      <c r="CD83" s="252">
        <v>546.33000000000004</v>
      </c>
      <c r="CE83" s="253"/>
      <c r="CG83" s="5">
        <v>0.08</v>
      </c>
      <c r="CM83" s="266">
        <f t="shared" si="12"/>
        <v>181</v>
      </c>
      <c r="CN83" s="267">
        <f t="shared" si="13"/>
        <v>362</v>
      </c>
      <c r="CO83" s="268">
        <f t="shared" si="14"/>
        <v>904.99</v>
      </c>
      <c r="CP83" s="252"/>
      <c r="CQ83" s="252"/>
      <c r="CR83" s="252"/>
      <c r="CS83" s="252"/>
      <c r="CT83" s="252"/>
      <c r="CU83" s="252"/>
      <c r="CV83" s="252"/>
      <c r="CW83" s="252"/>
      <c r="CX83" s="252">
        <f t="shared" si="20"/>
        <v>0</v>
      </c>
      <c r="CY83" s="252"/>
      <c r="CZ83" s="252">
        <v>489.06</v>
      </c>
      <c r="DA83" s="252"/>
      <c r="DC83" s="252"/>
      <c r="DD83" s="252"/>
      <c r="DH83" s="6">
        <v>7.2499999999999995E-2</v>
      </c>
      <c r="DI83" s="252">
        <v>39.42</v>
      </c>
      <c r="DJ83" s="3">
        <v>546.33000000000004</v>
      </c>
      <c r="DL83" s="241">
        <f t="shared" si="15"/>
        <v>77</v>
      </c>
      <c r="DM83" s="2"/>
      <c r="DN83" s="252">
        <v>720</v>
      </c>
      <c r="DQ83" s="252">
        <v>405.18</v>
      </c>
      <c r="DR83" s="264">
        <v>3.9399999999999998E-2</v>
      </c>
      <c r="DS83" s="252">
        <v>0</v>
      </c>
      <c r="DT83" s="253">
        <v>0</v>
      </c>
    </row>
    <row r="84" spans="1:124">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4">
        <v>328.76</v>
      </c>
      <c r="P84" s="475">
        <v>328.76</v>
      </c>
      <c r="Q84" s="475">
        <v>430.86</v>
      </c>
      <c r="R84" s="476">
        <v>0.09</v>
      </c>
      <c r="S84" s="536">
        <f t="shared" si="17"/>
        <v>78</v>
      </c>
      <c r="T84" s="461">
        <v>75.260000000000005</v>
      </c>
      <c r="U84" s="461">
        <v>10.56</v>
      </c>
      <c r="V84" s="461">
        <v>353.76</v>
      </c>
      <c r="W84" s="461"/>
      <c r="X84" s="254">
        <v>51.09</v>
      </c>
      <c r="Y84" s="462">
        <v>7.4999999999999997E-2</v>
      </c>
      <c r="Z84" s="461">
        <v>22.5</v>
      </c>
      <c r="AA84" s="461">
        <v>437.73</v>
      </c>
      <c r="AB84" s="463">
        <v>353.75</v>
      </c>
      <c r="AC84" s="464">
        <v>0.3</v>
      </c>
      <c r="AD84" s="461">
        <v>20.62</v>
      </c>
      <c r="AE84" s="461"/>
      <c r="AF84" s="461"/>
      <c r="AG84" s="253"/>
      <c r="AH84" s="273">
        <v>0.1</v>
      </c>
      <c r="AI84" s="255">
        <v>0.08</v>
      </c>
      <c r="AJ84" s="160">
        <v>0.1</v>
      </c>
      <c r="AK84" s="539">
        <v>480.1</v>
      </c>
      <c r="AL84" s="539"/>
      <c r="AM84" s="506">
        <f t="shared" si="18"/>
        <v>78</v>
      </c>
      <c r="AN84" s="481">
        <v>257.37</v>
      </c>
      <c r="AO84" s="481">
        <v>191.57</v>
      </c>
      <c r="AP84" s="254"/>
      <c r="AQ84" s="481">
        <v>303.18</v>
      </c>
      <c r="AR84" s="500" t="s">
        <v>5330</v>
      </c>
      <c r="AS84" s="503">
        <v>23.57</v>
      </c>
      <c r="AT84" s="503"/>
      <c r="AU84" s="511">
        <v>237.16</v>
      </c>
      <c r="AV84" s="511">
        <v>1222.49</v>
      </c>
      <c r="AW84" s="505">
        <v>0.2</v>
      </c>
      <c r="AX84" s="504">
        <v>0.22</v>
      </c>
      <c r="AY84" s="503">
        <v>16.66</v>
      </c>
      <c r="AZ84" s="503">
        <v>1414.05</v>
      </c>
      <c r="BA84" s="503">
        <v>19.170000000000002</v>
      </c>
      <c r="BB84" s="503"/>
      <c r="BC84" s="503"/>
      <c r="BD84" s="511"/>
      <c r="BE84" s="512">
        <v>0.16200000000000001</v>
      </c>
      <c r="BF84" s="512"/>
      <c r="BG84" s="512" t="s">
        <v>5348</v>
      </c>
      <c r="BH84" s="252"/>
      <c r="BI84" s="252"/>
      <c r="BJ84" s="512">
        <v>0.22</v>
      </c>
      <c r="BK84" s="252"/>
      <c r="BL84" s="252"/>
      <c r="BM84" s="527">
        <f t="shared" si="19"/>
        <v>78</v>
      </c>
      <c r="BN84" s="490">
        <v>158.63</v>
      </c>
      <c r="BO84" s="254"/>
      <c r="BP84" s="254"/>
      <c r="BQ84" s="254"/>
      <c r="BR84" s="495">
        <v>19.170000000000002</v>
      </c>
      <c r="BS84" s="498">
        <v>0.3</v>
      </c>
      <c r="BT84" s="498"/>
      <c r="BU84" s="495">
        <v>424</v>
      </c>
      <c r="BV84" s="241">
        <f t="shared" si="11"/>
        <v>78</v>
      </c>
      <c r="BW84" s="2"/>
      <c r="BX84" s="2">
        <v>490.8</v>
      </c>
      <c r="BY84" s="2"/>
      <c r="BZ84" s="2"/>
      <c r="CA84" s="2"/>
      <c r="CB84" s="252"/>
      <c r="CC84" s="252"/>
      <c r="CD84" s="252">
        <v>546.33000000000004</v>
      </c>
      <c r="CE84" s="253"/>
      <c r="CG84" s="253">
        <v>0.08</v>
      </c>
      <c r="CM84" s="266">
        <f t="shared" si="12"/>
        <v>181</v>
      </c>
      <c r="CN84" s="267">
        <f t="shared" si="13"/>
        <v>362</v>
      </c>
      <c r="CO84" s="268">
        <f t="shared" si="14"/>
        <v>904.99</v>
      </c>
      <c r="CP84" s="252"/>
      <c r="CQ84" s="252"/>
      <c r="CR84" s="252"/>
      <c r="CS84" s="252"/>
      <c r="CT84" s="252"/>
      <c r="CU84" s="252"/>
      <c r="CV84" s="252"/>
      <c r="CW84" s="252"/>
      <c r="CX84" s="252">
        <f t="shared" si="20"/>
        <v>0</v>
      </c>
      <c r="CY84" s="252"/>
      <c r="CZ84" s="252">
        <v>489.06</v>
      </c>
      <c r="DA84" s="252"/>
      <c r="DC84" s="252"/>
      <c r="DD84" s="252"/>
      <c r="DH84" s="6">
        <v>7.2499999999999995E-2</v>
      </c>
      <c r="DI84" s="252">
        <v>39.42</v>
      </c>
      <c r="DJ84" s="3">
        <v>546.33000000000004</v>
      </c>
      <c r="DL84" s="241">
        <f t="shared" si="15"/>
        <v>78</v>
      </c>
      <c r="DM84" s="2"/>
      <c r="DN84" s="252">
        <v>720</v>
      </c>
      <c r="DQ84" s="252">
        <v>405.18</v>
      </c>
      <c r="DR84" s="264">
        <v>3.9399999999999998E-2</v>
      </c>
      <c r="DS84" s="252">
        <v>0</v>
      </c>
      <c r="DT84" s="253">
        <v>0</v>
      </c>
    </row>
    <row r="85" spans="1:124">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4">
        <v>328.76</v>
      </c>
      <c r="P85" s="475">
        <v>328.76</v>
      </c>
      <c r="Q85" s="475">
        <v>430.86</v>
      </c>
      <c r="R85" s="476">
        <v>0.09</v>
      </c>
      <c r="S85" s="536">
        <f t="shared" si="17"/>
        <v>79</v>
      </c>
      <c r="T85" s="461">
        <v>75.260000000000005</v>
      </c>
      <c r="U85" s="461">
        <v>10.56</v>
      </c>
      <c r="V85" s="461">
        <v>353.76</v>
      </c>
      <c r="W85" s="461"/>
      <c r="X85" s="254">
        <v>51.09</v>
      </c>
      <c r="Y85" s="462">
        <v>7.4999999999999997E-2</v>
      </c>
      <c r="Z85" s="461">
        <v>22.5</v>
      </c>
      <c r="AA85" s="461">
        <v>437.73</v>
      </c>
      <c r="AB85" s="463">
        <v>353.75</v>
      </c>
      <c r="AC85" s="464">
        <v>0.3</v>
      </c>
      <c r="AD85" s="461">
        <v>20.62</v>
      </c>
      <c r="AE85" s="461"/>
      <c r="AF85" s="461"/>
      <c r="AG85" s="253"/>
      <c r="AH85" s="273">
        <v>0.1</v>
      </c>
      <c r="AI85" s="255">
        <v>0.08</v>
      </c>
      <c r="AJ85" s="160">
        <v>0.1</v>
      </c>
      <c r="AK85" s="539">
        <v>480.1</v>
      </c>
      <c r="AL85" s="539"/>
      <c r="AM85" s="506">
        <f t="shared" si="18"/>
        <v>79</v>
      </c>
      <c r="AN85" s="481">
        <v>257.37</v>
      </c>
      <c r="AO85" s="481">
        <v>191.57</v>
      </c>
      <c r="AP85" s="254"/>
      <c r="AQ85" s="481">
        <v>303.18</v>
      </c>
      <c r="AR85" s="500" t="s">
        <v>5330</v>
      </c>
      <c r="AS85" s="503">
        <v>23.57</v>
      </c>
      <c r="AT85" s="502"/>
      <c r="AU85" s="511">
        <v>237.16</v>
      </c>
      <c r="AV85" s="511">
        <v>1222.49</v>
      </c>
      <c r="AW85" s="505">
        <v>0.2</v>
      </c>
      <c r="AX85" s="504">
        <v>0.22</v>
      </c>
      <c r="AY85" s="503">
        <v>16.66</v>
      </c>
      <c r="AZ85" s="503">
        <v>1414.05</v>
      </c>
      <c r="BA85" s="503">
        <v>19.170000000000002</v>
      </c>
      <c r="BB85" s="503"/>
      <c r="BC85" s="503"/>
      <c r="BD85" s="511"/>
      <c r="BE85" s="512">
        <v>0.16200000000000001</v>
      </c>
      <c r="BF85" s="512"/>
      <c r="BG85" s="512" t="s">
        <v>5348</v>
      </c>
      <c r="BH85" s="252"/>
      <c r="BI85" s="252"/>
      <c r="BJ85" s="512">
        <v>0.22</v>
      </c>
      <c r="BK85" s="252"/>
      <c r="BL85" s="252"/>
      <c r="BM85" s="527">
        <f t="shared" si="19"/>
        <v>79</v>
      </c>
      <c r="BN85" s="490">
        <v>158.63</v>
      </c>
      <c r="BO85" s="254"/>
      <c r="BP85" s="254"/>
      <c r="BQ85" s="254"/>
      <c r="BR85" s="495">
        <v>19.170000000000002</v>
      </c>
      <c r="BS85" s="498">
        <v>0.3</v>
      </c>
      <c r="BT85" s="498"/>
      <c r="BU85" s="495">
        <v>424</v>
      </c>
      <c r="BV85" s="241">
        <f t="shared" si="11"/>
        <v>79</v>
      </c>
      <c r="BW85" s="2"/>
      <c r="BX85" s="2">
        <v>490.8</v>
      </c>
      <c r="BY85" s="2"/>
      <c r="BZ85" s="2"/>
      <c r="CA85" s="2"/>
      <c r="CB85" s="252"/>
      <c r="CC85" s="252"/>
      <c r="CD85" s="252">
        <v>546.33000000000004</v>
      </c>
      <c r="CE85" s="253"/>
      <c r="CG85" s="5">
        <v>0.08</v>
      </c>
      <c r="CM85" s="266">
        <f t="shared" si="12"/>
        <v>181</v>
      </c>
      <c r="CN85" s="267">
        <f t="shared" si="13"/>
        <v>362</v>
      </c>
      <c r="CO85" s="268">
        <f t="shared" si="14"/>
        <v>904.99</v>
      </c>
      <c r="CP85" s="252"/>
      <c r="CQ85" s="252"/>
      <c r="CR85" s="252"/>
      <c r="CS85" s="252"/>
      <c r="CT85" s="252"/>
      <c r="CU85" s="252"/>
      <c r="CV85" s="252"/>
      <c r="CW85" s="252"/>
      <c r="CX85" s="252">
        <f t="shared" si="20"/>
        <v>0</v>
      </c>
      <c r="CY85" s="252"/>
      <c r="CZ85" s="252">
        <v>489.06</v>
      </c>
      <c r="DA85" s="252"/>
      <c r="DC85" s="252"/>
      <c r="DD85" s="252"/>
      <c r="DH85" s="6">
        <v>7.2499999999999995E-2</v>
      </c>
      <c r="DI85" s="252">
        <v>39.42</v>
      </c>
      <c r="DJ85" s="3">
        <v>546.33000000000004</v>
      </c>
      <c r="DL85" s="241">
        <f t="shared" si="15"/>
        <v>79</v>
      </c>
      <c r="DM85" s="2"/>
      <c r="DN85" s="252">
        <v>720</v>
      </c>
      <c r="DQ85" s="252">
        <v>405.18</v>
      </c>
      <c r="DR85" s="264">
        <v>3.9399999999999998E-2</v>
      </c>
      <c r="DS85" s="252">
        <v>0</v>
      </c>
      <c r="DT85" s="253">
        <v>0</v>
      </c>
    </row>
    <row r="86" spans="1:124">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4">
        <v>328.76</v>
      </c>
      <c r="P86" s="475">
        <v>328.76</v>
      </c>
      <c r="Q86" s="475">
        <v>430.86</v>
      </c>
      <c r="R86" s="476">
        <v>0.09</v>
      </c>
      <c r="S86" s="536">
        <f t="shared" si="17"/>
        <v>80</v>
      </c>
      <c r="T86" s="461">
        <v>75.260000000000005</v>
      </c>
      <c r="U86" s="461">
        <v>10.56</v>
      </c>
      <c r="V86" s="461">
        <v>353.76</v>
      </c>
      <c r="W86" s="461"/>
      <c r="X86" s="254">
        <v>51.09</v>
      </c>
      <c r="Y86" s="462">
        <v>7.4999999999999997E-2</v>
      </c>
      <c r="Z86" s="461">
        <v>22.5</v>
      </c>
      <c r="AA86" s="461">
        <v>437.73</v>
      </c>
      <c r="AB86" s="463">
        <v>353.75</v>
      </c>
      <c r="AC86" s="464">
        <v>0.3</v>
      </c>
      <c r="AD86" s="461">
        <v>20.62</v>
      </c>
      <c r="AE86" s="461"/>
      <c r="AF86" s="461"/>
      <c r="AG86" s="253"/>
      <c r="AH86" s="273">
        <v>0.1</v>
      </c>
      <c r="AI86" s="255">
        <v>0.08</v>
      </c>
      <c r="AJ86" s="160">
        <v>0.1</v>
      </c>
      <c r="AK86" s="539">
        <v>480.1</v>
      </c>
      <c r="AL86" s="539"/>
      <c r="AM86" s="506">
        <f t="shared" si="18"/>
        <v>80</v>
      </c>
      <c r="AN86" s="481">
        <v>257.37</v>
      </c>
      <c r="AO86" s="481">
        <v>191.57</v>
      </c>
      <c r="AP86" s="254"/>
      <c r="AQ86" s="481">
        <v>303.18</v>
      </c>
      <c r="AR86" s="500" t="s">
        <v>5330</v>
      </c>
      <c r="AS86" s="503">
        <v>23.57</v>
      </c>
      <c r="AT86" s="503"/>
      <c r="AU86" s="511">
        <v>237.16</v>
      </c>
      <c r="AV86" s="511">
        <v>1222.49</v>
      </c>
      <c r="AW86" s="505">
        <v>0.2</v>
      </c>
      <c r="AX86" s="504">
        <v>0.22</v>
      </c>
      <c r="AY86" s="503">
        <v>16.66</v>
      </c>
      <c r="AZ86" s="503">
        <v>1414.05</v>
      </c>
      <c r="BA86" s="503">
        <v>19.170000000000002</v>
      </c>
      <c r="BB86" s="503"/>
      <c r="BC86" s="503"/>
      <c r="BD86" s="511"/>
      <c r="BE86" s="512">
        <v>0.16200000000000001</v>
      </c>
      <c r="BF86" s="512"/>
      <c r="BG86" s="512" t="s">
        <v>5348</v>
      </c>
      <c r="BH86" s="252"/>
      <c r="BI86" s="252"/>
      <c r="BJ86" s="512">
        <v>0.22</v>
      </c>
      <c r="BK86" s="252"/>
      <c r="BL86" s="252"/>
      <c r="BM86" s="527">
        <f t="shared" si="19"/>
        <v>80</v>
      </c>
      <c r="BN86" s="490">
        <v>158.63</v>
      </c>
      <c r="BO86" s="254"/>
      <c r="BP86" s="254"/>
      <c r="BQ86" s="254"/>
      <c r="BR86" s="495">
        <v>19.170000000000002</v>
      </c>
      <c r="BS86" s="498">
        <v>0.3</v>
      </c>
      <c r="BT86" s="498"/>
      <c r="BU86" s="495">
        <v>424</v>
      </c>
      <c r="BV86" s="241">
        <f t="shared" si="11"/>
        <v>80</v>
      </c>
      <c r="BW86" s="2"/>
      <c r="BX86" s="2">
        <v>490.8</v>
      </c>
      <c r="BY86" s="2"/>
      <c r="BZ86" s="2"/>
      <c r="CA86" s="2"/>
      <c r="CB86" s="252"/>
      <c r="CC86" s="252"/>
      <c r="CD86" s="252">
        <v>546.33000000000004</v>
      </c>
      <c r="CE86" s="253"/>
      <c r="CG86" s="253">
        <v>0.08</v>
      </c>
      <c r="CM86" s="266">
        <f t="shared" si="12"/>
        <v>181</v>
      </c>
      <c r="CN86" s="267">
        <f t="shared" si="13"/>
        <v>362</v>
      </c>
      <c r="CO86" s="268">
        <f t="shared" si="14"/>
        <v>904.99</v>
      </c>
      <c r="CP86" s="252"/>
      <c r="CQ86" s="252"/>
      <c r="CR86" s="252"/>
      <c r="CS86" s="252"/>
      <c r="CT86" s="252"/>
      <c r="CU86" s="252"/>
      <c r="CV86" s="252"/>
      <c r="CW86" s="252"/>
      <c r="CX86" s="252">
        <f t="shared" si="20"/>
        <v>0</v>
      </c>
      <c r="CY86" s="252"/>
      <c r="CZ86" s="252">
        <v>489.06</v>
      </c>
      <c r="DA86" s="252"/>
      <c r="DC86" s="252"/>
      <c r="DD86" s="252"/>
      <c r="DH86" s="6">
        <v>7.2499999999999995E-2</v>
      </c>
      <c r="DI86" s="252">
        <v>39.42</v>
      </c>
      <c r="DJ86" s="3">
        <v>546.33000000000004</v>
      </c>
      <c r="DL86" s="241">
        <f t="shared" si="15"/>
        <v>80</v>
      </c>
      <c r="DM86" s="2"/>
      <c r="DN86" s="252">
        <v>720</v>
      </c>
      <c r="DQ86" s="252">
        <v>405.18</v>
      </c>
      <c r="DR86" s="264">
        <v>3.9399999999999998E-2</v>
      </c>
      <c r="DS86" s="252">
        <v>0</v>
      </c>
      <c r="DT86" s="253">
        <v>0</v>
      </c>
    </row>
    <row r="87" spans="1:124">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4">
        <v>328.76</v>
      </c>
      <c r="P87" s="475">
        <v>328.76</v>
      </c>
      <c r="Q87" s="475">
        <v>430.86</v>
      </c>
      <c r="R87" s="476">
        <v>0.09</v>
      </c>
      <c r="S87" s="536">
        <f t="shared" si="17"/>
        <v>81</v>
      </c>
      <c r="T87" s="461">
        <v>75.260000000000005</v>
      </c>
      <c r="U87" s="461">
        <v>10.56</v>
      </c>
      <c r="V87" s="461">
        <v>353.76</v>
      </c>
      <c r="W87" s="461"/>
      <c r="X87" s="254">
        <v>51.09</v>
      </c>
      <c r="Y87" s="462">
        <v>7.4999999999999997E-2</v>
      </c>
      <c r="Z87" s="461">
        <v>22.5</v>
      </c>
      <c r="AA87" s="461">
        <v>437.73</v>
      </c>
      <c r="AB87" s="463">
        <v>353.75</v>
      </c>
      <c r="AC87" s="464">
        <v>0.3</v>
      </c>
      <c r="AD87" s="461">
        <v>20.62</v>
      </c>
      <c r="AE87" s="461"/>
      <c r="AF87" s="461"/>
      <c r="AG87" s="253"/>
      <c r="AH87" s="273">
        <v>0.1</v>
      </c>
      <c r="AI87" s="255">
        <v>0.08</v>
      </c>
      <c r="AJ87" s="160">
        <v>0.1</v>
      </c>
      <c r="AK87" s="539">
        <v>480.1</v>
      </c>
      <c r="AL87" s="539"/>
      <c r="AM87" s="506">
        <f t="shared" si="18"/>
        <v>81</v>
      </c>
      <c r="AN87" s="481">
        <v>257.37</v>
      </c>
      <c r="AO87" s="481">
        <v>191.57</v>
      </c>
      <c r="AP87" s="254"/>
      <c r="AQ87" s="481">
        <v>303.18</v>
      </c>
      <c r="AR87" s="500" t="s">
        <v>5330</v>
      </c>
      <c r="AS87" s="503">
        <v>23.57</v>
      </c>
      <c r="AT87" s="502"/>
      <c r="AU87" s="511">
        <v>237.16</v>
      </c>
      <c r="AV87" s="511">
        <v>1222.49</v>
      </c>
      <c r="AW87" s="505">
        <v>0.2</v>
      </c>
      <c r="AX87" s="504">
        <v>0.22</v>
      </c>
      <c r="AY87" s="503">
        <v>16.66</v>
      </c>
      <c r="AZ87" s="503">
        <v>1414.05</v>
      </c>
      <c r="BA87" s="503">
        <v>19.170000000000002</v>
      </c>
      <c r="BB87" s="503"/>
      <c r="BC87" s="503"/>
      <c r="BD87" s="511"/>
      <c r="BE87" s="512">
        <v>0.16200000000000001</v>
      </c>
      <c r="BF87" s="512"/>
      <c r="BG87" s="512" t="s">
        <v>5348</v>
      </c>
      <c r="BH87" s="252"/>
      <c r="BI87" s="252"/>
      <c r="BJ87" s="512">
        <v>0.22</v>
      </c>
      <c r="BK87" s="252"/>
      <c r="BL87" s="252"/>
      <c r="BM87" s="527">
        <f t="shared" si="19"/>
        <v>81</v>
      </c>
      <c r="BN87" s="490">
        <v>158.63</v>
      </c>
      <c r="BO87" s="254"/>
      <c r="BP87" s="254"/>
      <c r="BQ87" s="254"/>
      <c r="BR87" s="495">
        <v>19.170000000000002</v>
      </c>
      <c r="BS87" s="498">
        <v>0.3</v>
      </c>
      <c r="BT87" s="498"/>
      <c r="BU87" s="495">
        <v>424</v>
      </c>
      <c r="BV87" s="241">
        <f t="shared" si="11"/>
        <v>81</v>
      </c>
      <c r="BW87" s="2"/>
      <c r="BX87" s="2">
        <v>490.8</v>
      </c>
      <c r="BY87" s="2"/>
      <c r="BZ87" s="2"/>
      <c r="CA87" s="2"/>
      <c r="CB87" s="252"/>
      <c r="CC87" s="252"/>
      <c r="CD87" s="252">
        <v>546.33000000000004</v>
      </c>
      <c r="CE87" s="253"/>
      <c r="CG87" s="5">
        <v>0.08</v>
      </c>
      <c r="CM87" s="266">
        <f t="shared" si="12"/>
        <v>181</v>
      </c>
      <c r="CN87" s="267">
        <f t="shared" si="13"/>
        <v>362</v>
      </c>
      <c r="CO87" s="268">
        <f t="shared" si="14"/>
        <v>904.99</v>
      </c>
      <c r="CP87" s="252"/>
      <c r="CQ87" s="252"/>
      <c r="CR87" s="252"/>
      <c r="CS87" s="252"/>
      <c r="CT87" s="252"/>
      <c r="CU87" s="252"/>
      <c r="CV87" s="252"/>
      <c r="CW87" s="252"/>
      <c r="CX87" s="252">
        <f t="shared" si="20"/>
        <v>0</v>
      </c>
      <c r="CY87" s="252"/>
      <c r="CZ87" s="252">
        <v>489.06</v>
      </c>
      <c r="DA87" s="252"/>
      <c r="DC87" s="252"/>
      <c r="DD87" s="252"/>
      <c r="DH87" s="6">
        <v>7.2499999999999995E-2</v>
      </c>
      <c r="DI87" s="252">
        <v>39.42</v>
      </c>
      <c r="DJ87" s="3">
        <v>546.33000000000004</v>
      </c>
      <c r="DL87" s="241">
        <f t="shared" si="15"/>
        <v>81</v>
      </c>
      <c r="DM87" s="2"/>
      <c r="DN87" s="252">
        <v>720</v>
      </c>
      <c r="DQ87" s="252">
        <v>405.18</v>
      </c>
      <c r="DR87" s="264">
        <v>3.9399999999999998E-2</v>
      </c>
      <c r="DS87" s="252">
        <v>0</v>
      </c>
      <c r="DT87" s="253">
        <v>0</v>
      </c>
    </row>
    <row r="88" spans="1:124">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4">
        <v>328.76</v>
      </c>
      <c r="P88" s="475">
        <v>328.76</v>
      </c>
      <c r="Q88" s="475">
        <v>430.86</v>
      </c>
      <c r="R88" s="476">
        <v>0.09</v>
      </c>
      <c r="S88" s="536">
        <f t="shared" si="17"/>
        <v>82</v>
      </c>
      <c r="T88" s="461">
        <v>75.260000000000005</v>
      </c>
      <c r="U88" s="461">
        <v>10.56</v>
      </c>
      <c r="V88" s="461">
        <v>353.76</v>
      </c>
      <c r="W88" s="461"/>
      <c r="X88" s="254">
        <v>51.09</v>
      </c>
      <c r="Y88" s="462">
        <v>7.4999999999999997E-2</v>
      </c>
      <c r="Z88" s="461">
        <v>22.5</v>
      </c>
      <c r="AA88" s="461">
        <v>437.73</v>
      </c>
      <c r="AB88" s="463">
        <v>353.75</v>
      </c>
      <c r="AC88" s="464">
        <v>0.3</v>
      </c>
      <c r="AD88" s="461">
        <v>20.62</v>
      </c>
      <c r="AE88" s="461"/>
      <c r="AF88" s="461"/>
      <c r="AG88" s="253"/>
      <c r="AH88" s="273">
        <v>0.1</v>
      </c>
      <c r="AI88" s="255">
        <v>0.08</v>
      </c>
      <c r="AJ88" s="160">
        <v>0.1</v>
      </c>
      <c r="AK88" s="539">
        <v>480.1</v>
      </c>
      <c r="AL88" s="539"/>
      <c r="AM88" s="506">
        <f t="shared" si="18"/>
        <v>82</v>
      </c>
      <c r="AN88" s="481">
        <v>257.37</v>
      </c>
      <c r="AO88" s="481">
        <v>191.57</v>
      </c>
      <c r="AP88" s="254"/>
      <c r="AQ88" s="481">
        <v>303.18</v>
      </c>
      <c r="AR88" s="500" t="s">
        <v>5330</v>
      </c>
      <c r="AS88" s="503">
        <v>23.57</v>
      </c>
      <c r="AT88" s="503"/>
      <c r="AU88" s="511">
        <v>237.16</v>
      </c>
      <c r="AV88" s="511">
        <v>1222.49</v>
      </c>
      <c r="AW88" s="505">
        <v>0.2</v>
      </c>
      <c r="AX88" s="504">
        <v>0.22</v>
      </c>
      <c r="AY88" s="503">
        <v>16.66</v>
      </c>
      <c r="AZ88" s="503">
        <v>1414.05</v>
      </c>
      <c r="BA88" s="503">
        <v>19.170000000000002</v>
      </c>
      <c r="BB88" s="503"/>
      <c r="BC88" s="503"/>
      <c r="BD88" s="511"/>
      <c r="BE88" s="512">
        <v>0.16200000000000001</v>
      </c>
      <c r="BF88" s="512"/>
      <c r="BG88" s="512" t="s">
        <v>5348</v>
      </c>
      <c r="BH88" s="252"/>
      <c r="BI88" s="252"/>
      <c r="BJ88" s="512">
        <v>0.22</v>
      </c>
      <c r="BK88" s="252"/>
      <c r="BL88" s="252"/>
      <c r="BM88" s="527">
        <f t="shared" si="19"/>
        <v>82</v>
      </c>
      <c r="BN88" s="490">
        <v>158.63</v>
      </c>
      <c r="BO88" s="254"/>
      <c r="BP88" s="254"/>
      <c r="BQ88" s="254"/>
      <c r="BR88" s="495">
        <v>19.170000000000002</v>
      </c>
      <c r="BS88" s="498">
        <v>0.3</v>
      </c>
      <c r="BT88" s="498"/>
      <c r="BU88" s="495">
        <v>424</v>
      </c>
      <c r="BV88" s="241">
        <f t="shared" si="11"/>
        <v>82</v>
      </c>
      <c r="BW88" s="2"/>
      <c r="BX88" s="2">
        <v>490.8</v>
      </c>
      <c r="BY88" s="2"/>
      <c r="BZ88" s="2"/>
      <c r="CA88" s="2"/>
      <c r="CB88" s="252"/>
      <c r="CC88" s="252"/>
      <c r="CD88" s="252">
        <v>546.33000000000004</v>
      </c>
      <c r="CE88" s="253"/>
      <c r="CG88" s="253">
        <v>0.08</v>
      </c>
      <c r="CM88" s="266">
        <f t="shared" si="12"/>
        <v>181</v>
      </c>
      <c r="CN88" s="267">
        <f t="shared" si="13"/>
        <v>362</v>
      </c>
      <c r="CO88" s="268">
        <f t="shared" si="14"/>
        <v>904.99</v>
      </c>
      <c r="CP88" s="252"/>
      <c r="CQ88" s="252"/>
      <c r="CR88" s="252"/>
      <c r="CS88" s="252"/>
      <c r="CT88" s="252"/>
      <c r="CU88" s="252"/>
      <c r="CV88" s="252"/>
      <c r="CW88" s="252"/>
      <c r="CX88" s="252">
        <f t="shared" si="20"/>
        <v>0</v>
      </c>
      <c r="CY88" s="252"/>
      <c r="CZ88" s="252">
        <v>489.06</v>
      </c>
      <c r="DA88" s="252"/>
      <c r="DC88" s="252"/>
      <c r="DD88" s="252"/>
      <c r="DH88" s="6">
        <v>7.2499999999999995E-2</v>
      </c>
      <c r="DI88" s="252">
        <v>39.42</v>
      </c>
      <c r="DJ88" s="3">
        <v>546.33000000000004</v>
      </c>
      <c r="DL88" s="241">
        <f t="shared" si="15"/>
        <v>82</v>
      </c>
      <c r="DM88" s="2"/>
      <c r="DN88" s="252">
        <v>720</v>
      </c>
      <c r="DQ88" s="252">
        <v>405.18</v>
      </c>
      <c r="DR88" s="264">
        <v>3.9399999999999998E-2</v>
      </c>
      <c r="DS88" s="252">
        <v>0</v>
      </c>
      <c r="DT88" s="253">
        <v>0</v>
      </c>
    </row>
    <row r="89" spans="1:124">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4">
        <v>328.76</v>
      </c>
      <c r="P89" s="475">
        <v>328.76</v>
      </c>
      <c r="Q89" s="475">
        <v>430.86</v>
      </c>
      <c r="R89" s="476">
        <v>0.09</v>
      </c>
      <c r="S89" s="536">
        <f t="shared" si="17"/>
        <v>83</v>
      </c>
      <c r="T89" s="461">
        <v>75.260000000000005</v>
      </c>
      <c r="U89" s="461">
        <v>10.56</v>
      </c>
      <c r="V89" s="461">
        <v>353.76</v>
      </c>
      <c r="W89" s="461"/>
      <c r="X89" s="254">
        <v>51.09</v>
      </c>
      <c r="Y89" s="462">
        <v>7.4999999999999997E-2</v>
      </c>
      <c r="Z89" s="461">
        <v>22.5</v>
      </c>
      <c r="AA89" s="461">
        <v>437.73</v>
      </c>
      <c r="AB89" s="463">
        <v>353.75</v>
      </c>
      <c r="AC89" s="464">
        <v>0.3</v>
      </c>
      <c r="AD89" s="461">
        <v>20.62</v>
      </c>
      <c r="AE89" s="461"/>
      <c r="AF89" s="461"/>
      <c r="AG89" s="253"/>
      <c r="AH89" s="273">
        <v>0.1</v>
      </c>
      <c r="AI89" s="255">
        <v>0.08</v>
      </c>
      <c r="AJ89" s="160">
        <v>0.1</v>
      </c>
      <c r="AK89" s="539">
        <v>480.1</v>
      </c>
      <c r="AL89" s="539"/>
      <c r="AM89" s="506">
        <f t="shared" si="18"/>
        <v>83</v>
      </c>
      <c r="AN89" s="481">
        <v>257.37</v>
      </c>
      <c r="AO89" s="481">
        <v>191.57</v>
      </c>
      <c r="AP89" s="254"/>
      <c r="AQ89" s="481">
        <v>303.18</v>
      </c>
      <c r="AR89" s="500" t="s">
        <v>5330</v>
      </c>
      <c r="AS89" s="503">
        <v>23.57</v>
      </c>
      <c r="AT89" s="502"/>
      <c r="AU89" s="511">
        <v>237.16</v>
      </c>
      <c r="AV89" s="511">
        <v>1222.49</v>
      </c>
      <c r="AW89" s="505">
        <v>0.2</v>
      </c>
      <c r="AX89" s="504">
        <v>0.22</v>
      </c>
      <c r="AY89" s="503">
        <v>16.66</v>
      </c>
      <c r="AZ89" s="503">
        <v>1414.05</v>
      </c>
      <c r="BA89" s="503">
        <v>19.170000000000002</v>
      </c>
      <c r="BB89" s="503"/>
      <c r="BC89" s="503"/>
      <c r="BD89" s="511"/>
      <c r="BE89" s="512">
        <v>0.16200000000000001</v>
      </c>
      <c r="BF89" s="512"/>
      <c r="BG89" s="512" t="s">
        <v>5348</v>
      </c>
      <c r="BH89" s="252"/>
      <c r="BI89" s="252"/>
      <c r="BJ89" s="512">
        <v>0.22</v>
      </c>
      <c r="BK89" s="252"/>
      <c r="BL89" s="252"/>
      <c r="BM89" s="527">
        <f t="shared" si="19"/>
        <v>83</v>
      </c>
      <c r="BN89" s="490">
        <v>158.63</v>
      </c>
      <c r="BO89" s="254"/>
      <c r="BP89" s="254"/>
      <c r="BQ89" s="254"/>
      <c r="BR89" s="495">
        <v>19.170000000000002</v>
      </c>
      <c r="BS89" s="498">
        <v>0.3</v>
      </c>
      <c r="BT89" s="498"/>
      <c r="BU89" s="495">
        <v>424</v>
      </c>
      <c r="BV89" s="241">
        <f t="shared" si="11"/>
        <v>83</v>
      </c>
      <c r="BW89" s="2"/>
      <c r="BX89" s="2">
        <v>490.8</v>
      </c>
      <c r="BY89" s="2"/>
      <c r="BZ89" s="2"/>
      <c r="CA89" s="2"/>
      <c r="CB89" s="252"/>
      <c r="CC89" s="252"/>
      <c r="CD89" s="252">
        <v>546.33000000000004</v>
      </c>
      <c r="CE89" s="253"/>
      <c r="CG89" s="5">
        <v>0.08</v>
      </c>
      <c r="CM89" s="266">
        <f t="shared" si="12"/>
        <v>181</v>
      </c>
      <c r="CN89" s="267">
        <f t="shared" si="13"/>
        <v>362</v>
      </c>
      <c r="CO89" s="268">
        <f t="shared" si="14"/>
        <v>904.99</v>
      </c>
      <c r="CP89" s="252"/>
      <c r="CQ89" s="252"/>
      <c r="CR89" s="252"/>
      <c r="CS89" s="252"/>
      <c r="CT89" s="252"/>
      <c r="CU89" s="252"/>
      <c r="CV89" s="252"/>
      <c r="CW89" s="252"/>
      <c r="CX89" s="252">
        <f t="shared" si="20"/>
        <v>0</v>
      </c>
      <c r="CY89" s="252"/>
      <c r="CZ89" s="252">
        <v>489.06</v>
      </c>
      <c r="DA89" s="252"/>
      <c r="DC89" s="252"/>
      <c r="DD89" s="252"/>
      <c r="DH89" s="6">
        <v>7.2499999999999995E-2</v>
      </c>
      <c r="DI89" s="252">
        <v>39.42</v>
      </c>
      <c r="DJ89" s="3">
        <v>546.33000000000004</v>
      </c>
      <c r="DL89" s="241">
        <f t="shared" si="15"/>
        <v>83</v>
      </c>
      <c r="DM89" s="2"/>
      <c r="DN89" s="252">
        <v>720</v>
      </c>
      <c r="DQ89" s="252">
        <v>405.18</v>
      </c>
      <c r="DR89" s="264">
        <v>3.9399999999999998E-2</v>
      </c>
      <c r="DS89" s="252">
        <v>0</v>
      </c>
      <c r="DT89" s="253">
        <v>0</v>
      </c>
    </row>
    <row r="90" spans="1:124">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4">
        <v>328.76</v>
      </c>
      <c r="P90" s="475">
        <v>328.76</v>
      </c>
      <c r="Q90" s="475">
        <v>430.86</v>
      </c>
      <c r="R90" s="476">
        <v>0.09</v>
      </c>
      <c r="S90" s="536">
        <f t="shared" si="17"/>
        <v>84</v>
      </c>
      <c r="T90" s="461">
        <v>75.260000000000005</v>
      </c>
      <c r="U90" s="461">
        <v>10.56</v>
      </c>
      <c r="V90" s="461">
        <v>353.76</v>
      </c>
      <c r="W90" s="461"/>
      <c r="X90" s="254">
        <v>51.09</v>
      </c>
      <c r="Y90" s="462">
        <v>7.4999999999999997E-2</v>
      </c>
      <c r="Z90" s="461">
        <v>22.5</v>
      </c>
      <c r="AA90" s="461">
        <v>437.73</v>
      </c>
      <c r="AB90" s="463">
        <v>353.75</v>
      </c>
      <c r="AC90" s="464">
        <v>0.3</v>
      </c>
      <c r="AD90" s="461">
        <v>20.62</v>
      </c>
      <c r="AE90" s="461"/>
      <c r="AF90" s="461"/>
      <c r="AG90" s="253"/>
      <c r="AH90" s="273">
        <v>0.1</v>
      </c>
      <c r="AI90" s="255">
        <v>0.08</v>
      </c>
      <c r="AJ90" s="160">
        <v>0.1</v>
      </c>
      <c r="AK90" s="539">
        <v>480.1</v>
      </c>
      <c r="AL90" s="539"/>
      <c r="AM90" s="506">
        <f t="shared" si="18"/>
        <v>84</v>
      </c>
      <c r="AN90" s="481">
        <v>257.37</v>
      </c>
      <c r="AO90" s="481">
        <v>191.57</v>
      </c>
      <c r="AP90" s="254"/>
      <c r="AQ90" s="481">
        <v>303.18</v>
      </c>
      <c r="AR90" s="500" t="s">
        <v>5330</v>
      </c>
      <c r="AS90" s="503">
        <v>23.57</v>
      </c>
      <c r="AT90" s="503"/>
      <c r="AU90" s="511">
        <v>237.16</v>
      </c>
      <c r="AV90" s="511">
        <v>1222.49</v>
      </c>
      <c r="AW90" s="505">
        <v>0.2</v>
      </c>
      <c r="AX90" s="504">
        <v>0.22</v>
      </c>
      <c r="AY90" s="503">
        <v>16.66</v>
      </c>
      <c r="AZ90" s="503">
        <v>1414.05</v>
      </c>
      <c r="BA90" s="503">
        <v>19.170000000000002</v>
      </c>
      <c r="BB90" s="503"/>
      <c r="BC90" s="503"/>
      <c r="BD90" s="511"/>
      <c r="BE90" s="512">
        <v>0.16200000000000001</v>
      </c>
      <c r="BF90" s="512"/>
      <c r="BG90" s="512" t="s">
        <v>5348</v>
      </c>
      <c r="BH90" s="252"/>
      <c r="BI90" s="252"/>
      <c r="BJ90" s="512">
        <v>0.22</v>
      </c>
      <c r="BK90" s="252"/>
      <c r="BL90" s="252"/>
      <c r="BM90" s="527">
        <f t="shared" si="19"/>
        <v>84</v>
      </c>
      <c r="BN90" s="490">
        <v>158.63</v>
      </c>
      <c r="BO90" s="254"/>
      <c r="BP90" s="254"/>
      <c r="BQ90" s="254"/>
      <c r="BR90" s="495">
        <v>19.170000000000002</v>
      </c>
      <c r="BS90" s="498">
        <v>0.3</v>
      </c>
      <c r="BT90" s="498"/>
      <c r="BU90" s="495">
        <v>424</v>
      </c>
      <c r="BV90" s="241">
        <f t="shared" si="11"/>
        <v>84</v>
      </c>
      <c r="BW90" s="2"/>
      <c r="BX90" s="2">
        <v>490.8</v>
      </c>
      <c r="BY90" s="2"/>
      <c r="BZ90" s="2"/>
      <c r="CA90" s="2"/>
      <c r="CB90" s="252"/>
      <c r="CC90" s="252"/>
      <c r="CD90" s="252">
        <v>546.33000000000004</v>
      </c>
      <c r="CE90" s="253"/>
      <c r="CG90" s="253">
        <v>0.08</v>
      </c>
      <c r="CM90" s="266">
        <f t="shared" si="12"/>
        <v>181</v>
      </c>
      <c r="CN90" s="267">
        <f t="shared" si="13"/>
        <v>362</v>
      </c>
      <c r="CO90" s="268">
        <f t="shared" si="14"/>
        <v>904.99</v>
      </c>
      <c r="CP90" s="252"/>
      <c r="CQ90" s="252"/>
      <c r="CR90" s="252"/>
      <c r="CS90" s="252"/>
      <c r="CT90" s="252"/>
      <c r="CU90" s="252"/>
      <c r="CV90" s="252"/>
      <c r="CW90" s="252"/>
      <c r="CX90" s="252">
        <f t="shared" si="20"/>
        <v>0</v>
      </c>
      <c r="CY90" s="252"/>
      <c r="CZ90" s="252">
        <v>489.06</v>
      </c>
      <c r="DA90" s="252"/>
      <c r="DC90" s="252"/>
      <c r="DD90" s="252"/>
      <c r="DH90" s="6">
        <v>7.2499999999999995E-2</v>
      </c>
      <c r="DI90" s="252">
        <v>39.42</v>
      </c>
      <c r="DJ90" s="3">
        <v>546.33000000000004</v>
      </c>
      <c r="DL90" s="241">
        <f t="shared" si="15"/>
        <v>84</v>
      </c>
      <c r="DM90" s="2"/>
      <c r="DN90" s="252">
        <v>720</v>
      </c>
      <c r="DQ90" s="252">
        <v>405.18</v>
      </c>
      <c r="DR90" s="264">
        <v>3.9399999999999998E-2</v>
      </c>
      <c r="DS90" s="252">
        <v>0</v>
      </c>
      <c r="DT90" s="253">
        <v>0</v>
      </c>
    </row>
    <row r="91" spans="1:124">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4">
        <v>328.76</v>
      </c>
      <c r="P91" s="475">
        <v>328.76</v>
      </c>
      <c r="Q91" s="475">
        <v>430.86</v>
      </c>
      <c r="R91" s="476">
        <v>0.09</v>
      </c>
      <c r="S91" s="536">
        <f t="shared" si="17"/>
        <v>85</v>
      </c>
      <c r="T91" s="461">
        <v>75.260000000000005</v>
      </c>
      <c r="U91" s="461">
        <v>10.56</v>
      </c>
      <c r="V91" s="461">
        <v>353.76</v>
      </c>
      <c r="W91" s="461"/>
      <c r="X91" s="254">
        <v>51.09</v>
      </c>
      <c r="Y91" s="462">
        <v>7.4999999999999997E-2</v>
      </c>
      <c r="Z91" s="461">
        <v>22.5</v>
      </c>
      <c r="AA91" s="461">
        <v>437.73</v>
      </c>
      <c r="AB91" s="463">
        <v>353.75</v>
      </c>
      <c r="AC91" s="464">
        <v>0.3</v>
      </c>
      <c r="AD91" s="461">
        <v>20.62</v>
      </c>
      <c r="AE91" s="461"/>
      <c r="AF91" s="461"/>
      <c r="AG91" s="253"/>
      <c r="AH91" s="273">
        <v>0.1</v>
      </c>
      <c r="AI91" s="255">
        <v>0.08</v>
      </c>
      <c r="AJ91" s="160">
        <v>0.1</v>
      </c>
      <c r="AK91" s="539">
        <v>480.1</v>
      </c>
      <c r="AL91" s="539"/>
      <c r="AM91" s="506">
        <f t="shared" si="18"/>
        <v>85</v>
      </c>
      <c r="AN91" s="481">
        <v>257.37</v>
      </c>
      <c r="AO91" s="481">
        <v>191.57</v>
      </c>
      <c r="AP91" s="254"/>
      <c r="AQ91" s="481">
        <v>303.18</v>
      </c>
      <c r="AR91" s="500" t="s">
        <v>5330</v>
      </c>
      <c r="AS91" s="503">
        <v>23.57</v>
      </c>
      <c r="AT91" s="502"/>
      <c r="AU91" s="511">
        <v>237.16</v>
      </c>
      <c r="AV91" s="511">
        <v>1222.49</v>
      </c>
      <c r="AW91" s="505">
        <v>0.2</v>
      </c>
      <c r="AX91" s="504">
        <v>0.22</v>
      </c>
      <c r="AY91" s="503">
        <v>16.66</v>
      </c>
      <c r="AZ91" s="503">
        <v>1414.05</v>
      </c>
      <c r="BA91" s="503">
        <v>19.170000000000002</v>
      </c>
      <c r="BB91" s="503"/>
      <c r="BC91" s="503"/>
      <c r="BD91" s="511"/>
      <c r="BE91" s="512">
        <v>0.16200000000000001</v>
      </c>
      <c r="BF91" s="512"/>
      <c r="BG91" s="512" t="s">
        <v>5348</v>
      </c>
      <c r="BH91" s="252"/>
      <c r="BI91" s="252"/>
      <c r="BJ91" s="512">
        <v>0.22</v>
      </c>
      <c r="BK91" s="252"/>
      <c r="BL91" s="252"/>
      <c r="BM91" s="527">
        <f t="shared" si="19"/>
        <v>85</v>
      </c>
      <c r="BN91" s="490">
        <v>158.63</v>
      </c>
      <c r="BO91" s="254"/>
      <c r="BP91" s="254"/>
      <c r="BQ91" s="254"/>
      <c r="BR91" s="495">
        <v>19.170000000000002</v>
      </c>
      <c r="BS91" s="498">
        <v>0.3</v>
      </c>
      <c r="BT91" s="498"/>
      <c r="BU91" s="495">
        <v>424</v>
      </c>
      <c r="BV91" s="241">
        <f t="shared" si="11"/>
        <v>85</v>
      </c>
      <c r="BW91" s="2"/>
      <c r="BX91" s="2">
        <v>490.8</v>
      </c>
      <c r="BY91" s="2"/>
      <c r="BZ91" s="2"/>
      <c r="CA91" s="2"/>
      <c r="CB91" s="252"/>
      <c r="CC91" s="252"/>
      <c r="CD91" s="252">
        <v>546.33000000000004</v>
      </c>
      <c r="CE91" s="253"/>
      <c r="CG91" s="5">
        <v>0.08</v>
      </c>
      <c r="CM91" s="266">
        <f t="shared" si="12"/>
        <v>181</v>
      </c>
      <c r="CN91" s="267">
        <f t="shared" si="13"/>
        <v>362</v>
      </c>
      <c r="CO91" s="268">
        <f t="shared" si="14"/>
        <v>904.99</v>
      </c>
      <c r="CP91" s="252"/>
      <c r="CQ91" s="252"/>
      <c r="CR91" s="252"/>
      <c r="CS91" s="252"/>
      <c r="CT91" s="252"/>
      <c r="CU91" s="252"/>
      <c r="CV91" s="252"/>
      <c r="CW91" s="252"/>
      <c r="CX91" s="252">
        <f t="shared" si="20"/>
        <v>0</v>
      </c>
      <c r="CY91" s="252"/>
      <c r="CZ91" s="252">
        <v>489.06</v>
      </c>
      <c r="DA91" s="252"/>
      <c r="DC91" s="252"/>
      <c r="DD91" s="252"/>
      <c r="DH91" s="6">
        <v>7.2499999999999995E-2</v>
      </c>
      <c r="DI91" s="252">
        <v>39.42</v>
      </c>
      <c r="DJ91" s="3">
        <v>546.33000000000004</v>
      </c>
      <c r="DL91" s="241">
        <f t="shared" si="15"/>
        <v>85</v>
      </c>
      <c r="DM91" s="2"/>
      <c r="DN91" s="252">
        <v>720</v>
      </c>
      <c r="DQ91" s="252">
        <v>405.18</v>
      </c>
      <c r="DR91" s="264">
        <v>3.9399999999999998E-2</v>
      </c>
      <c r="DS91" s="252">
        <v>0</v>
      </c>
      <c r="DT91" s="253">
        <v>0</v>
      </c>
    </row>
    <row r="92" spans="1:124">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4">
        <v>328.76</v>
      </c>
      <c r="P92" s="475">
        <v>328.76</v>
      </c>
      <c r="Q92" s="475">
        <v>430.86</v>
      </c>
      <c r="R92" s="476">
        <v>0.09</v>
      </c>
      <c r="S92" s="536">
        <f t="shared" si="17"/>
        <v>86</v>
      </c>
      <c r="T92" s="461">
        <v>75.260000000000005</v>
      </c>
      <c r="U92" s="461">
        <v>10.56</v>
      </c>
      <c r="V92" s="461">
        <v>353.76</v>
      </c>
      <c r="W92" s="461"/>
      <c r="X92" s="254">
        <v>51.09</v>
      </c>
      <c r="Y92" s="462">
        <v>7.4999999999999997E-2</v>
      </c>
      <c r="Z92" s="461">
        <v>22.5</v>
      </c>
      <c r="AA92" s="461">
        <v>437.73</v>
      </c>
      <c r="AB92" s="463">
        <v>353.75</v>
      </c>
      <c r="AC92" s="464">
        <v>0.3</v>
      </c>
      <c r="AD92" s="461">
        <v>20.62</v>
      </c>
      <c r="AE92" s="461"/>
      <c r="AF92" s="461"/>
      <c r="AG92" s="253"/>
      <c r="AH92" s="273">
        <v>0.1</v>
      </c>
      <c r="AI92" s="255">
        <v>0.08</v>
      </c>
      <c r="AJ92" s="160">
        <v>0.1</v>
      </c>
      <c r="AK92" s="539">
        <v>480.1</v>
      </c>
      <c r="AL92" s="539"/>
      <c r="AM92" s="506">
        <f t="shared" si="18"/>
        <v>86</v>
      </c>
      <c r="AN92" s="481">
        <v>257.37</v>
      </c>
      <c r="AO92" s="481">
        <v>191.57</v>
      </c>
      <c r="AP92" s="254"/>
      <c r="AQ92" s="481">
        <v>303.18</v>
      </c>
      <c r="AR92" s="500" t="s">
        <v>5330</v>
      </c>
      <c r="AS92" s="503">
        <v>23.57</v>
      </c>
      <c r="AT92" s="503"/>
      <c r="AU92" s="511">
        <v>237.16</v>
      </c>
      <c r="AV92" s="511">
        <v>1222.49</v>
      </c>
      <c r="AW92" s="505">
        <v>0.2</v>
      </c>
      <c r="AX92" s="504">
        <v>0.22</v>
      </c>
      <c r="AY92" s="503">
        <v>16.66</v>
      </c>
      <c r="AZ92" s="503">
        <v>1414.05</v>
      </c>
      <c r="BA92" s="503">
        <v>19.170000000000002</v>
      </c>
      <c r="BB92" s="503"/>
      <c r="BC92" s="503"/>
      <c r="BD92" s="511"/>
      <c r="BE92" s="512">
        <v>0.16200000000000001</v>
      </c>
      <c r="BF92" s="512"/>
      <c r="BG92" s="512" t="s">
        <v>5348</v>
      </c>
      <c r="BH92" s="252"/>
      <c r="BI92" s="252"/>
      <c r="BJ92" s="512">
        <v>0.22</v>
      </c>
      <c r="BK92" s="252"/>
      <c r="BL92" s="252"/>
      <c r="BM92" s="527">
        <f t="shared" si="19"/>
        <v>86</v>
      </c>
      <c r="BN92" s="490">
        <v>158.63</v>
      </c>
      <c r="BO92" s="254"/>
      <c r="BP92" s="254"/>
      <c r="BQ92" s="254"/>
      <c r="BR92" s="495">
        <v>19.170000000000002</v>
      </c>
      <c r="BS92" s="498">
        <v>0.3</v>
      </c>
      <c r="BT92" s="498"/>
      <c r="BU92" s="495">
        <v>424</v>
      </c>
      <c r="BV92" s="241">
        <f t="shared" si="11"/>
        <v>86</v>
      </c>
      <c r="BW92" s="2"/>
      <c r="BX92" s="2">
        <v>490.8</v>
      </c>
      <c r="BY92" s="2"/>
      <c r="BZ92" s="2"/>
      <c r="CA92" s="2"/>
      <c r="CB92" s="252"/>
      <c r="CC92" s="252"/>
      <c r="CD92" s="252">
        <v>546.33000000000004</v>
      </c>
      <c r="CE92" s="253"/>
      <c r="CG92" s="253">
        <v>0.08</v>
      </c>
      <c r="CM92" s="266">
        <f t="shared" si="12"/>
        <v>181</v>
      </c>
      <c r="CN92" s="267">
        <f t="shared" si="13"/>
        <v>362</v>
      </c>
      <c r="CO92" s="268">
        <f t="shared" si="14"/>
        <v>904.99</v>
      </c>
      <c r="CP92" s="252"/>
      <c r="CQ92" s="252"/>
      <c r="CR92" s="252"/>
      <c r="CS92" s="252"/>
      <c r="CT92" s="252"/>
      <c r="CU92" s="252"/>
      <c r="CV92" s="252"/>
      <c r="CW92" s="252"/>
      <c r="CX92" s="252">
        <f t="shared" si="20"/>
        <v>0</v>
      </c>
      <c r="CY92" s="252"/>
      <c r="CZ92" s="252">
        <v>489.06</v>
      </c>
      <c r="DA92" s="252"/>
      <c r="DC92" s="252"/>
      <c r="DD92" s="252"/>
      <c r="DH92" s="6">
        <v>7.2499999999999995E-2</v>
      </c>
      <c r="DI92" s="252">
        <v>39.42</v>
      </c>
      <c r="DJ92" s="3">
        <v>546.33000000000004</v>
      </c>
      <c r="DL92" s="241">
        <f t="shared" si="15"/>
        <v>86</v>
      </c>
      <c r="DM92" s="2"/>
      <c r="DN92" s="252">
        <v>720</v>
      </c>
      <c r="DQ92" s="252">
        <v>405.18</v>
      </c>
      <c r="DR92" s="264">
        <v>3.9399999999999998E-2</v>
      </c>
      <c r="DS92" s="252">
        <v>0</v>
      </c>
      <c r="DT92" s="253">
        <v>0</v>
      </c>
    </row>
    <row r="93" spans="1:124">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4">
        <v>328.76</v>
      </c>
      <c r="P93" s="475">
        <v>328.76</v>
      </c>
      <c r="Q93" s="475">
        <v>430.86</v>
      </c>
      <c r="R93" s="476">
        <v>0.09</v>
      </c>
      <c r="S93" s="536">
        <f t="shared" si="17"/>
        <v>87</v>
      </c>
      <c r="T93" s="461">
        <v>75.260000000000005</v>
      </c>
      <c r="U93" s="461">
        <v>10.56</v>
      </c>
      <c r="V93" s="461">
        <v>353.76</v>
      </c>
      <c r="W93" s="461"/>
      <c r="X93" s="254">
        <v>51.09</v>
      </c>
      <c r="Y93" s="462">
        <v>7.4999999999999997E-2</v>
      </c>
      <c r="Z93" s="461">
        <v>22.5</v>
      </c>
      <c r="AA93" s="461">
        <v>437.73</v>
      </c>
      <c r="AB93" s="463">
        <v>353.75</v>
      </c>
      <c r="AC93" s="464">
        <v>0.3</v>
      </c>
      <c r="AD93" s="461">
        <v>20.62</v>
      </c>
      <c r="AE93" s="461"/>
      <c r="AF93" s="461"/>
      <c r="AG93" s="253"/>
      <c r="AH93" s="273">
        <v>0.1</v>
      </c>
      <c r="AI93" s="255">
        <v>0.08</v>
      </c>
      <c r="AJ93" s="160">
        <v>0.1</v>
      </c>
      <c r="AK93" s="539">
        <v>480.1</v>
      </c>
      <c r="AL93" s="539"/>
      <c r="AM93" s="506">
        <f t="shared" si="18"/>
        <v>87</v>
      </c>
      <c r="AN93" s="481">
        <v>257.37</v>
      </c>
      <c r="AO93" s="481">
        <v>191.57</v>
      </c>
      <c r="AP93" s="254"/>
      <c r="AQ93" s="481">
        <v>303.18</v>
      </c>
      <c r="AR93" s="500" t="s">
        <v>5330</v>
      </c>
      <c r="AS93" s="503">
        <v>23.57</v>
      </c>
      <c r="AT93" s="502"/>
      <c r="AU93" s="511">
        <v>237.16</v>
      </c>
      <c r="AV93" s="511">
        <v>1222.49</v>
      </c>
      <c r="AW93" s="505">
        <v>0.2</v>
      </c>
      <c r="AX93" s="504">
        <v>0.22</v>
      </c>
      <c r="AY93" s="503">
        <v>16.66</v>
      </c>
      <c r="AZ93" s="503">
        <v>1414.05</v>
      </c>
      <c r="BA93" s="503">
        <v>19.170000000000002</v>
      </c>
      <c r="BB93" s="503"/>
      <c r="BC93" s="503"/>
      <c r="BD93" s="511"/>
      <c r="BE93" s="512">
        <v>0.16200000000000001</v>
      </c>
      <c r="BF93" s="512"/>
      <c r="BG93" s="512" t="s">
        <v>5348</v>
      </c>
      <c r="BH93" s="252"/>
      <c r="BI93" s="252"/>
      <c r="BJ93" s="512">
        <v>0.22</v>
      </c>
      <c r="BK93" s="252"/>
      <c r="BL93" s="252"/>
      <c r="BM93" s="527">
        <f t="shared" si="19"/>
        <v>87</v>
      </c>
      <c r="BN93" s="490">
        <v>158.63</v>
      </c>
      <c r="BO93" s="254"/>
      <c r="BP93" s="254"/>
      <c r="BQ93" s="254"/>
      <c r="BR93" s="495">
        <v>19.170000000000002</v>
      </c>
      <c r="BS93" s="498">
        <v>0.3</v>
      </c>
      <c r="BT93" s="498"/>
      <c r="BU93" s="495">
        <v>424</v>
      </c>
      <c r="BV93" s="241">
        <f t="shared" si="11"/>
        <v>87</v>
      </c>
      <c r="BW93" s="2"/>
      <c r="BX93" s="2">
        <v>490.8</v>
      </c>
      <c r="BY93" s="2"/>
      <c r="BZ93" s="2"/>
      <c r="CA93" s="2"/>
      <c r="CB93" s="252"/>
      <c r="CC93" s="252"/>
      <c r="CD93" s="252">
        <v>546.33000000000004</v>
      </c>
      <c r="CE93" s="253"/>
      <c r="CG93" s="5">
        <v>0.08</v>
      </c>
      <c r="CM93" s="266">
        <f t="shared" si="12"/>
        <v>181</v>
      </c>
      <c r="CN93" s="267">
        <f t="shared" si="13"/>
        <v>362</v>
      </c>
      <c r="CO93" s="268">
        <f t="shared" si="14"/>
        <v>904.99</v>
      </c>
      <c r="CP93" s="252"/>
      <c r="CQ93" s="252"/>
      <c r="CR93" s="252"/>
      <c r="CS93" s="252"/>
      <c r="CT93" s="252"/>
      <c r="CU93" s="252"/>
      <c r="CV93" s="252"/>
      <c r="CW93" s="252"/>
      <c r="CX93" s="252">
        <f t="shared" si="20"/>
        <v>0</v>
      </c>
      <c r="CY93" s="252"/>
      <c r="CZ93" s="252">
        <v>489.06</v>
      </c>
      <c r="DA93" s="252"/>
      <c r="DC93" s="252"/>
      <c r="DD93" s="252"/>
      <c r="DH93" s="6">
        <v>7.2499999999999995E-2</v>
      </c>
      <c r="DI93" s="252">
        <v>39.42</v>
      </c>
      <c r="DJ93" s="3">
        <v>546.33000000000004</v>
      </c>
      <c r="DL93" s="241">
        <f t="shared" si="15"/>
        <v>87</v>
      </c>
      <c r="DM93" s="2"/>
      <c r="DN93" s="252">
        <v>720</v>
      </c>
      <c r="DQ93" s="252">
        <v>405.18</v>
      </c>
      <c r="DR93" s="264">
        <v>3.9399999999999998E-2</v>
      </c>
      <c r="DS93" s="252">
        <v>0</v>
      </c>
      <c r="DT93" s="253">
        <v>0</v>
      </c>
    </row>
    <row r="94" spans="1:124">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4">
        <v>328.76</v>
      </c>
      <c r="P94" s="475">
        <v>328.76</v>
      </c>
      <c r="Q94" s="475">
        <v>430.86</v>
      </c>
      <c r="R94" s="476">
        <v>0.09</v>
      </c>
      <c r="S94" s="536">
        <f t="shared" si="17"/>
        <v>88</v>
      </c>
      <c r="T94" s="461">
        <v>75.260000000000005</v>
      </c>
      <c r="U94" s="461">
        <v>10.56</v>
      </c>
      <c r="V94" s="461">
        <v>353.76</v>
      </c>
      <c r="W94" s="461"/>
      <c r="X94" s="254">
        <v>51.09</v>
      </c>
      <c r="Y94" s="462">
        <v>7.4999999999999997E-2</v>
      </c>
      <c r="Z94" s="461">
        <v>22.5</v>
      </c>
      <c r="AA94" s="461">
        <v>437.73</v>
      </c>
      <c r="AB94" s="463">
        <v>353.75</v>
      </c>
      <c r="AC94" s="464">
        <v>0.3</v>
      </c>
      <c r="AD94" s="461">
        <v>20.62</v>
      </c>
      <c r="AE94" s="461"/>
      <c r="AF94" s="461"/>
      <c r="AG94" s="253"/>
      <c r="AH94" s="273">
        <v>0.1</v>
      </c>
      <c r="AI94" s="255">
        <v>0.08</v>
      </c>
      <c r="AJ94" s="160">
        <v>0.1</v>
      </c>
      <c r="AK94" s="539">
        <v>480.1</v>
      </c>
      <c r="AL94" s="539"/>
      <c r="AM94" s="506">
        <f t="shared" si="18"/>
        <v>88</v>
      </c>
      <c r="AN94" s="481">
        <v>257.37</v>
      </c>
      <c r="AO94" s="481">
        <v>191.57</v>
      </c>
      <c r="AP94" s="254"/>
      <c r="AQ94" s="481">
        <v>303.18</v>
      </c>
      <c r="AR94" s="500" t="s">
        <v>5330</v>
      </c>
      <c r="AS94" s="503">
        <v>23.57</v>
      </c>
      <c r="AT94" s="503"/>
      <c r="AU94" s="511">
        <v>237.16</v>
      </c>
      <c r="AV94" s="511">
        <v>1222.49</v>
      </c>
      <c r="AW94" s="505">
        <v>0.2</v>
      </c>
      <c r="AX94" s="504">
        <v>0.22</v>
      </c>
      <c r="AY94" s="503">
        <v>16.66</v>
      </c>
      <c r="AZ94" s="503">
        <v>1414.05</v>
      </c>
      <c r="BA94" s="503">
        <v>19.170000000000002</v>
      </c>
      <c r="BB94" s="503"/>
      <c r="BC94" s="503"/>
      <c r="BD94" s="511"/>
      <c r="BE94" s="512">
        <v>0.16200000000000001</v>
      </c>
      <c r="BF94" s="512"/>
      <c r="BG94" s="512" t="s">
        <v>5348</v>
      </c>
      <c r="BH94" s="252"/>
      <c r="BI94" s="252"/>
      <c r="BJ94" s="512">
        <v>0.22</v>
      </c>
      <c r="BK94" s="252"/>
      <c r="BL94" s="252"/>
      <c r="BM94" s="527">
        <f t="shared" si="19"/>
        <v>88</v>
      </c>
      <c r="BN94" s="490">
        <v>158.63</v>
      </c>
      <c r="BO94" s="254"/>
      <c r="BP94" s="254"/>
      <c r="BQ94" s="254"/>
      <c r="BR94" s="495">
        <v>19.170000000000002</v>
      </c>
      <c r="BS94" s="498">
        <v>0.3</v>
      </c>
      <c r="BT94" s="498"/>
      <c r="BU94" s="495">
        <v>424</v>
      </c>
      <c r="BV94" s="241">
        <f t="shared" si="11"/>
        <v>88</v>
      </c>
      <c r="BW94" s="2"/>
      <c r="BX94" s="2">
        <v>490.8</v>
      </c>
      <c r="BY94" s="2"/>
      <c r="BZ94" s="2"/>
      <c r="CA94" s="2"/>
      <c r="CB94" s="252"/>
      <c r="CC94" s="252"/>
      <c r="CD94" s="252">
        <v>546.33000000000004</v>
      </c>
      <c r="CE94" s="253"/>
      <c r="CG94" s="253">
        <v>0.08</v>
      </c>
      <c r="CM94" s="266">
        <f t="shared" si="12"/>
        <v>181</v>
      </c>
      <c r="CN94" s="267">
        <f t="shared" si="13"/>
        <v>362</v>
      </c>
      <c r="CO94" s="268">
        <f t="shared" si="14"/>
        <v>904.99</v>
      </c>
      <c r="CP94" s="252"/>
      <c r="CQ94" s="252"/>
      <c r="CR94" s="252"/>
      <c r="CS94" s="252"/>
      <c r="CT94" s="252"/>
      <c r="CU94" s="252"/>
      <c r="CV94" s="252"/>
      <c r="CW94" s="252"/>
      <c r="CX94" s="252">
        <f t="shared" si="20"/>
        <v>0</v>
      </c>
      <c r="CY94" s="252"/>
      <c r="CZ94" s="252">
        <v>489.06</v>
      </c>
      <c r="DA94" s="252"/>
      <c r="DC94" s="252"/>
      <c r="DD94" s="252"/>
      <c r="DH94" s="6">
        <v>7.2499999999999995E-2</v>
      </c>
      <c r="DI94" s="252">
        <v>39.42</v>
      </c>
      <c r="DJ94" s="3">
        <v>546.33000000000004</v>
      </c>
      <c r="DL94" s="241">
        <f t="shared" si="15"/>
        <v>88</v>
      </c>
      <c r="DM94" s="2"/>
      <c r="DN94" s="252">
        <v>720</v>
      </c>
      <c r="DQ94" s="252">
        <v>405.18</v>
      </c>
      <c r="DR94" s="264">
        <v>3.9399999999999998E-2</v>
      </c>
      <c r="DS94" s="252">
        <v>0</v>
      </c>
      <c r="DT94" s="253">
        <v>0</v>
      </c>
    </row>
    <row r="95" spans="1:124">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4">
        <v>328.76</v>
      </c>
      <c r="P95" s="475">
        <v>328.76</v>
      </c>
      <c r="Q95" s="475">
        <v>430.86</v>
      </c>
      <c r="R95" s="476">
        <v>0.09</v>
      </c>
      <c r="S95" s="536">
        <f t="shared" si="17"/>
        <v>89</v>
      </c>
      <c r="T95" s="461">
        <v>75.260000000000005</v>
      </c>
      <c r="U95" s="461">
        <v>10.56</v>
      </c>
      <c r="V95" s="461">
        <v>353.76</v>
      </c>
      <c r="W95" s="461"/>
      <c r="X95" s="254">
        <v>51.09</v>
      </c>
      <c r="Y95" s="462">
        <v>7.4999999999999997E-2</v>
      </c>
      <c r="Z95" s="461">
        <v>22.5</v>
      </c>
      <c r="AA95" s="461">
        <v>437.73</v>
      </c>
      <c r="AB95" s="463">
        <v>353.75</v>
      </c>
      <c r="AC95" s="464">
        <v>0.3</v>
      </c>
      <c r="AD95" s="461">
        <v>20.62</v>
      </c>
      <c r="AE95" s="461"/>
      <c r="AF95" s="461"/>
      <c r="AG95" s="253"/>
      <c r="AH95" s="273">
        <v>0.1</v>
      </c>
      <c r="AI95" s="255">
        <v>0.08</v>
      </c>
      <c r="AJ95" s="160">
        <v>0.1</v>
      </c>
      <c r="AK95" s="539">
        <v>480.1</v>
      </c>
      <c r="AL95" s="539"/>
      <c r="AM95" s="506">
        <f t="shared" si="18"/>
        <v>89</v>
      </c>
      <c r="AN95" s="481">
        <v>257.37</v>
      </c>
      <c r="AO95" s="481">
        <v>191.57</v>
      </c>
      <c r="AP95" s="254"/>
      <c r="AQ95" s="481">
        <v>303.18</v>
      </c>
      <c r="AR95" s="500" t="s">
        <v>5330</v>
      </c>
      <c r="AS95" s="503">
        <v>23.57</v>
      </c>
      <c r="AT95" s="502"/>
      <c r="AU95" s="511">
        <v>237.16</v>
      </c>
      <c r="AV95" s="511">
        <v>1222.49</v>
      </c>
      <c r="AW95" s="505">
        <v>0.2</v>
      </c>
      <c r="AX95" s="504">
        <v>0.22</v>
      </c>
      <c r="AY95" s="503">
        <v>16.66</v>
      </c>
      <c r="AZ95" s="503">
        <v>1414.05</v>
      </c>
      <c r="BA95" s="503">
        <v>19.170000000000002</v>
      </c>
      <c r="BB95" s="503"/>
      <c r="BC95" s="503"/>
      <c r="BD95" s="511"/>
      <c r="BE95" s="512">
        <v>0.16200000000000001</v>
      </c>
      <c r="BF95" s="512"/>
      <c r="BG95" s="512" t="s">
        <v>5348</v>
      </c>
      <c r="BH95" s="252"/>
      <c r="BI95" s="252"/>
      <c r="BJ95" s="512">
        <v>0.22</v>
      </c>
      <c r="BK95" s="252"/>
      <c r="BL95" s="252"/>
      <c r="BM95" s="527">
        <f t="shared" si="19"/>
        <v>89</v>
      </c>
      <c r="BN95" s="490">
        <v>158.63</v>
      </c>
      <c r="BO95" s="254"/>
      <c r="BP95" s="254"/>
      <c r="BQ95" s="254"/>
      <c r="BR95" s="495">
        <v>19.170000000000002</v>
      </c>
      <c r="BS95" s="498">
        <v>0.3</v>
      </c>
      <c r="BT95" s="498"/>
      <c r="BU95" s="495">
        <v>424</v>
      </c>
      <c r="BV95" s="241">
        <f t="shared" si="11"/>
        <v>89</v>
      </c>
      <c r="BW95" s="2"/>
      <c r="BX95" s="2">
        <v>490.8</v>
      </c>
      <c r="BY95" s="2"/>
      <c r="BZ95" s="2"/>
      <c r="CA95" s="2"/>
      <c r="CB95" s="252"/>
      <c r="CC95" s="252"/>
      <c r="CD95" s="252">
        <v>546.33000000000004</v>
      </c>
      <c r="CE95" s="253"/>
      <c r="CG95" s="5">
        <v>0.08</v>
      </c>
      <c r="CM95" s="266">
        <f t="shared" si="12"/>
        <v>181</v>
      </c>
      <c r="CN95" s="267">
        <f t="shared" si="13"/>
        <v>362</v>
      </c>
      <c r="CO95" s="268">
        <f t="shared" si="14"/>
        <v>904.99</v>
      </c>
      <c r="CP95" s="252"/>
      <c r="CQ95" s="252"/>
      <c r="CR95" s="252"/>
      <c r="CS95" s="252"/>
      <c r="CT95" s="252"/>
      <c r="CU95" s="252"/>
      <c r="CV95" s="252"/>
      <c r="CW95" s="252"/>
      <c r="CX95" s="252">
        <f t="shared" si="20"/>
        <v>0</v>
      </c>
      <c r="CY95" s="252"/>
      <c r="CZ95" s="252">
        <v>489.06</v>
      </c>
      <c r="DA95" s="252"/>
      <c r="DC95" s="252"/>
      <c r="DD95" s="252"/>
      <c r="DH95" s="6">
        <v>7.2499999999999995E-2</v>
      </c>
      <c r="DI95" s="252">
        <v>39.42</v>
      </c>
      <c r="DJ95" s="3">
        <v>546.33000000000004</v>
      </c>
      <c r="DL95" s="241">
        <f t="shared" si="15"/>
        <v>89</v>
      </c>
      <c r="DM95" s="2"/>
      <c r="DN95" s="252">
        <v>720</v>
      </c>
      <c r="DQ95" s="252">
        <v>405.18</v>
      </c>
      <c r="DR95" s="264">
        <v>3.9399999999999998E-2</v>
      </c>
      <c r="DS95" s="252">
        <v>0</v>
      </c>
      <c r="DT95" s="253">
        <v>0</v>
      </c>
    </row>
    <row r="96" spans="1:124">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4">
        <v>328.76</v>
      </c>
      <c r="P96" s="475">
        <v>328.76</v>
      </c>
      <c r="Q96" s="475">
        <v>430.86</v>
      </c>
      <c r="R96" s="476">
        <v>0.09</v>
      </c>
      <c r="S96" s="536">
        <f t="shared" si="17"/>
        <v>90</v>
      </c>
      <c r="T96" s="461">
        <v>75.260000000000005</v>
      </c>
      <c r="U96" s="461">
        <v>10.56</v>
      </c>
      <c r="V96" s="461">
        <v>353.76</v>
      </c>
      <c r="W96" s="461"/>
      <c r="X96" s="254">
        <v>51.09</v>
      </c>
      <c r="Y96" s="462">
        <v>7.4999999999999997E-2</v>
      </c>
      <c r="Z96" s="461">
        <v>22.5</v>
      </c>
      <c r="AA96" s="461">
        <v>437.73</v>
      </c>
      <c r="AB96" s="463">
        <v>353.75</v>
      </c>
      <c r="AC96" s="464">
        <v>0.3</v>
      </c>
      <c r="AD96" s="461">
        <v>20.62</v>
      </c>
      <c r="AE96" s="461"/>
      <c r="AF96" s="461"/>
      <c r="AG96" s="253"/>
      <c r="AH96" s="273">
        <v>0.1</v>
      </c>
      <c r="AI96" s="255">
        <v>0.08</v>
      </c>
      <c r="AJ96" s="160">
        <v>0.1</v>
      </c>
      <c r="AK96" s="539">
        <v>480.1</v>
      </c>
      <c r="AL96" s="539"/>
      <c r="AM96" s="506">
        <f t="shared" si="18"/>
        <v>90</v>
      </c>
      <c r="AN96" s="481">
        <v>257.37</v>
      </c>
      <c r="AO96" s="481">
        <v>191.57</v>
      </c>
      <c r="AP96" s="254"/>
      <c r="AQ96" s="481">
        <v>303.18</v>
      </c>
      <c r="AR96" s="500" t="s">
        <v>5330</v>
      </c>
      <c r="AS96" s="503">
        <v>23.57</v>
      </c>
      <c r="AT96" s="503"/>
      <c r="AU96" s="511">
        <v>237.16</v>
      </c>
      <c r="AV96" s="511">
        <v>1222.49</v>
      </c>
      <c r="AW96" s="505">
        <v>0.2</v>
      </c>
      <c r="AX96" s="504">
        <v>0.22</v>
      </c>
      <c r="AY96" s="503">
        <v>16.66</v>
      </c>
      <c r="AZ96" s="503">
        <v>1414.05</v>
      </c>
      <c r="BA96" s="503">
        <v>19.170000000000002</v>
      </c>
      <c r="BB96" s="503"/>
      <c r="BC96" s="503"/>
      <c r="BD96" s="511"/>
      <c r="BE96" s="512">
        <v>0.16200000000000001</v>
      </c>
      <c r="BF96" s="512"/>
      <c r="BG96" s="512" t="s">
        <v>5348</v>
      </c>
      <c r="BH96" s="252"/>
      <c r="BI96" s="252"/>
      <c r="BJ96" s="512">
        <v>0.22</v>
      </c>
      <c r="BK96" s="252"/>
      <c r="BL96" s="252"/>
      <c r="BM96" s="527">
        <f t="shared" si="19"/>
        <v>90</v>
      </c>
      <c r="BN96" s="490">
        <v>158.63</v>
      </c>
      <c r="BO96" s="254"/>
      <c r="BP96" s="254"/>
      <c r="BQ96" s="254"/>
      <c r="BR96" s="495">
        <v>19.170000000000002</v>
      </c>
      <c r="BS96" s="498">
        <v>0.3</v>
      </c>
      <c r="BT96" s="498"/>
      <c r="BU96" s="495">
        <v>424</v>
      </c>
      <c r="BV96" s="241">
        <f t="shared" si="11"/>
        <v>90</v>
      </c>
      <c r="BW96" s="2"/>
      <c r="BX96" s="2">
        <v>490.8</v>
      </c>
      <c r="BY96" s="2"/>
      <c r="BZ96" s="2"/>
      <c r="CA96" s="2"/>
      <c r="CB96" s="252"/>
      <c r="CC96" s="252"/>
      <c r="CD96" s="252">
        <v>546.33000000000004</v>
      </c>
      <c r="CE96" s="253"/>
      <c r="CG96" s="253">
        <v>0.08</v>
      </c>
      <c r="CM96" s="266">
        <f t="shared" si="12"/>
        <v>181</v>
      </c>
      <c r="CN96" s="267">
        <f t="shared" si="13"/>
        <v>362</v>
      </c>
      <c r="CO96" s="268">
        <f t="shared" si="14"/>
        <v>904.99</v>
      </c>
      <c r="CP96" s="252"/>
      <c r="CQ96" s="252"/>
      <c r="CR96" s="252"/>
      <c r="CS96" s="252"/>
      <c r="CT96" s="252"/>
      <c r="CU96" s="252"/>
      <c r="CV96" s="252"/>
      <c r="CW96" s="252"/>
      <c r="CX96" s="252">
        <f t="shared" si="20"/>
        <v>0</v>
      </c>
      <c r="CY96" s="252"/>
      <c r="CZ96" s="252">
        <v>489.06</v>
      </c>
      <c r="DA96" s="252"/>
      <c r="DC96" s="252"/>
      <c r="DD96" s="252"/>
      <c r="DH96" s="6">
        <v>7.2499999999999995E-2</v>
      </c>
      <c r="DI96" s="252">
        <v>39.42</v>
      </c>
      <c r="DJ96" s="3">
        <v>546.33000000000004</v>
      </c>
      <c r="DL96" s="241">
        <f t="shared" si="15"/>
        <v>90</v>
      </c>
      <c r="DM96" s="2"/>
      <c r="DN96" s="252">
        <v>720</v>
      </c>
      <c r="DQ96" s="252">
        <v>405.18</v>
      </c>
      <c r="DR96" s="264">
        <v>3.9399999999999998E-2</v>
      </c>
      <c r="DS96" s="252">
        <v>0</v>
      </c>
      <c r="DT96" s="253">
        <v>0</v>
      </c>
    </row>
    <row r="97" spans="1:124">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4">
        <v>328.76</v>
      </c>
      <c r="P97" s="475">
        <v>328.76</v>
      </c>
      <c r="Q97" s="475">
        <v>430.86</v>
      </c>
      <c r="R97" s="476">
        <v>0.09</v>
      </c>
      <c r="S97" s="536">
        <f t="shared" si="17"/>
        <v>91</v>
      </c>
      <c r="T97" s="461">
        <v>75.260000000000005</v>
      </c>
      <c r="U97" s="461">
        <v>10.56</v>
      </c>
      <c r="V97" s="461">
        <v>353.76</v>
      </c>
      <c r="W97" s="461"/>
      <c r="X97" s="254">
        <v>51.09</v>
      </c>
      <c r="Y97" s="462">
        <v>7.4999999999999997E-2</v>
      </c>
      <c r="Z97" s="461">
        <v>22.5</v>
      </c>
      <c r="AA97" s="461">
        <v>437.73</v>
      </c>
      <c r="AB97" s="463">
        <v>353.75</v>
      </c>
      <c r="AC97" s="464">
        <v>0.3</v>
      </c>
      <c r="AD97" s="461">
        <v>20.62</v>
      </c>
      <c r="AE97" s="461"/>
      <c r="AF97" s="461"/>
      <c r="AG97" s="253"/>
      <c r="AH97" s="273">
        <v>0.1</v>
      </c>
      <c r="AI97" s="255">
        <v>0.08</v>
      </c>
      <c r="AJ97" s="160">
        <v>0.1</v>
      </c>
      <c r="AK97" s="539">
        <v>480.1</v>
      </c>
      <c r="AL97" s="539"/>
      <c r="AM97" s="506">
        <f t="shared" si="18"/>
        <v>91</v>
      </c>
      <c r="AN97" s="481">
        <v>257.37</v>
      </c>
      <c r="AO97" s="481">
        <v>191.57</v>
      </c>
      <c r="AP97" s="254"/>
      <c r="AQ97" s="481">
        <v>303.18</v>
      </c>
      <c r="AR97" s="500" t="s">
        <v>5330</v>
      </c>
      <c r="AS97" s="503">
        <v>23.57</v>
      </c>
      <c r="AT97" s="502"/>
      <c r="AU97" s="511">
        <v>237.16</v>
      </c>
      <c r="AV97" s="511">
        <v>1222.49</v>
      </c>
      <c r="AW97" s="505">
        <v>0.2</v>
      </c>
      <c r="AX97" s="504">
        <v>0.22</v>
      </c>
      <c r="AY97" s="503">
        <v>16.66</v>
      </c>
      <c r="AZ97" s="503">
        <v>1414.05</v>
      </c>
      <c r="BA97" s="503">
        <v>19.170000000000002</v>
      </c>
      <c r="BB97" s="503"/>
      <c r="BC97" s="503"/>
      <c r="BD97" s="511"/>
      <c r="BE97" s="512">
        <v>0.16200000000000001</v>
      </c>
      <c r="BF97" s="512"/>
      <c r="BG97" s="512" t="s">
        <v>5348</v>
      </c>
      <c r="BH97" s="252"/>
      <c r="BI97" s="252"/>
      <c r="BJ97" s="512">
        <v>0.22</v>
      </c>
      <c r="BK97" s="252"/>
      <c r="BL97" s="252"/>
      <c r="BM97" s="527">
        <f t="shared" si="19"/>
        <v>91</v>
      </c>
      <c r="BN97" s="490">
        <v>158.63</v>
      </c>
      <c r="BO97" s="254"/>
      <c r="BP97" s="254"/>
      <c r="BQ97" s="254"/>
      <c r="BR97" s="495">
        <v>19.170000000000002</v>
      </c>
      <c r="BS97" s="498">
        <v>0.3</v>
      </c>
      <c r="BT97" s="498"/>
      <c r="BU97" s="495">
        <v>424</v>
      </c>
      <c r="BV97" s="241">
        <f t="shared" si="11"/>
        <v>91</v>
      </c>
      <c r="BW97" s="2"/>
      <c r="BX97" s="2">
        <v>490.8</v>
      </c>
      <c r="BY97" s="2"/>
      <c r="BZ97" s="2"/>
      <c r="CA97" s="2"/>
      <c r="CB97" s="252"/>
      <c r="CC97" s="252"/>
      <c r="CD97" s="252">
        <v>546.33000000000004</v>
      </c>
      <c r="CE97" s="253"/>
      <c r="CG97" s="5">
        <v>0.08</v>
      </c>
      <c r="CM97" s="266">
        <f t="shared" si="12"/>
        <v>181</v>
      </c>
      <c r="CN97" s="267">
        <f t="shared" si="13"/>
        <v>362</v>
      </c>
      <c r="CO97" s="268">
        <f t="shared" si="14"/>
        <v>904.99</v>
      </c>
      <c r="CP97" s="252"/>
      <c r="CQ97" s="252"/>
      <c r="CR97" s="252"/>
      <c r="CS97" s="252"/>
      <c r="CT97" s="252"/>
      <c r="CU97" s="252"/>
      <c r="CV97" s="252"/>
      <c r="CW97" s="252"/>
      <c r="CX97" s="252">
        <f t="shared" si="20"/>
        <v>0</v>
      </c>
      <c r="CY97" s="252"/>
      <c r="CZ97" s="252">
        <v>489.06</v>
      </c>
      <c r="DA97" s="252"/>
      <c r="DC97" s="252"/>
      <c r="DD97" s="252"/>
      <c r="DH97" s="6">
        <v>7.2499999999999995E-2</v>
      </c>
      <c r="DI97" s="252">
        <v>39.42</v>
      </c>
      <c r="DJ97" s="3">
        <v>546.33000000000004</v>
      </c>
      <c r="DL97" s="241">
        <f t="shared" si="15"/>
        <v>91</v>
      </c>
      <c r="DM97" s="2"/>
      <c r="DN97" s="252">
        <v>720</v>
      </c>
      <c r="DQ97" s="252">
        <v>405.18</v>
      </c>
      <c r="DR97" s="264">
        <v>3.9399999999999998E-2</v>
      </c>
      <c r="DS97" s="252">
        <v>0</v>
      </c>
      <c r="DT97" s="253">
        <v>0</v>
      </c>
    </row>
    <row r="98" spans="1:124">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4">
        <v>328.76</v>
      </c>
      <c r="P98" s="475">
        <v>328.76</v>
      </c>
      <c r="Q98" s="475">
        <v>430.86</v>
      </c>
      <c r="R98" s="476">
        <v>0.09</v>
      </c>
      <c r="S98" s="536">
        <f t="shared" si="17"/>
        <v>92</v>
      </c>
      <c r="T98" s="461">
        <v>75.260000000000005</v>
      </c>
      <c r="U98" s="461">
        <v>10.56</v>
      </c>
      <c r="V98" s="461">
        <v>353.76</v>
      </c>
      <c r="W98" s="461"/>
      <c r="X98" s="254">
        <v>51.09</v>
      </c>
      <c r="Y98" s="462">
        <v>7.4999999999999997E-2</v>
      </c>
      <c r="Z98" s="461">
        <v>22.5</v>
      </c>
      <c r="AA98" s="461">
        <v>437.73</v>
      </c>
      <c r="AB98" s="463">
        <v>353.75</v>
      </c>
      <c r="AC98" s="464">
        <v>0.3</v>
      </c>
      <c r="AD98" s="461">
        <v>20.62</v>
      </c>
      <c r="AE98" s="461"/>
      <c r="AF98" s="461"/>
      <c r="AG98" s="253"/>
      <c r="AH98" s="273">
        <v>0.1</v>
      </c>
      <c r="AI98" s="255">
        <v>0.08</v>
      </c>
      <c r="AJ98" s="160">
        <v>0.1</v>
      </c>
      <c r="AK98" s="539">
        <v>480.1</v>
      </c>
      <c r="AL98" s="539"/>
      <c r="AM98" s="506">
        <f t="shared" si="18"/>
        <v>92</v>
      </c>
      <c r="AN98" s="481">
        <v>257.37</v>
      </c>
      <c r="AO98" s="481">
        <v>191.57</v>
      </c>
      <c r="AP98" s="254"/>
      <c r="AQ98" s="481">
        <v>303.18</v>
      </c>
      <c r="AR98" s="500" t="s">
        <v>5330</v>
      </c>
      <c r="AS98" s="503">
        <v>23.57</v>
      </c>
      <c r="AT98" s="503"/>
      <c r="AU98" s="511">
        <v>237.16</v>
      </c>
      <c r="AV98" s="511">
        <v>1222.49</v>
      </c>
      <c r="AW98" s="505">
        <v>0.2</v>
      </c>
      <c r="AX98" s="504">
        <v>0.22</v>
      </c>
      <c r="AY98" s="503">
        <v>16.66</v>
      </c>
      <c r="AZ98" s="503">
        <v>1414.05</v>
      </c>
      <c r="BA98" s="503">
        <v>19.170000000000002</v>
      </c>
      <c r="BB98" s="503"/>
      <c r="BC98" s="503"/>
      <c r="BD98" s="511"/>
      <c r="BE98" s="512">
        <v>0.16200000000000001</v>
      </c>
      <c r="BF98" s="512"/>
      <c r="BG98" s="512" t="s">
        <v>5348</v>
      </c>
      <c r="BH98" s="252"/>
      <c r="BI98" s="252"/>
      <c r="BJ98" s="512">
        <v>0.22</v>
      </c>
      <c r="BK98" s="252"/>
      <c r="BL98" s="252"/>
      <c r="BM98" s="527">
        <f t="shared" si="19"/>
        <v>92</v>
      </c>
      <c r="BN98" s="490">
        <v>158.63</v>
      </c>
      <c r="BO98" s="254"/>
      <c r="BP98" s="254"/>
      <c r="BQ98" s="254"/>
      <c r="BR98" s="495">
        <v>19.170000000000002</v>
      </c>
      <c r="BS98" s="498">
        <v>0.3</v>
      </c>
      <c r="BT98" s="498"/>
      <c r="BU98" s="495">
        <v>424</v>
      </c>
      <c r="BV98" s="241">
        <f t="shared" si="11"/>
        <v>92</v>
      </c>
      <c r="BW98" s="2"/>
      <c r="BX98" s="2">
        <v>490.8</v>
      </c>
      <c r="BY98" s="2"/>
      <c r="BZ98" s="2"/>
      <c r="CA98" s="2"/>
      <c r="CB98" s="252"/>
      <c r="CC98" s="252"/>
      <c r="CD98" s="252">
        <v>546.33000000000004</v>
      </c>
      <c r="CE98" s="253"/>
      <c r="CG98" s="253">
        <v>0.08</v>
      </c>
      <c r="CM98" s="266">
        <f t="shared" si="12"/>
        <v>181</v>
      </c>
      <c r="CN98" s="267">
        <f t="shared" si="13"/>
        <v>362</v>
      </c>
      <c r="CO98" s="268">
        <f t="shared" si="14"/>
        <v>904.99</v>
      </c>
      <c r="CP98" s="252"/>
      <c r="CQ98" s="252"/>
      <c r="CR98" s="252"/>
      <c r="CS98" s="252"/>
      <c r="CT98" s="252"/>
      <c r="CU98" s="252"/>
      <c r="CV98" s="252"/>
      <c r="CW98" s="252"/>
      <c r="CX98" s="252">
        <f t="shared" si="20"/>
        <v>0</v>
      </c>
      <c r="CY98" s="252"/>
      <c r="CZ98" s="252">
        <v>489.06</v>
      </c>
      <c r="DA98" s="252"/>
      <c r="DC98" s="252"/>
      <c r="DD98" s="252"/>
      <c r="DH98" s="6">
        <v>7.2499999999999995E-2</v>
      </c>
      <c r="DI98" s="252">
        <v>39.42</v>
      </c>
      <c r="DJ98" s="3">
        <v>546.33000000000004</v>
      </c>
      <c r="DL98" s="241">
        <f t="shared" si="15"/>
        <v>92</v>
      </c>
      <c r="DM98" s="2"/>
      <c r="DN98" s="252">
        <v>720</v>
      </c>
      <c r="DQ98" s="252">
        <v>405.18</v>
      </c>
      <c r="DR98" s="264">
        <v>3.9399999999999998E-2</v>
      </c>
      <c r="DS98" s="252">
        <v>0</v>
      </c>
      <c r="DT98" s="253">
        <v>0</v>
      </c>
    </row>
    <row r="99" spans="1:124">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4">
        <v>328.76</v>
      </c>
      <c r="P99" s="475">
        <v>328.76</v>
      </c>
      <c r="Q99" s="475">
        <v>430.86</v>
      </c>
      <c r="R99" s="476">
        <v>0.09</v>
      </c>
      <c r="S99" s="536">
        <f t="shared" si="17"/>
        <v>93</v>
      </c>
      <c r="T99" s="461">
        <v>75.260000000000005</v>
      </c>
      <c r="U99" s="461">
        <v>10.56</v>
      </c>
      <c r="V99" s="461">
        <v>353.76</v>
      </c>
      <c r="W99" s="461"/>
      <c r="X99" s="254">
        <v>51.09</v>
      </c>
      <c r="Y99" s="462">
        <v>7.4999999999999997E-2</v>
      </c>
      <c r="Z99" s="461">
        <v>22.5</v>
      </c>
      <c r="AA99" s="461">
        <v>437.73</v>
      </c>
      <c r="AB99" s="463">
        <v>353.75</v>
      </c>
      <c r="AC99" s="464">
        <v>0.3</v>
      </c>
      <c r="AD99" s="461">
        <v>20.62</v>
      </c>
      <c r="AE99" s="461"/>
      <c r="AF99" s="461"/>
      <c r="AG99" s="253"/>
      <c r="AH99" s="273">
        <v>0.1</v>
      </c>
      <c r="AI99" s="255">
        <v>0.08</v>
      </c>
      <c r="AJ99" s="160">
        <v>0.1</v>
      </c>
      <c r="AK99" s="539">
        <v>480.1</v>
      </c>
      <c r="AL99" s="539"/>
      <c r="AM99" s="506">
        <f t="shared" si="18"/>
        <v>93</v>
      </c>
      <c r="AN99" s="481">
        <v>257.37</v>
      </c>
      <c r="AO99" s="481">
        <v>191.57</v>
      </c>
      <c r="AP99" s="254"/>
      <c r="AQ99" s="481">
        <v>303.18</v>
      </c>
      <c r="AR99" s="500" t="s">
        <v>5330</v>
      </c>
      <c r="AS99" s="503">
        <v>23.57</v>
      </c>
      <c r="AT99" s="502"/>
      <c r="AU99" s="511">
        <v>237.16</v>
      </c>
      <c r="AV99" s="511">
        <v>1222.49</v>
      </c>
      <c r="AW99" s="505">
        <v>0.2</v>
      </c>
      <c r="AX99" s="504">
        <v>0.22</v>
      </c>
      <c r="AY99" s="503">
        <v>16.66</v>
      </c>
      <c r="AZ99" s="503">
        <v>1414.05</v>
      </c>
      <c r="BA99" s="503">
        <v>19.170000000000002</v>
      </c>
      <c r="BB99" s="503"/>
      <c r="BC99" s="503"/>
      <c r="BD99" s="511"/>
      <c r="BE99" s="512">
        <v>0.16200000000000001</v>
      </c>
      <c r="BF99" s="512"/>
      <c r="BG99" s="512" t="s">
        <v>5348</v>
      </c>
      <c r="BH99" s="252"/>
      <c r="BI99" s="252"/>
      <c r="BJ99" s="512">
        <v>0.22</v>
      </c>
      <c r="BK99" s="252"/>
      <c r="BL99" s="252"/>
      <c r="BM99" s="527">
        <f t="shared" si="19"/>
        <v>93</v>
      </c>
      <c r="BN99" s="490">
        <v>158.63</v>
      </c>
      <c r="BO99" s="254"/>
      <c r="BP99" s="254"/>
      <c r="BQ99" s="254"/>
      <c r="BR99" s="495">
        <v>19.170000000000002</v>
      </c>
      <c r="BS99" s="498">
        <v>0.3</v>
      </c>
      <c r="BT99" s="498"/>
      <c r="BU99" s="495">
        <v>424</v>
      </c>
      <c r="BV99" s="241">
        <f t="shared" si="11"/>
        <v>93</v>
      </c>
      <c r="BW99" s="2"/>
      <c r="BX99" s="2">
        <v>490.8</v>
      </c>
      <c r="BY99" s="2"/>
      <c r="BZ99" s="2"/>
      <c r="CA99" s="2"/>
      <c r="CB99" s="252"/>
      <c r="CC99" s="252"/>
      <c r="CD99" s="252">
        <v>546.33000000000004</v>
      </c>
      <c r="CE99" s="253"/>
      <c r="CG99" s="5">
        <v>0.08</v>
      </c>
      <c r="CM99" s="266">
        <f t="shared" si="12"/>
        <v>181</v>
      </c>
      <c r="CN99" s="267">
        <f t="shared" si="13"/>
        <v>362</v>
      </c>
      <c r="CO99" s="268">
        <f t="shared" si="14"/>
        <v>904.99</v>
      </c>
      <c r="CP99" s="252"/>
      <c r="CQ99" s="252"/>
      <c r="CR99" s="252"/>
      <c r="CS99" s="252"/>
      <c r="CT99" s="252"/>
      <c r="CU99" s="252"/>
      <c r="CV99" s="252"/>
      <c r="CW99" s="252"/>
      <c r="CX99" s="252">
        <f t="shared" si="20"/>
        <v>0</v>
      </c>
      <c r="CY99" s="252"/>
      <c r="CZ99" s="252">
        <v>489.06</v>
      </c>
      <c r="DA99" s="252"/>
      <c r="DC99" s="252"/>
      <c r="DD99" s="252"/>
      <c r="DH99" s="6">
        <v>7.2499999999999995E-2</v>
      </c>
      <c r="DI99" s="252">
        <v>39.42</v>
      </c>
      <c r="DJ99" s="3">
        <v>546.33000000000004</v>
      </c>
      <c r="DL99" s="241">
        <f t="shared" si="15"/>
        <v>93</v>
      </c>
      <c r="DM99" s="2"/>
      <c r="DN99" s="252">
        <v>720</v>
      </c>
      <c r="DQ99" s="252">
        <v>405.18</v>
      </c>
      <c r="DR99" s="264">
        <v>3.9399999999999998E-2</v>
      </c>
      <c r="DS99" s="252">
        <v>0</v>
      </c>
      <c r="DT99" s="253">
        <v>0</v>
      </c>
    </row>
    <row r="100" spans="1:124">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4">
        <v>328.76</v>
      </c>
      <c r="P100" s="475">
        <v>328.76</v>
      </c>
      <c r="Q100" s="475">
        <v>430.86</v>
      </c>
      <c r="R100" s="476">
        <v>0.09</v>
      </c>
      <c r="S100" s="536">
        <f t="shared" si="17"/>
        <v>94</v>
      </c>
      <c r="T100" s="461">
        <v>75.260000000000005</v>
      </c>
      <c r="U100" s="461">
        <v>10.56</v>
      </c>
      <c r="V100" s="461">
        <v>353.76</v>
      </c>
      <c r="W100" s="461"/>
      <c r="X100" s="254">
        <v>51.09</v>
      </c>
      <c r="Y100" s="462">
        <v>7.4999999999999997E-2</v>
      </c>
      <c r="Z100" s="461">
        <v>22.5</v>
      </c>
      <c r="AA100" s="461">
        <v>437.73</v>
      </c>
      <c r="AB100" s="463">
        <v>353.75</v>
      </c>
      <c r="AC100" s="464">
        <v>0.3</v>
      </c>
      <c r="AD100" s="461">
        <v>20.62</v>
      </c>
      <c r="AE100" s="461"/>
      <c r="AF100" s="461"/>
      <c r="AG100" s="253"/>
      <c r="AH100" s="273">
        <v>0.1</v>
      </c>
      <c r="AI100" s="255">
        <v>0.08</v>
      </c>
      <c r="AJ100" s="160">
        <v>0.1</v>
      </c>
      <c r="AK100" s="539">
        <v>480.1</v>
      </c>
      <c r="AL100" s="539"/>
      <c r="AM100" s="506">
        <f t="shared" si="18"/>
        <v>94</v>
      </c>
      <c r="AN100" s="481">
        <v>257.37</v>
      </c>
      <c r="AO100" s="481">
        <v>191.57</v>
      </c>
      <c r="AP100" s="254"/>
      <c r="AQ100" s="481">
        <v>303.18</v>
      </c>
      <c r="AR100" s="500" t="s">
        <v>5330</v>
      </c>
      <c r="AS100" s="503">
        <v>23.57</v>
      </c>
      <c r="AT100" s="503"/>
      <c r="AU100" s="511">
        <v>237.16</v>
      </c>
      <c r="AV100" s="511">
        <v>1222.49</v>
      </c>
      <c r="AW100" s="505">
        <v>0.2</v>
      </c>
      <c r="AX100" s="504">
        <v>0.22</v>
      </c>
      <c r="AY100" s="503">
        <v>16.66</v>
      </c>
      <c r="AZ100" s="503">
        <v>1414.05</v>
      </c>
      <c r="BA100" s="503">
        <v>19.170000000000002</v>
      </c>
      <c r="BB100" s="503"/>
      <c r="BC100" s="503"/>
      <c r="BD100" s="511"/>
      <c r="BE100" s="512">
        <v>0.16200000000000001</v>
      </c>
      <c r="BF100" s="512"/>
      <c r="BG100" s="512" t="s">
        <v>5348</v>
      </c>
      <c r="BH100" s="252"/>
      <c r="BI100" s="252"/>
      <c r="BJ100" s="512">
        <v>0.22</v>
      </c>
      <c r="BK100" s="252"/>
      <c r="BL100" s="252"/>
      <c r="BM100" s="527">
        <f t="shared" si="19"/>
        <v>94</v>
      </c>
      <c r="BN100" s="490">
        <v>158.63</v>
      </c>
      <c r="BO100" s="254"/>
      <c r="BP100" s="254"/>
      <c r="BQ100" s="254"/>
      <c r="BR100" s="495">
        <v>19.170000000000002</v>
      </c>
      <c r="BS100" s="498">
        <v>0.3</v>
      </c>
      <c r="BT100" s="498"/>
      <c r="BU100" s="495">
        <v>424</v>
      </c>
      <c r="BV100" s="241">
        <f t="shared" si="11"/>
        <v>94</v>
      </c>
      <c r="BW100" s="2"/>
      <c r="BX100" s="2">
        <v>490.8</v>
      </c>
      <c r="BY100" s="2"/>
      <c r="BZ100" s="2"/>
      <c r="CA100" s="2"/>
      <c r="CB100" s="252"/>
      <c r="CC100" s="252"/>
      <c r="CD100" s="252">
        <v>546.33000000000004</v>
      </c>
      <c r="CE100" s="253"/>
      <c r="CG100" s="253">
        <v>0.08</v>
      </c>
      <c r="CM100" s="266">
        <f t="shared" si="12"/>
        <v>181</v>
      </c>
      <c r="CN100" s="267">
        <f t="shared" si="13"/>
        <v>362</v>
      </c>
      <c r="CO100" s="268">
        <f t="shared" si="14"/>
        <v>904.99</v>
      </c>
      <c r="CP100" s="252"/>
      <c r="CQ100" s="252"/>
      <c r="CR100" s="252"/>
      <c r="CS100" s="252"/>
      <c r="CT100" s="252"/>
      <c r="CU100" s="252"/>
      <c r="CV100" s="252"/>
      <c r="CW100" s="252"/>
      <c r="CX100" s="252">
        <f t="shared" si="20"/>
        <v>0</v>
      </c>
      <c r="CY100" s="252"/>
      <c r="CZ100" s="252">
        <v>489.06</v>
      </c>
      <c r="DA100" s="252"/>
      <c r="DC100" s="252"/>
      <c r="DD100" s="252"/>
      <c r="DH100" s="6">
        <v>7.2499999999999995E-2</v>
      </c>
      <c r="DI100" s="252">
        <v>39.42</v>
      </c>
      <c r="DJ100" s="3">
        <v>546.33000000000004</v>
      </c>
      <c r="DL100" s="241">
        <f t="shared" si="15"/>
        <v>94</v>
      </c>
      <c r="DM100" s="2"/>
      <c r="DN100" s="252">
        <v>720</v>
      </c>
      <c r="DQ100" s="252">
        <v>405.18</v>
      </c>
      <c r="DR100" s="264">
        <v>3.9399999999999998E-2</v>
      </c>
      <c r="DS100" s="252">
        <v>0</v>
      </c>
      <c r="DT100" s="253">
        <v>0</v>
      </c>
    </row>
    <row r="101" spans="1:124">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4">
        <v>328.76</v>
      </c>
      <c r="P101" s="475">
        <v>328.76</v>
      </c>
      <c r="Q101" s="475">
        <v>430.86</v>
      </c>
      <c r="R101" s="476">
        <v>0.09</v>
      </c>
      <c r="S101" s="536">
        <f t="shared" si="17"/>
        <v>95</v>
      </c>
      <c r="T101" s="461">
        <v>75.260000000000005</v>
      </c>
      <c r="U101" s="461">
        <v>10.56</v>
      </c>
      <c r="V101" s="461">
        <v>353.76</v>
      </c>
      <c r="W101" s="461"/>
      <c r="X101" s="254">
        <v>51.09</v>
      </c>
      <c r="Y101" s="462">
        <v>7.4999999999999997E-2</v>
      </c>
      <c r="Z101" s="461">
        <v>22.5</v>
      </c>
      <c r="AA101" s="461">
        <v>437.73</v>
      </c>
      <c r="AB101" s="463">
        <v>353.75</v>
      </c>
      <c r="AC101" s="464">
        <v>0.3</v>
      </c>
      <c r="AD101" s="461">
        <v>20.62</v>
      </c>
      <c r="AE101" s="461"/>
      <c r="AF101" s="461"/>
      <c r="AG101" s="253"/>
      <c r="AH101" s="273">
        <v>0.1</v>
      </c>
      <c r="AI101" s="255">
        <v>0.08</v>
      </c>
      <c r="AJ101" s="160">
        <v>0.1</v>
      </c>
      <c r="AK101" s="539">
        <v>480.1</v>
      </c>
      <c r="AL101" s="539"/>
      <c r="AM101" s="506">
        <f t="shared" si="18"/>
        <v>95</v>
      </c>
      <c r="AN101" s="481">
        <v>257.37</v>
      </c>
      <c r="AO101" s="481">
        <v>191.57</v>
      </c>
      <c r="AP101" s="254"/>
      <c r="AQ101" s="481">
        <v>303.18</v>
      </c>
      <c r="AR101" s="500" t="s">
        <v>5330</v>
      </c>
      <c r="AS101" s="503">
        <v>23.57</v>
      </c>
      <c r="AT101" s="502"/>
      <c r="AU101" s="511">
        <v>237.16</v>
      </c>
      <c r="AV101" s="511">
        <v>1222.49</v>
      </c>
      <c r="AW101" s="505">
        <v>0.2</v>
      </c>
      <c r="AX101" s="504">
        <v>0.22</v>
      </c>
      <c r="AY101" s="503">
        <v>16.66</v>
      </c>
      <c r="AZ101" s="503">
        <v>1414.05</v>
      </c>
      <c r="BA101" s="503">
        <v>19.170000000000002</v>
      </c>
      <c r="BB101" s="503"/>
      <c r="BC101" s="503"/>
      <c r="BD101" s="511"/>
      <c r="BE101" s="512">
        <v>0.16200000000000001</v>
      </c>
      <c r="BF101" s="512"/>
      <c r="BG101" s="512" t="s">
        <v>5348</v>
      </c>
      <c r="BH101" s="252"/>
      <c r="BI101" s="252"/>
      <c r="BJ101" s="512">
        <v>0.22</v>
      </c>
      <c r="BK101" s="252"/>
      <c r="BL101" s="252"/>
      <c r="BM101" s="527">
        <f t="shared" si="19"/>
        <v>95</v>
      </c>
      <c r="BN101" s="490">
        <v>158.63</v>
      </c>
      <c r="BO101" s="254"/>
      <c r="BP101" s="254"/>
      <c r="BQ101" s="254"/>
      <c r="BR101" s="495">
        <v>19.170000000000002</v>
      </c>
      <c r="BS101" s="498">
        <v>0.3</v>
      </c>
      <c r="BT101" s="498"/>
      <c r="BU101" s="495">
        <v>424</v>
      </c>
      <c r="BV101" s="241">
        <f t="shared" si="11"/>
        <v>95</v>
      </c>
      <c r="BW101" s="2"/>
      <c r="BX101" s="2">
        <v>490.8</v>
      </c>
      <c r="BY101" s="2"/>
      <c r="BZ101" s="2"/>
      <c r="CA101" s="2"/>
      <c r="CB101" s="252"/>
      <c r="CC101" s="252"/>
      <c r="CD101" s="252">
        <v>546.33000000000004</v>
      </c>
      <c r="CE101" s="253"/>
      <c r="CG101" s="5">
        <v>0.08</v>
      </c>
      <c r="CM101" s="266">
        <f t="shared" si="12"/>
        <v>181</v>
      </c>
      <c r="CN101" s="267">
        <f t="shared" si="13"/>
        <v>362</v>
      </c>
      <c r="CO101" s="268">
        <f t="shared" si="14"/>
        <v>904.99</v>
      </c>
      <c r="CP101" s="252"/>
      <c r="CQ101" s="252"/>
      <c r="CR101" s="252"/>
      <c r="CS101" s="252"/>
      <c r="CT101" s="252"/>
      <c r="CU101" s="252"/>
      <c r="CV101" s="252"/>
      <c r="CW101" s="252"/>
      <c r="CX101" s="252">
        <f t="shared" si="20"/>
        <v>0</v>
      </c>
      <c r="CY101" s="252"/>
      <c r="CZ101" s="252">
        <v>489.06</v>
      </c>
      <c r="DA101" s="252"/>
      <c r="DC101" s="252"/>
      <c r="DD101" s="252"/>
      <c r="DH101" s="6">
        <v>7.2499999999999995E-2</v>
      </c>
      <c r="DI101" s="252">
        <v>39.42</v>
      </c>
      <c r="DJ101" s="3">
        <v>546.33000000000004</v>
      </c>
      <c r="DL101" s="241">
        <f t="shared" si="15"/>
        <v>95</v>
      </c>
      <c r="DM101" s="2"/>
      <c r="DN101" s="252">
        <v>720</v>
      </c>
      <c r="DQ101" s="252">
        <v>405.18</v>
      </c>
      <c r="DR101" s="264">
        <v>3.9399999999999998E-2</v>
      </c>
      <c r="DS101" s="252">
        <v>0</v>
      </c>
      <c r="DT101" s="253">
        <v>0</v>
      </c>
    </row>
    <row r="102" spans="1:124">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4">
        <v>328.76</v>
      </c>
      <c r="P102" s="475">
        <v>328.76</v>
      </c>
      <c r="Q102" s="475">
        <v>430.86</v>
      </c>
      <c r="R102" s="476">
        <v>0.09</v>
      </c>
      <c r="S102" s="536">
        <f t="shared" si="17"/>
        <v>96</v>
      </c>
      <c r="T102" s="461">
        <v>75.260000000000005</v>
      </c>
      <c r="U102" s="461">
        <v>10.56</v>
      </c>
      <c r="V102" s="461">
        <v>353.76</v>
      </c>
      <c r="W102" s="461"/>
      <c r="X102" s="254">
        <v>51.09</v>
      </c>
      <c r="Y102" s="462">
        <v>7.4999999999999997E-2</v>
      </c>
      <c r="Z102" s="461">
        <v>22.5</v>
      </c>
      <c r="AA102" s="461">
        <v>437.73</v>
      </c>
      <c r="AB102" s="463">
        <v>353.75</v>
      </c>
      <c r="AC102" s="464">
        <v>0.3</v>
      </c>
      <c r="AD102" s="461">
        <v>20.62</v>
      </c>
      <c r="AE102" s="461"/>
      <c r="AF102" s="461"/>
      <c r="AG102" s="253"/>
      <c r="AH102" s="273">
        <v>0.1</v>
      </c>
      <c r="AI102" s="255">
        <v>0.08</v>
      </c>
      <c r="AJ102" s="160">
        <v>0.1</v>
      </c>
      <c r="AK102" s="539">
        <v>480.1</v>
      </c>
      <c r="AL102" s="539"/>
      <c r="AM102" s="506">
        <f t="shared" si="18"/>
        <v>96</v>
      </c>
      <c r="AN102" s="481">
        <v>257.37</v>
      </c>
      <c r="AO102" s="481">
        <v>191.57</v>
      </c>
      <c r="AP102" s="254"/>
      <c r="AQ102" s="481">
        <v>303.18</v>
      </c>
      <c r="AR102" s="500" t="s">
        <v>5330</v>
      </c>
      <c r="AS102" s="503">
        <v>23.57</v>
      </c>
      <c r="AT102" s="503"/>
      <c r="AU102" s="511">
        <v>237.16</v>
      </c>
      <c r="AV102" s="511">
        <v>1222.49</v>
      </c>
      <c r="AW102" s="505">
        <v>0.2</v>
      </c>
      <c r="AX102" s="504">
        <v>0.22</v>
      </c>
      <c r="AY102" s="503">
        <v>16.66</v>
      </c>
      <c r="AZ102" s="503">
        <v>1414.05</v>
      </c>
      <c r="BA102" s="503">
        <v>19.170000000000002</v>
      </c>
      <c r="BB102" s="503"/>
      <c r="BC102" s="503"/>
      <c r="BD102" s="511"/>
      <c r="BE102" s="512">
        <v>0.16200000000000001</v>
      </c>
      <c r="BF102" s="512"/>
      <c r="BG102" s="512" t="s">
        <v>5348</v>
      </c>
      <c r="BH102" s="252"/>
      <c r="BI102" s="252"/>
      <c r="BJ102" s="512">
        <v>0.22</v>
      </c>
      <c r="BK102" s="252"/>
      <c r="BL102" s="252"/>
      <c r="BM102" s="527">
        <f t="shared" si="19"/>
        <v>96</v>
      </c>
      <c r="BN102" s="490">
        <v>158.63</v>
      </c>
      <c r="BO102" s="254"/>
      <c r="BP102" s="254"/>
      <c r="BQ102" s="254"/>
      <c r="BR102" s="495">
        <v>19.170000000000002</v>
      </c>
      <c r="BS102" s="498">
        <v>0.3</v>
      </c>
      <c r="BT102" s="498"/>
      <c r="BU102" s="495">
        <v>424</v>
      </c>
      <c r="BV102" s="241">
        <f t="shared" si="11"/>
        <v>96</v>
      </c>
      <c r="BW102" s="2"/>
      <c r="BX102" s="2">
        <v>490.8</v>
      </c>
      <c r="BY102" s="2"/>
      <c r="BZ102" s="2"/>
      <c r="CA102" s="2"/>
      <c r="CB102" s="252"/>
      <c r="CC102" s="252"/>
      <c r="CD102" s="252">
        <v>546.33000000000004</v>
      </c>
      <c r="CE102" s="253"/>
      <c r="CG102" s="253">
        <v>0.08</v>
      </c>
      <c r="CM102" s="266">
        <f t="shared" si="12"/>
        <v>181</v>
      </c>
      <c r="CN102" s="267">
        <f t="shared" si="13"/>
        <v>362</v>
      </c>
      <c r="CO102" s="268">
        <f t="shared" si="14"/>
        <v>904.99</v>
      </c>
      <c r="CP102" s="252"/>
      <c r="CQ102" s="252"/>
      <c r="CR102" s="252"/>
      <c r="CS102" s="252"/>
      <c r="CT102" s="252"/>
      <c r="CU102" s="252"/>
      <c r="CV102" s="252"/>
      <c r="CW102" s="252"/>
      <c r="CX102" s="252">
        <f t="shared" si="20"/>
        <v>0</v>
      </c>
      <c r="CY102" s="252"/>
      <c r="CZ102" s="252">
        <v>489.06</v>
      </c>
      <c r="DA102" s="252"/>
      <c r="DC102" s="252"/>
      <c r="DD102" s="252"/>
      <c r="DH102" s="6">
        <v>7.2499999999999995E-2</v>
      </c>
      <c r="DI102" s="252">
        <v>39.42</v>
      </c>
      <c r="DJ102" s="3">
        <v>546.33000000000004</v>
      </c>
      <c r="DL102" s="241">
        <f t="shared" si="15"/>
        <v>96</v>
      </c>
      <c r="DM102" s="2"/>
      <c r="DN102" s="252">
        <v>720</v>
      </c>
      <c r="DQ102" s="252">
        <v>405.18</v>
      </c>
      <c r="DR102" s="264">
        <v>3.9399999999999998E-2</v>
      </c>
      <c r="DS102" s="252">
        <v>0</v>
      </c>
      <c r="DT102" s="253">
        <v>0</v>
      </c>
    </row>
    <row r="103" spans="1:124">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4">
        <v>328.76</v>
      </c>
      <c r="P103" s="475">
        <v>328.76</v>
      </c>
      <c r="Q103" s="475">
        <v>430.86</v>
      </c>
      <c r="R103" s="476">
        <v>0.09</v>
      </c>
      <c r="S103" s="536">
        <f t="shared" si="17"/>
        <v>97</v>
      </c>
      <c r="T103" s="461">
        <v>75.260000000000005</v>
      </c>
      <c r="U103" s="461">
        <v>10.56</v>
      </c>
      <c r="V103" s="461">
        <v>353.76</v>
      </c>
      <c r="W103" s="461"/>
      <c r="X103" s="254">
        <v>51.09</v>
      </c>
      <c r="Y103" s="462">
        <v>7.4999999999999997E-2</v>
      </c>
      <c r="Z103" s="461">
        <v>22.5</v>
      </c>
      <c r="AA103" s="461">
        <v>437.73</v>
      </c>
      <c r="AB103" s="463">
        <v>353.75</v>
      </c>
      <c r="AC103" s="464">
        <v>0.3</v>
      </c>
      <c r="AD103" s="461">
        <v>20.62</v>
      </c>
      <c r="AE103" s="461"/>
      <c r="AF103" s="461"/>
      <c r="AG103" s="253"/>
      <c r="AH103" s="273">
        <v>0.1</v>
      </c>
      <c r="AI103" s="255">
        <v>0.08</v>
      </c>
      <c r="AJ103" s="160">
        <v>0.1</v>
      </c>
      <c r="AK103" s="539">
        <v>480.1</v>
      </c>
      <c r="AL103" s="539"/>
      <c r="AM103" s="506">
        <f t="shared" si="18"/>
        <v>97</v>
      </c>
      <c r="AN103" s="481">
        <v>257.37</v>
      </c>
      <c r="AO103" s="481">
        <v>191.57</v>
      </c>
      <c r="AP103" s="254"/>
      <c r="AQ103" s="481">
        <v>303.18</v>
      </c>
      <c r="AR103" s="500" t="s">
        <v>5330</v>
      </c>
      <c r="AS103" s="503">
        <v>23.57</v>
      </c>
      <c r="AT103" s="502"/>
      <c r="AU103" s="511">
        <v>237.16</v>
      </c>
      <c r="AV103" s="511">
        <v>1222.49</v>
      </c>
      <c r="AW103" s="505">
        <v>0.2</v>
      </c>
      <c r="AX103" s="504">
        <v>0.22</v>
      </c>
      <c r="AY103" s="503">
        <v>16.66</v>
      </c>
      <c r="AZ103" s="503">
        <v>1414.05</v>
      </c>
      <c r="BA103" s="503">
        <v>19.170000000000002</v>
      </c>
      <c r="BB103" s="503"/>
      <c r="BC103" s="503"/>
      <c r="BD103" s="511"/>
      <c r="BE103" s="512">
        <v>0.16200000000000001</v>
      </c>
      <c r="BF103" s="512"/>
      <c r="BG103" s="512" t="s">
        <v>5348</v>
      </c>
      <c r="BH103" s="252"/>
      <c r="BI103" s="252"/>
      <c r="BJ103" s="512">
        <v>0.22</v>
      </c>
      <c r="BK103" s="252"/>
      <c r="BL103" s="252"/>
      <c r="BM103" s="527">
        <f t="shared" si="19"/>
        <v>97</v>
      </c>
      <c r="BN103" s="490">
        <v>158.63</v>
      </c>
      <c r="BO103" s="254"/>
      <c r="BP103" s="254"/>
      <c r="BQ103" s="254"/>
      <c r="BR103" s="495">
        <v>19.170000000000002</v>
      </c>
      <c r="BS103" s="498">
        <v>0.3</v>
      </c>
      <c r="BT103" s="498"/>
      <c r="BU103" s="495">
        <v>424</v>
      </c>
      <c r="BV103" s="241">
        <f t="shared" si="11"/>
        <v>97</v>
      </c>
      <c r="BW103" s="2"/>
      <c r="BX103" s="2">
        <v>490.8</v>
      </c>
      <c r="BY103" s="2"/>
      <c r="BZ103" s="2"/>
      <c r="CA103" s="2"/>
      <c r="CB103" s="252"/>
      <c r="CC103" s="252"/>
      <c r="CD103" s="252">
        <v>546.33000000000004</v>
      </c>
      <c r="CE103" s="253"/>
      <c r="CG103" s="5">
        <v>0.08</v>
      </c>
      <c r="CM103" s="266">
        <f t="shared" si="12"/>
        <v>181</v>
      </c>
      <c r="CN103" s="267">
        <f t="shared" si="13"/>
        <v>362</v>
      </c>
      <c r="CO103" s="268">
        <f t="shared" si="14"/>
        <v>904.99</v>
      </c>
      <c r="CP103" s="252"/>
      <c r="CQ103" s="252"/>
      <c r="CR103" s="252"/>
      <c r="CS103" s="252"/>
      <c r="CT103" s="252"/>
      <c r="CU103" s="252"/>
      <c r="CV103" s="252"/>
      <c r="CW103" s="252"/>
      <c r="CX103" s="252">
        <f t="shared" si="20"/>
        <v>0</v>
      </c>
      <c r="CY103" s="252"/>
      <c r="CZ103" s="252">
        <v>489.06</v>
      </c>
      <c r="DA103" s="252"/>
      <c r="DC103" s="252"/>
      <c r="DD103" s="252"/>
      <c r="DH103" s="6">
        <v>7.2499999999999995E-2</v>
      </c>
      <c r="DI103" s="252">
        <v>39.42</v>
      </c>
      <c r="DJ103" s="3">
        <v>546.33000000000004</v>
      </c>
      <c r="DL103" s="241">
        <f t="shared" si="15"/>
        <v>97</v>
      </c>
      <c r="DM103" s="2"/>
      <c r="DN103" s="252">
        <v>720</v>
      </c>
      <c r="DQ103" s="252">
        <v>405.18</v>
      </c>
      <c r="DR103" s="264">
        <v>3.9399999999999998E-2</v>
      </c>
      <c r="DS103" s="252">
        <v>0</v>
      </c>
      <c r="DT103" s="253">
        <v>0</v>
      </c>
    </row>
    <row r="104" spans="1:124">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4">
        <v>328.76</v>
      </c>
      <c r="P104" s="475">
        <v>328.76</v>
      </c>
      <c r="Q104" s="475">
        <v>430.86</v>
      </c>
      <c r="R104" s="476">
        <v>0.09</v>
      </c>
      <c r="S104" s="536">
        <f t="shared" si="17"/>
        <v>98</v>
      </c>
      <c r="T104" s="461">
        <v>75.260000000000005</v>
      </c>
      <c r="U104" s="461">
        <v>10.56</v>
      </c>
      <c r="V104" s="461">
        <v>353.76</v>
      </c>
      <c r="W104" s="461"/>
      <c r="X104" s="254">
        <v>51.09</v>
      </c>
      <c r="Y104" s="462">
        <v>7.4999999999999997E-2</v>
      </c>
      <c r="Z104" s="461">
        <v>22.5</v>
      </c>
      <c r="AA104" s="461">
        <v>437.73</v>
      </c>
      <c r="AB104" s="463">
        <v>353.75</v>
      </c>
      <c r="AC104" s="464">
        <v>0.3</v>
      </c>
      <c r="AD104" s="461">
        <v>20.62</v>
      </c>
      <c r="AE104" s="461"/>
      <c r="AF104" s="461"/>
      <c r="AG104" s="253"/>
      <c r="AH104" s="273">
        <v>0.1</v>
      </c>
      <c r="AI104" s="255">
        <v>0.08</v>
      </c>
      <c r="AJ104" s="160">
        <v>0.1</v>
      </c>
      <c r="AK104" s="539">
        <v>480.1</v>
      </c>
      <c r="AL104" s="539"/>
      <c r="AM104" s="506">
        <f t="shared" si="18"/>
        <v>98</v>
      </c>
      <c r="AN104" s="481">
        <v>257.37</v>
      </c>
      <c r="AO104" s="481">
        <v>191.57</v>
      </c>
      <c r="AP104" s="254"/>
      <c r="AQ104" s="481">
        <v>303.18</v>
      </c>
      <c r="AR104" s="500" t="s">
        <v>5330</v>
      </c>
      <c r="AS104" s="503">
        <v>23.57</v>
      </c>
      <c r="AT104" s="503"/>
      <c r="AU104" s="511">
        <v>237.16</v>
      </c>
      <c r="AV104" s="511">
        <v>1222.49</v>
      </c>
      <c r="AW104" s="505">
        <v>0.2</v>
      </c>
      <c r="AX104" s="504">
        <v>0.22</v>
      </c>
      <c r="AY104" s="503">
        <v>16.66</v>
      </c>
      <c r="AZ104" s="503">
        <v>1414.05</v>
      </c>
      <c r="BA104" s="503">
        <v>19.170000000000002</v>
      </c>
      <c r="BB104" s="503"/>
      <c r="BC104" s="503"/>
      <c r="BD104" s="511"/>
      <c r="BE104" s="512">
        <v>0.16200000000000001</v>
      </c>
      <c r="BF104" s="512"/>
      <c r="BG104" s="512" t="s">
        <v>5348</v>
      </c>
      <c r="BH104" s="252"/>
      <c r="BI104" s="252"/>
      <c r="BJ104" s="512">
        <v>0.22</v>
      </c>
      <c r="BK104" s="252"/>
      <c r="BL104" s="252"/>
      <c r="BM104" s="527">
        <f t="shared" si="19"/>
        <v>98</v>
      </c>
      <c r="BN104" s="490">
        <v>158.63</v>
      </c>
      <c r="BO104" s="254"/>
      <c r="BP104" s="254"/>
      <c r="BQ104" s="254"/>
      <c r="BR104" s="495">
        <v>19.170000000000002</v>
      </c>
      <c r="BS104" s="498">
        <v>0.3</v>
      </c>
      <c r="BT104" s="498"/>
      <c r="BU104" s="495">
        <v>424</v>
      </c>
      <c r="BV104" s="241">
        <f t="shared" si="11"/>
        <v>98</v>
      </c>
      <c r="BW104" s="2"/>
      <c r="BX104" s="2">
        <v>490.8</v>
      </c>
      <c r="BY104" s="2"/>
      <c r="BZ104" s="2"/>
      <c r="CA104" s="2"/>
      <c r="CB104" s="252"/>
      <c r="CC104" s="252"/>
      <c r="CD104" s="252">
        <v>546.33000000000004</v>
      </c>
      <c r="CE104" s="253"/>
      <c r="CG104" s="253">
        <v>0.08</v>
      </c>
      <c r="CM104" s="266">
        <f t="shared" si="12"/>
        <v>181</v>
      </c>
      <c r="CN104" s="267">
        <f t="shared" si="13"/>
        <v>362</v>
      </c>
      <c r="CO104" s="268">
        <f t="shared" si="14"/>
        <v>904.99</v>
      </c>
      <c r="CP104" s="252"/>
      <c r="CQ104" s="252"/>
      <c r="CR104" s="252"/>
      <c r="CS104" s="252"/>
      <c r="CT104" s="252"/>
      <c r="CU104" s="252"/>
      <c r="CV104" s="252"/>
      <c r="CW104" s="252"/>
      <c r="CX104" s="252">
        <f t="shared" si="20"/>
        <v>0</v>
      </c>
      <c r="CY104" s="252"/>
      <c r="CZ104" s="252">
        <v>489.06</v>
      </c>
      <c r="DA104" s="252"/>
      <c r="DC104" s="252"/>
      <c r="DD104" s="252"/>
      <c r="DH104" s="6">
        <v>7.2499999999999995E-2</v>
      </c>
      <c r="DI104" s="252">
        <v>39.42</v>
      </c>
      <c r="DJ104" s="3">
        <v>546.33000000000004</v>
      </c>
      <c r="DL104" s="241">
        <f t="shared" si="15"/>
        <v>98</v>
      </c>
      <c r="DM104" s="2"/>
      <c r="DN104" s="252">
        <v>720</v>
      </c>
      <c r="DQ104" s="252">
        <v>405.18</v>
      </c>
      <c r="DR104" s="264">
        <v>3.9399999999999998E-2</v>
      </c>
      <c r="DS104" s="252">
        <v>0</v>
      </c>
      <c r="DT104" s="253">
        <v>0</v>
      </c>
    </row>
    <row r="105" spans="1:124">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4">
        <v>328.76</v>
      </c>
      <c r="P105" s="475">
        <v>328.76</v>
      </c>
      <c r="Q105" s="475">
        <v>430.86</v>
      </c>
      <c r="R105" s="476">
        <v>0.09</v>
      </c>
      <c r="S105" s="536">
        <f t="shared" si="17"/>
        <v>99</v>
      </c>
      <c r="T105" s="461">
        <v>75.260000000000005</v>
      </c>
      <c r="U105" s="461">
        <v>10.56</v>
      </c>
      <c r="V105" s="461">
        <v>353.76</v>
      </c>
      <c r="W105" s="461"/>
      <c r="X105" s="254">
        <v>51.09</v>
      </c>
      <c r="Y105" s="462">
        <v>7.4999999999999997E-2</v>
      </c>
      <c r="Z105" s="461">
        <v>22.5</v>
      </c>
      <c r="AA105" s="461">
        <v>437.73</v>
      </c>
      <c r="AB105" s="463">
        <v>353.75</v>
      </c>
      <c r="AC105" s="464">
        <v>0.3</v>
      </c>
      <c r="AD105" s="461">
        <v>20.62</v>
      </c>
      <c r="AE105" s="461"/>
      <c r="AF105" s="461"/>
      <c r="AG105" s="253"/>
      <c r="AH105" s="273">
        <v>0.1</v>
      </c>
      <c r="AI105" s="255">
        <v>0.08</v>
      </c>
      <c r="AJ105" s="160">
        <v>0.1</v>
      </c>
      <c r="AK105" s="539">
        <v>480.1</v>
      </c>
      <c r="AL105" s="539"/>
      <c r="AM105" s="506">
        <f t="shared" si="18"/>
        <v>99</v>
      </c>
      <c r="AN105" s="481">
        <v>257.37</v>
      </c>
      <c r="AO105" s="481">
        <v>191.57</v>
      </c>
      <c r="AP105" s="254"/>
      <c r="AQ105" s="481">
        <v>303.18</v>
      </c>
      <c r="AR105" s="500" t="s">
        <v>5330</v>
      </c>
      <c r="AS105" s="503">
        <v>23.57</v>
      </c>
      <c r="AT105" s="502"/>
      <c r="AU105" s="511">
        <v>237.16</v>
      </c>
      <c r="AV105" s="511">
        <v>1222.49</v>
      </c>
      <c r="AW105" s="505">
        <v>0.2</v>
      </c>
      <c r="AX105" s="504">
        <v>0.22</v>
      </c>
      <c r="AY105" s="503">
        <v>16.66</v>
      </c>
      <c r="AZ105" s="503">
        <v>1414.05</v>
      </c>
      <c r="BA105" s="503">
        <v>19.170000000000002</v>
      </c>
      <c r="BB105" s="503"/>
      <c r="BC105" s="503"/>
      <c r="BD105" s="511"/>
      <c r="BE105" s="512">
        <v>0.16200000000000001</v>
      </c>
      <c r="BF105" s="512"/>
      <c r="BG105" s="512" t="s">
        <v>5348</v>
      </c>
      <c r="BH105" s="252"/>
      <c r="BI105" s="252"/>
      <c r="BJ105" s="512">
        <v>0.22</v>
      </c>
      <c r="BK105" s="252"/>
      <c r="BL105" s="252"/>
      <c r="BM105" s="527">
        <f t="shared" si="19"/>
        <v>99</v>
      </c>
      <c r="BN105" s="490">
        <v>158.63</v>
      </c>
      <c r="BO105" s="254"/>
      <c r="BP105" s="254"/>
      <c r="BQ105" s="254"/>
      <c r="BR105" s="495">
        <v>19.170000000000002</v>
      </c>
      <c r="BS105" s="498">
        <v>0.3</v>
      </c>
      <c r="BT105" s="498"/>
      <c r="BU105" s="495">
        <v>424</v>
      </c>
      <c r="BV105" s="241">
        <f t="shared" si="11"/>
        <v>99</v>
      </c>
      <c r="BW105" s="2"/>
      <c r="BX105" s="2">
        <v>490.8</v>
      </c>
      <c r="BY105" s="2"/>
      <c r="BZ105" s="2"/>
      <c r="CA105" s="2"/>
      <c r="CB105" s="252"/>
      <c r="CC105" s="252"/>
      <c r="CD105" s="252">
        <v>546.33000000000004</v>
      </c>
      <c r="CE105" s="253"/>
      <c r="CG105" s="5">
        <v>0.08</v>
      </c>
      <c r="CM105" s="266">
        <f t="shared" si="12"/>
        <v>181</v>
      </c>
      <c r="CN105" s="267">
        <f t="shared" si="13"/>
        <v>362</v>
      </c>
      <c r="CO105" s="268">
        <f t="shared" si="14"/>
        <v>904.99</v>
      </c>
      <c r="CP105" s="252"/>
      <c r="CQ105" s="252"/>
      <c r="CR105" s="252"/>
      <c r="CS105" s="252"/>
      <c r="CT105" s="252"/>
      <c r="CU105" s="252"/>
      <c r="CV105" s="252"/>
      <c r="CW105" s="252"/>
      <c r="CX105" s="252">
        <f t="shared" si="20"/>
        <v>0</v>
      </c>
      <c r="CY105" s="252"/>
      <c r="CZ105" s="252">
        <v>489.06</v>
      </c>
      <c r="DA105" s="252"/>
      <c r="DC105" s="252"/>
      <c r="DD105" s="252"/>
      <c r="DH105" s="6">
        <v>7.2499999999999995E-2</v>
      </c>
      <c r="DI105" s="252">
        <v>39.42</v>
      </c>
      <c r="DJ105" s="3">
        <v>546.33000000000004</v>
      </c>
      <c r="DL105" s="241">
        <f t="shared" si="15"/>
        <v>99</v>
      </c>
      <c r="DM105" s="2"/>
      <c r="DN105" s="252">
        <v>720</v>
      </c>
      <c r="DQ105" s="252">
        <v>405.18</v>
      </c>
      <c r="DR105" s="264">
        <v>3.9399999999999998E-2</v>
      </c>
      <c r="DS105" s="252">
        <v>0</v>
      </c>
      <c r="DT105" s="253">
        <v>0</v>
      </c>
    </row>
    <row r="106" spans="1:124">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4">
        <v>328.76</v>
      </c>
      <c r="P106" s="475">
        <v>328.76</v>
      </c>
      <c r="Q106" s="475">
        <v>430.86</v>
      </c>
      <c r="R106" s="476">
        <v>0.09</v>
      </c>
      <c r="S106" s="536">
        <f t="shared" si="17"/>
        <v>100</v>
      </c>
      <c r="T106" s="461">
        <v>75.260000000000005</v>
      </c>
      <c r="U106" s="461">
        <v>10.56</v>
      </c>
      <c r="V106" s="461">
        <v>353.76</v>
      </c>
      <c r="W106" s="461"/>
      <c r="X106" s="254">
        <v>51.09</v>
      </c>
      <c r="Y106" s="462">
        <v>7.4999999999999997E-2</v>
      </c>
      <c r="Z106" s="461">
        <v>22.5</v>
      </c>
      <c r="AA106" s="461">
        <v>437.73</v>
      </c>
      <c r="AB106" s="463">
        <v>353.75</v>
      </c>
      <c r="AC106" s="464">
        <v>0.3</v>
      </c>
      <c r="AD106" s="461">
        <v>20.62</v>
      </c>
      <c r="AE106" s="461"/>
      <c r="AF106" s="461"/>
      <c r="AG106" s="253"/>
      <c r="AH106" s="273">
        <v>0.1</v>
      </c>
      <c r="AI106" s="255">
        <v>0.08</v>
      </c>
      <c r="AJ106" s="160">
        <v>0.1</v>
      </c>
      <c r="AK106" s="539">
        <v>480.1</v>
      </c>
      <c r="AL106" s="539"/>
      <c r="AM106" s="506">
        <f t="shared" si="18"/>
        <v>100</v>
      </c>
      <c r="AN106" s="481">
        <v>257.37</v>
      </c>
      <c r="AO106" s="481">
        <v>191.57</v>
      </c>
      <c r="AP106" s="254"/>
      <c r="AQ106" s="481">
        <v>303.18</v>
      </c>
      <c r="AR106" s="500" t="s">
        <v>5330</v>
      </c>
      <c r="AS106" s="503">
        <v>23.57</v>
      </c>
      <c r="AT106" s="503"/>
      <c r="AU106" s="511">
        <v>237.16</v>
      </c>
      <c r="AV106" s="511">
        <v>1222.49</v>
      </c>
      <c r="AW106" s="505">
        <v>0.2</v>
      </c>
      <c r="AX106" s="504">
        <v>0.22</v>
      </c>
      <c r="AY106" s="503">
        <v>16.66</v>
      </c>
      <c r="AZ106" s="503">
        <v>1414.05</v>
      </c>
      <c r="BA106" s="503">
        <v>19.170000000000002</v>
      </c>
      <c r="BB106" s="503"/>
      <c r="BC106" s="503"/>
      <c r="BD106" s="511"/>
      <c r="BE106" s="512">
        <v>0.16200000000000001</v>
      </c>
      <c r="BF106" s="512"/>
      <c r="BG106" s="512" t="s">
        <v>5348</v>
      </c>
      <c r="BH106" s="252"/>
      <c r="BI106" s="252"/>
      <c r="BJ106" s="512">
        <v>0.22</v>
      </c>
      <c r="BK106" s="252"/>
      <c r="BL106" s="252"/>
      <c r="BM106" s="527">
        <f t="shared" si="19"/>
        <v>100</v>
      </c>
      <c r="BN106" s="490">
        <v>158.63</v>
      </c>
      <c r="BO106" s="254"/>
      <c r="BP106" s="254"/>
      <c r="BQ106" s="254"/>
      <c r="BR106" s="495">
        <v>19.170000000000002</v>
      </c>
      <c r="BS106" s="498">
        <v>0.3</v>
      </c>
      <c r="BT106" s="498"/>
      <c r="BU106" s="495">
        <v>424</v>
      </c>
      <c r="BV106" s="241">
        <f t="shared" si="11"/>
        <v>100</v>
      </c>
      <c r="BW106" s="2"/>
      <c r="BX106" s="2">
        <v>490.8</v>
      </c>
      <c r="BY106" s="2"/>
      <c r="BZ106" s="2"/>
      <c r="CA106" s="2"/>
      <c r="CB106" s="252"/>
      <c r="CC106" s="252"/>
      <c r="CD106" s="252">
        <v>546.33000000000004</v>
      </c>
      <c r="CE106" s="253"/>
      <c r="CG106" s="253">
        <v>0.08</v>
      </c>
      <c r="CM106" s="266">
        <f t="shared" si="12"/>
        <v>181</v>
      </c>
      <c r="CN106" s="267">
        <f t="shared" si="13"/>
        <v>362</v>
      </c>
      <c r="CO106" s="268">
        <f t="shared" si="14"/>
        <v>904.99</v>
      </c>
      <c r="CP106" s="252"/>
      <c r="CQ106" s="252"/>
      <c r="CR106" s="252"/>
      <c r="CS106" s="252"/>
      <c r="CT106" s="252"/>
      <c r="CU106" s="252"/>
      <c r="CV106" s="252"/>
      <c r="CW106" s="252"/>
      <c r="CX106" s="252">
        <f t="shared" si="20"/>
        <v>0</v>
      </c>
      <c r="CY106" s="252"/>
      <c r="CZ106" s="252">
        <v>489.06</v>
      </c>
      <c r="DA106" s="252"/>
      <c r="DC106" s="252"/>
      <c r="DD106" s="252"/>
      <c r="DH106" s="6">
        <v>7.2499999999999995E-2</v>
      </c>
      <c r="DI106" s="252">
        <v>39.42</v>
      </c>
      <c r="DJ106" s="3">
        <v>546.33000000000004</v>
      </c>
      <c r="DL106" s="241">
        <f t="shared" si="15"/>
        <v>100</v>
      </c>
      <c r="DM106" s="2"/>
      <c r="DN106" s="252">
        <v>720</v>
      </c>
      <c r="DQ106" s="252">
        <v>405.18</v>
      </c>
      <c r="DR106" s="264">
        <v>3.9399999999999998E-2</v>
      </c>
      <c r="DS106" s="252">
        <v>0</v>
      </c>
      <c r="DT106" s="253">
        <v>0</v>
      </c>
    </row>
    <row r="107" spans="1:124">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4">
        <v>328.76</v>
      </c>
      <c r="P107" s="475">
        <v>328.76</v>
      </c>
      <c r="Q107" s="475">
        <v>430.86</v>
      </c>
      <c r="R107" s="476">
        <v>0.09</v>
      </c>
      <c r="S107" s="536">
        <f t="shared" si="17"/>
        <v>101</v>
      </c>
      <c r="T107" s="461">
        <v>75.260000000000005</v>
      </c>
      <c r="U107" s="461">
        <v>10.56</v>
      </c>
      <c r="V107" s="461">
        <v>353.76</v>
      </c>
      <c r="W107" s="461"/>
      <c r="X107" s="254">
        <v>51.09</v>
      </c>
      <c r="Y107" s="462">
        <v>7.4999999999999997E-2</v>
      </c>
      <c r="Z107" s="461">
        <v>22.5</v>
      </c>
      <c r="AA107" s="461">
        <v>437.73</v>
      </c>
      <c r="AB107" s="463">
        <v>353.75</v>
      </c>
      <c r="AC107" s="464">
        <v>0.3</v>
      </c>
      <c r="AD107" s="461">
        <v>20.62</v>
      </c>
      <c r="AE107" s="461"/>
      <c r="AF107" s="461"/>
      <c r="AG107" s="253"/>
      <c r="AH107" s="273">
        <v>0.1</v>
      </c>
      <c r="AI107" s="255">
        <v>0.08</v>
      </c>
      <c r="AJ107" s="160">
        <v>0.1</v>
      </c>
      <c r="AK107" s="539">
        <v>480.1</v>
      </c>
      <c r="AL107" s="539"/>
      <c r="AM107" s="506">
        <f t="shared" si="18"/>
        <v>101</v>
      </c>
      <c r="AN107" s="481">
        <v>257.37</v>
      </c>
      <c r="AO107" s="481">
        <v>191.57</v>
      </c>
      <c r="AP107" s="254"/>
      <c r="AQ107" s="481">
        <v>303.18</v>
      </c>
      <c r="AR107" s="500" t="s">
        <v>5330</v>
      </c>
      <c r="AS107" s="503">
        <v>23.57</v>
      </c>
      <c r="AT107" s="502"/>
      <c r="AU107" s="511">
        <v>237.16</v>
      </c>
      <c r="AV107" s="511">
        <v>1222.49</v>
      </c>
      <c r="AW107" s="505">
        <v>0.2</v>
      </c>
      <c r="AX107" s="504">
        <v>0.22</v>
      </c>
      <c r="AY107" s="503">
        <v>16.66</v>
      </c>
      <c r="AZ107" s="503">
        <v>1414.05</v>
      </c>
      <c r="BA107" s="503">
        <v>19.170000000000002</v>
      </c>
      <c r="BB107" s="503"/>
      <c r="BC107" s="503"/>
      <c r="BD107" s="511"/>
      <c r="BE107" s="512">
        <v>0.16200000000000001</v>
      </c>
      <c r="BF107" s="512"/>
      <c r="BG107" s="512" t="s">
        <v>5348</v>
      </c>
      <c r="BH107" s="252"/>
      <c r="BI107" s="252"/>
      <c r="BJ107" s="512">
        <v>0.22</v>
      </c>
      <c r="BK107" s="252"/>
      <c r="BL107" s="252"/>
      <c r="BM107" s="527">
        <f t="shared" si="19"/>
        <v>101</v>
      </c>
      <c r="BN107" s="490">
        <v>158.63</v>
      </c>
      <c r="BO107" s="254"/>
      <c r="BP107" s="254"/>
      <c r="BQ107" s="254"/>
      <c r="BR107" s="495">
        <v>19.170000000000002</v>
      </c>
      <c r="BS107" s="498">
        <v>0.3</v>
      </c>
      <c r="BT107" s="498"/>
      <c r="BU107" s="495">
        <v>424</v>
      </c>
      <c r="BV107" s="241">
        <f t="shared" si="11"/>
        <v>101</v>
      </c>
      <c r="BW107" s="2"/>
      <c r="BX107" s="2">
        <v>490.8</v>
      </c>
      <c r="BY107" s="2"/>
      <c r="BZ107" s="2"/>
      <c r="CA107" s="2"/>
      <c r="CB107" s="252"/>
      <c r="CC107" s="252"/>
      <c r="CD107" s="252">
        <v>546.33000000000004</v>
      </c>
      <c r="CE107" s="253"/>
      <c r="CG107" s="5">
        <v>0.08</v>
      </c>
      <c r="CM107" s="266">
        <f t="shared" si="12"/>
        <v>181</v>
      </c>
      <c r="CN107" s="267">
        <f t="shared" si="13"/>
        <v>362</v>
      </c>
      <c r="CO107" s="268">
        <f t="shared" si="14"/>
        <v>904.99</v>
      </c>
      <c r="CP107" s="252"/>
      <c r="CQ107" s="252"/>
      <c r="CR107" s="252"/>
      <c r="CS107" s="252"/>
      <c r="CT107" s="252"/>
      <c r="CU107" s="252"/>
      <c r="CV107" s="252"/>
      <c r="CW107" s="252"/>
      <c r="CX107" s="252">
        <f t="shared" si="20"/>
        <v>0</v>
      </c>
      <c r="CY107" s="252"/>
      <c r="CZ107" s="252">
        <v>489.06</v>
      </c>
      <c r="DA107" s="252"/>
      <c r="DC107" s="252"/>
      <c r="DD107" s="252"/>
      <c r="DH107" s="6">
        <v>7.2499999999999995E-2</v>
      </c>
      <c r="DI107" s="252">
        <v>39.42</v>
      </c>
      <c r="DJ107" s="3">
        <v>546.33000000000004</v>
      </c>
      <c r="DL107" s="241">
        <f t="shared" si="15"/>
        <v>101</v>
      </c>
      <c r="DM107" s="2"/>
      <c r="DN107" s="252">
        <v>720</v>
      </c>
      <c r="DQ107" s="252">
        <v>405.18</v>
      </c>
      <c r="DR107" s="264">
        <v>3.9399999999999998E-2</v>
      </c>
      <c r="DS107" s="252">
        <v>0</v>
      </c>
      <c r="DT107" s="253">
        <v>0</v>
      </c>
    </row>
    <row r="108" spans="1:124">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4">
        <v>328.76</v>
      </c>
      <c r="P108" s="475">
        <v>328.76</v>
      </c>
      <c r="Q108" s="475">
        <v>430.86</v>
      </c>
      <c r="R108" s="476">
        <v>0.09</v>
      </c>
      <c r="S108" s="536">
        <f t="shared" si="17"/>
        <v>102</v>
      </c>
      <c r="T108" s="461">
        <v>75.260000000000005</v>
      </c>
      <c r="U108" s="461">
        <v>10.56</v>
      </c>
      <c r="V108" s="461">
        <v>353.76</v>
      </c>
      <c r="W108" s="461"/>
      <c r="X108" s="254">
        <v>51.09</v>
      </c>
      <c r="Y108" s="462">
        <v>7.4999999999999997E-2</v>
      </c>
      <c r="Z108" s="461">
        <v>22.5</v>
      </c>
      <c r="AA108" s="461">
        <v>437.73</v>
      </c>
      <c r="AB108" s="463">
        <v>353.75</v>
      </c>
      <c r="AC108" s="464">
        <v>0.3</v>
      </c>
      <c r="AD108" s="461">
        <v>20.62</v>
      </c>
      <c r="AE108" s="461"/>
      <c r="AF108" s="461"/>
      <c r="AG108" s="253"/>
      <c r="AH108" s="273">
        <v>0.1</v>
      </c>
      <c r="AI108" s="255">
        <v>0.08</v>
      </c>
      <c r="AJ108" s="160">
        <v>0.1</v>
      </c>
      <c r="AK108" s="539">
        <v>480.1</v>
      </c>
      <c r="AL108" s="539"/>
      <c r="AM108" s="506">
        <f t="shared" si="18"/>
        <v>102</v>
      </c>
      <c r="AN108" s="481">
        <v>257.37</v>
      </c>
      <c r="AO108" s="481">
        <v>191.57</v>
      </c>
      <c r="AP108" s="254"/>
      <c r="AQ108" s="481">
        <v>303.18</v>
      </c>
      <c r="AR108" s="500" t="s">
        <v>5330</v>
      </c>
      <c r="AS108" s="503">
        <v>23.57</v>
      </c>
      <c r="AT108" s="503"/>
      <c r="AU108" s="511">
        <v>237.16</v>
      </c>
      <c r="AV108" s="511">
        <v>1222.49</v>
      </c>
      <c r="AW108" s="505">
        <v>0.2</v>
      </c>
      <c r="AX108" s="504">
        <v>0.22</v>
      </c>
      <c r="AY108" s="503">
        <v>16.66</v>
      </c>
      <c r="AZ108" s="503">
        <v>1414.05</v>
      </c>
      <c r="BA108" s="503">
        <v>19.170000000000002</v>
      </c>
      <c r="BB108" s="503"/>
      <c r="BC108" s="503"/>
      <c r="BD108" s="511"/>
      <c r="BE108" s="512">
        <v>0.16200000000000001</v>
      </c>
      <c r="BF108" s="512"/>
      <c r="BG108" s="512" t="s">
        <v>5348</v>
      </c>
      <c r="BH108" s="252"/>
      <c r="BI108" s="252"/>
      <c r="BJ108" s="512">
        <v>0.22</v>
      </c>
      <c r="BK108" s="252"/>
      <c r="BL108" s="252"/>
      <c r="BM108" s="527">
        <f t="shared" si="19"/>
        <v>102</v>
      </c>
      <c r="BN108" s="490">
        <v>158.63</v>
      </c>
      <c r="BO108" s="254"/>
      <c r="BP108" s="254"/>
      <c r="BQ108" s="254"/>
      <c r="BR108" s="495">
        <v>19.170000000000002</v>
      </c>
      <c r="BS108" s="498">
        <v>0.3</v>
      </c>
      <c r="BT108" s="498"/>
      <c r="BU108" s="495">
        <v>424</v>
      </c>
      <c r="BV108" s="241">
        <f t="shared" si="11"/>
        <v>102</v>
      </c>
      <c r="BW108" s="2"/>
      <c r="BX108" s="2">
        <v>490.8</v>
      </c>
      <c r="BY108" s="2"/>
      <c r="BZ108" s="2"/>
      <c r="CA108" s="2"/>
      <c r="CB108" s="252"/>
      <c r="CC108" s="252"/>
      <c r="CD108" s="252">
        <v>546.33000000000004</v>
      </c>
      <c r="CE108" s="253"/>
      <c r="CG108" s="253">
        <v>0.08</v>
      </c>
      <c r="CM108" s="266">
        <f t="shared" si="12"/>
        <v>181</v>
      </c>
      <c r="CN108" s="267">
        <f t="shared" si="13"/>
        <v>362</v>
      </c>
      <c r="CO108" s="268">
        <f t="shared" si="14"/>
        <v>904.99</v>
      </c>
      <c r="CP108" s="252"/>
      <c r="CQ108" s="252"/>
      <c r="CR108" s="252"/>
      <c r="CS108" s="252"/>
      <c r="CT108" s="252"/>
      <c r="CU108" s="252"/>
      <c r="CV108" s="252"/>
      <c r="CW108" s="252"/>
      <c r="CX108" s="252">
        <f t="shared" si="20"/>
        <v>0</v>
      </c>
      <c r="CY108" s="252"/>
      <c r="CZ108" s="252">
        <v>489.06</v>
      </c>
      <c r="DA108" s="252"/>
      <c r="DC108" s="252"/>
      <c r="DD108" s="252"/>
      <c r="DH108" s="6">
        <v>7.2499999999999995E-2</v>
      </c>
      <c r="DI108" s="252">
        <v>39.42</v>
      </c>
      <c r="DJ108" s="3">
        <v>546.33000000000004</v>
      </c>
      <c r="DL108" s="241">
        <f t="shared" si="15"/>
        <v>102</v>
      </c>
      <c r="DM108" s="2"/>
      <c r="DN108" s="252">
        <v>720</v>
      </c>
      <c r="DQ108" s="252">
        <v>405.18</v>
      </c>
      <c r="DR108" s="264">
        <v>3.9399999999999998E-2</v>
      </c>
      <c r="DS108" s="252">
        <v>0</v>
      </c>
      <c r="DT108" s="253">
        <v>0</v>
      </c>
    </row>
    <row r="109" spans="1:124">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4">
        <v>328.76</v>
      </c>
      <c r="P109" s="475">
        <v>328.76</v>
      </c>
      <c r="Q109" s="475">
        <v>430.86</v>
      </c>
      <c r="R109" s="476">
        <v>0.09</v>
      </c>
      <c r="S109" s="536">
        <f t="shared" si="17"/>
        <v>103</v>
      </c>
      <c r="T109" s="461">
        <v>75.260000000000005</v>
      </c>
      <c r="U109" s="461">
        <v>10.56</v>
      </c>
      <c r="V109" s="461">
        <v>353.76</v>
      </c>
      <c r="W109" s="461"/>
      <c r="X109" s="254">
        <v>51.09</v>
      </c>
      <c r="Y109" s="462">
        <v>7.4999999999999997E-2</v>
      </c>
      <c r="Z109" s="461">
        <v>22.5</v>
      </c>
      <c r="AA109" s="461">
        <v>437.73</v>
      </c>
      <c r="AB109" s="463">
        <v>353.75</v>
      </c>
      <c r="AC109" s="464">
        <v>0.3</v>
      </c>
      <c r="AD109" s="461">
        <v>20.62</v>
      </c>
      <c r="AE109" s="461"/>
      <c r="AF109" s="461"/>
      <c r="AG109" s="253"/>
      <c r="AH109" s="273">
        <v>0.1</v>
      </c>
      <c r="AI109" s="255">
        <v>0.08</v>
      </c>
      <c r="AJ109" s="160">
        <v>0.1</v>
      </c>
      <c r="AK109" s="539">
        <v>480.1</v>
      </c>
      <c r="AL109" s="539"/>
      <c r="AM109" s="506">
        <f t="shared" si="18"/>
        <v>103</v>
      </c>
      <c r="AN109" s="481">
        <v>257.37</v>
      </c>
      <c r="AO109" s="481">
        <v>191.57</v>
      </c>
      <c r="AP109" s="254"/>
      <c r="AQ109" s="481">
        <v>303.18</v>
      </c>
      <c r="AR109" s="500" t="s">
        <v>5330</v>
      </c>
      <c r="AS109" s="503">
        <v>23.57</v>
      </c>
      <c r="AT109" s="502"/>
      <c r="AU109" s="511">
        <v>237.16</v>
      </c>
      <c r="AV109" s="511">
        <v>1222.49</v>
      </c>
      <c r="AW109" s="505">
        <v>0.2</v>
      </c>
      <c r="AX109" s="504">
        <v>0.22</v>
      </c>
      <c r="AY109" s="503">
        <v>16.66</v>
      </c>
      <c r="AZ109" s="503">
        <v>1414.05</v>
      </c>
      <c r="BA109" s="503">
        <v>19.170000000000002</v>
      </c>
      <c r="BB109" s="503"/>
      <c r="BC109" s="503"/>
      <c r="BD109" s="511"/>
      <c r="BE109" s="512">
        <v>0.16200000000000001</v>
      </c>
      <c r="BF109" s="512"/>
      <c r="BG109" s="512" t="s">
        <v>5348</v>
      </c>
      <c r="BH109" s="252"/>
      <c r="BI109" s="252"/>
      <c r="BJ109" s="512">
        <v>0.22</v>
      </c>
      <c r="BK109" s="252"/>
      <c r="BL109" s="252"/>
      <c r="BM109" s="527">
        <f t="shared" si="19"/>
        <v>103</v>
      </c>
      <c r="BN109" s="490">
        <v>158.63</v>
      </c>
      <c r="BO109" s="254"/>
      <c r="BP109" s="254"/>
      <c r="BQ109" s="254"/>
      <c r="BR109" s="495">
        <v>19.170000000000002</v>
      </c>
      <c r="BS109" s="498">
        <v>0.3</v>
      </c>
      <c r="BT109" s="498"/>
      <c r="BU109" s="495">
        <v>424</v>
      </c>
      <c r="BV109" s="241">
        <f t="shared" si="11"/>
        <v>103</v>
      </c>
      <c r="BW109" s="2"/>
      <c r="BX109" s="2">
        <v>490.8</v>
      </c>
      <c r="BY109" s="2"/>
      <c r="BZ109" s="2"/>
      <c r="CA109" s="2"/>
      <c r="CB109" s="252"/>
      <c r="CC109" s="252"/>
      <c r="CD109" s="252">
        <v>546.33000000000004</v>
      </c>
      <c r="CE109" s="253"/>
      <c r="CG109" s="5">
        <v>0.08</v>
      </c>
      <c r="CM109" s="266">
        <f t="shared" si="12"/>
        <v>181</v>
      </c>
      <c r="CN109" s="267">
        <f t="shared" si="13"/>
        <v>362</v>
      </c>
      <c r="CO109" s="268">
        <f t="shared" si="14"/>
        <v>904.99</v>
      </c>
      <c r="CP109" s="252"/>
      <c r="CQ109" s="252"/>
      <c r="CR109" s="252"/>
      <c r="CS109" s="252"/>
      <c r="CT109" s="252"/>
      <c r="CU109" s="252"/>
      <c r="CV109" s="252"/>
      <c r="CW109" s="252"/>
      <c r="CX109" s="252">
        <f t="shared" si="20"/>
        <v>0</v>
      </c>
      <c r="CY109" s="252"/>
      <c r="CZ109" s="252">
        <v>489.06</v>
      </c>
      <c r="DA109" s="252"/>
      <c r="DC109" s="252"/>
      <c r="DD109" s="252"/>
      <c r="DH109" s="6">
        <v>7.2499999999999995E-2</v>
      </c>
      <c r="DI109" s="252">
        <v>39.42</v>
      </c>
      <c r="DJ109" s="3">
        <v>546.33000000000004</v>
      </c>
      <c r="DL109" s="241">
        <f t="shared" si="15"/>
        <v>103</v>
      </c>
      <c r="DM109" s="2"/>
      <c r="DN109" s="252">
        <v>720</v>
      </c>
      <c r="DQ109" s="252">
        <v>405.18</v>
      </c>
      <c r="DR109" s="264">
        <v>3.9399999999999998E-2</v>
      </c>
      <c r="DS109" s="252">
        <v>0</v>
      </c>
      <c r="DT109" s="253">
        <v>0</v>
      </c>
    </row>
    <row r="110" spans="1:124">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4">
        <v>328.76</v>
      </c>
      <c r="P110" s="475">
        <v>328.76</v>
      </c>
      <c r="Q110" s="475">
        <v>430.86</v>
      </c>
      <c r="R110" s="476">
        <v>0.09</v>
      </c>
      <c r="S110" s="536">
        <f t="shared" si="17"/>
        <v>104</v>
      </c>
      <c r="T110" s="461">
        <v>75.260000000000005</v>
      </c>
      <c r="U110" s="461">
        <v>10.56</v>
      </c>
      <c r="V110" s="461">
        <v>353.76</v>
      </c>
      <c r="W110" s="461"/>
      <c r="X110" s="254">
        <v>51.09</v>
      </c>
      <c r="Y110" s="462">
        <v>7.4999999999999997E-2</v>
      </c>
      <c r="Z110" s="461">
        <v>22.5</v>
      </c>
      <c r="AA110" s="461">
        <v>437.73</v>
      </c>
      <c r="AB110" s="463">
        <v>353.75</v>
      </c>
      <c r="AC110" s="464">
        <v>0.3</v>
      </c>
      <c r="AD110" s="461">
        <v>20.62</v>
      </c>
      <c r="AE110" s="461"/>
      <c r="AF110" s="461"/>
      <c r="AG110" s="253"/>
      <c r="AH110" s="273">
        <v>0.1</v>
      </c>
      <c r="AI110" s="255">
        <v>0.08</v>
      </c>
      <c r="AJ110" s="160">
        <v>0.1</v>
      </c>
      <c r="AK110" s="539">
        <v>480.1</v>
      </c>
      <c r="AL110" s="539"/>
      <c r="AM110" s="506">
        <f t="shared" si="18"/>
        <v>104</v>
      </c>
      <c r="AN110" s="481">
        <v>257.37</v>
      </c>
      <c r="AO110" s="481">
        <v>191.57</v>
      </c>
      <c r="AP110" s="254"/>
      <c r="AQ110" s="481">
        <v>303.18</v>
      </c>
      <c r="AR110" s="500" t="s">
        <v>5330</v>
      </c>
      <c r="AS110" s="503">
        <v>23.57</v>
      </c>
      <c r="AT110" s="503"/>
      <c r="AU110" s="511">
        <v>237.16</v>
      </c>
      <c r="AV110" s="511">
        <v>1222.49</v>
      </c>
      <c r="AW110" s="505">
        <v>0.2</v>
      </c>
      <c r="AX110" s="504">
        <v>0.22</v>
      </c>
      <c r="AY110" s="503">
        <v>16.66</v>
      </c>
      <c r="AZ110" s="503">
        <v>1414.05</v>
      </c>
      <c r="BA110" s="503">
        <v>19.170000000000002</v>
      </c>
      <c r="BB110" s="503"/>
      <c r="BC110" s="503"/>
      <c r="BD110" s="511"/>
      <c r="BE110" s="512">
        <v>0.16200000000000001</v>
      </c>
      <c r="BF110" s="512"/>
      <c r="BG110" s="512" t="s">
        <v>5348</v>
      </c>
      <c r="BH110" s="252"/>
      <c r="BI110" s="252"/>
      <c r="BJ110" s="512">
        <v>0.22</v>
      </c>
      <c r="BK110" s="252"/>
      <c r="BL110" s="252"/>
      <c r="BM110" s="527">
        <f t="shared" si="19"/>
        <v>104</v>
      </c>
      <c r="BN110" s="490">
        <v>158.63</v>
      </c>
      <c r="BO110" s="254"/>
      <c r="BP110" s="254"/>
      <c r="BQ110" s="254"/>
      <c r="BR110" s="495">
        <v>19.170000000000002</v>
      </c>
      <c r="BS110" s="498">
        <v>0.3</v>
      </c>
      <c r="BT110" s="498"/>
      <c r="BU110" s="495">
        <v>424</v>
      </c>
      <c r="BV110" s="241">
        <f t="shared" si="11"/>
        <v>104</v>
      </c>
      <c r="BW110" s="2"/>
      <c r="BX110" s="2">
        <v>490.8</v>
      </c>
      <c r="BY110" s="2"/>
      <c r="BZ110" s="2"/>
      <c r="CA110" s="2"/>
      <c r="CB110" s="252"/>
      <c r="CC110" s="252"/>
      <c r="CD110" s="252">
        <v>546.33000000000004</v>
      </c>
      <c r="CE110" s="253"/>
      <c r="CG110" s="253">
        <v>0.08</v>
      </c>
      <c r="CM110" s="266">
        <f t="shared" si="12"/>
        <v>181</v>
      </c>
      <c r="CN110" s="267">
        <f t="shared" si="13"/>
        <v>362</v>
      </c>
      <c r="CO110" s="268">
        <f t="shared" si="14"/>
        <v>904.99</v>
      </c>
      <c r="CP110" s="252"/>
      <c r="CQ110" s="252"/>
      <c r="CR110" s="252"/>
      <c r="CS110" s="252"/>
      <c r="CT110" s="252"/>
      <c r="CU110" s="252"/>
      <c r="CV110" s="252"/>
      <c r="CW110" s="252"/>
      <c r="CX110" s="252">
        <f t="shared" si="20"/>
        <v>0</v>
      </c>
      <c r="CY110" s="252"/>
      <c r="CZ110" s="252">
        <v>489.06</v>
      </c>
      <c r="DA110" s="252"/>
      <c r="DC110" s="252"/>
      <c r="DD110" s="252"/>
      <c r="DH110" s="6">
        <v>7.2499999999999995E-2</v>
      </c>
      <c r="DI110" s="252">
        <v>39.42</v>
      </c>
      <c r="DJ110" s="3">
        <v>546.33000000000004</v>
      </c>
      <c r="DL110" s="241">
        <f t="shared" si="15"/>
        <v>104</v>
      </c>
      <c r="DM110" s="2"/>
      <c r="DN110" s="252">
        <v>720</v>
      </c>
      <c r="DQ110" s="252">
        <v>405.18</v>
      </c>
      <c r="DR110" s="264">
        <v>3.9399999999999998E-2</v>
      </c>
      <c r="DS110" s="252">
        <v>0</v>
      </c>
      <c r="DT110" s="253">
        <v>0</v>
      </c>
    </row>
    <row r="111" spans="1:124">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4">
        <v>328.76</v>
      </c>
      <c r="P111" s="475">
        <v>328.76</v>
      </c>
      <c r="Q111" s="475">
        <v>430.86</v>
      </c>
      <c r="R111" s="476">
        <v>0.09</v>
      </c>
      <c r="S111" s="536">
        <f t="shared" si="17"/>
        <v>105</v>
      </c>
      <c r="T111" s="461">
        <v>75.260000000000005</v>
      </c>
      <c r="U111" s="461">
        <v>10.56</v>
      </c>
      <c r="V111" s="461">
        <v>353.76</v>
      </c>
      <c r="W111" s="461"/>
      <c r="X111" s="254">
        <v>51.09</v>
      </c>
      <c r="Y111" s="462">
        <v>7.4999999999999997E-2</v>
      </c>
      <c r="Z111" s="461">
        <v>22.5</v>
      </c>
      <c r="AA111" s="461">
        <v>437.73</v>
      </c>
      <c r="AB111" s="463">
        <v>353.75</v>
      </c>
      <c r="AC111" s="464">
        <v>0.3</v>
      </c>
      <c r="AD111" s="461">
        <v>20.62</v>
      </c>
      <c r="AE111" s="461"/>
      <c r="AF111" s="461"/>
      <c r="AG111" s="253"/>
      <c r="AH111" s="273">
        <v>0.1</v>
      </c>
      <c r="AI111" s="255">
        <v>0.08</v>
      </c>
      <c r="AJ111" s="160">
        <v>0.1</v>
      </c>
      <c r="AK111" s="539">
        <v>480.1</v>
      </c>
      <c r="AL111" s="539"/>
      <c r="AM111" s="506">
        <f t="shared" si="18"/>
        <v>105</v>
      </c>
      <c r="AN111" s="481">
        <v>257.37</v>
      </c>
      <c r="AO111" s="481">
        <v>191.57</v>
      </c>
      <c r="AP111" s="254"/>
      <c r="AQ111" s="481">
        <v>303.18</v>
      </c>
      <c r="AR111" s="500" t="s">
        <v>5330</v>
      </c>
      <c r="AS111" s="503">
        <v>23.57</v>
      </c>
      <c r="AT111" s="502"/>
      <c r="AU111" s="511">
        <v>237.16</v>
      </c>
      <c r="AV111" s="511">
        <v>1222.49</v>
      </c>
      <c r="AW111" s="505">
        <v>0.2</v>
      </c>
      <c r="AX111" s="504">
        <v>0.22</v>
      </c>
      <c r="AY111" s="503">
        <v>16.66</v>
      </c>
      <c r="AZ111" s="503">
        <v>1414.05</v>
      </c>
      <c r="BA111" s="503">
        <v>19.170000000000002</v>
      </c>
      <c r="BB111" s="503"/>
      <c r="BC111" s="503"/>
      <c r="BD111" s="511"/>
      <c r="BE111" s="512">
        <v>0.16200000000000001</v>
      </c>
      <c r="BF111" s="512"/>
      <c r="BG111" s="512" t="s">
        <v>5348</v>
      </c>
      <c r="BH111" s="252"/>
      <c r="BI111" s="252"/>
      <c r="BJ111" s="512">
        <v>0.22</v>
      </c>
      <c r="BK111" s="252"/>
      <c r="BL111" s="252"/>
      <c r="BM111" s="527">
        <f t="shared" si="19"/>
        <v>105</v>
      </c>
      <c r="BN111" s="490">
        <v>158.63</v>
      </c>
      <c r="BO111" s="254"/>
      <c r="BP111" s="254"/>
      <c r="BQ111" s="254"/>
      <c r="BR111" s="495">
        <v>19.170000000000002</v>
      </c>
      <c r="BS111" s="498">
        <v>0.3</v>
      </c>
      <c r="BT111" s="498"/>
      <c r="BU111" s="495">
        <v>424</v>
      </c>
      <c r="BV111" s="241">
        <f t="shared" si="11"/>
        <v>105</v>
      </c>
      <c r="BW111" s="2"/>
      <c r="BX111" s="2">
        <v>490.8</v>
      </c>
      <c r="BY111" s="2"/>
      <c r="BZ111" s="2"/>
      <c r="CA111" s="2"/>
      <c r="CB111" s="252"/>
      <c r="CC111" s="252"/>
      <c r="CD111" s="252">
        <v>546.33000000000004</v>
      </c>
      <c r="CE111" s="253"/>
      <c r="CG111" s="5">
        <v>0.08</v>
      </c>
      <c r="CM111" s="266">
        <f t="shared" si="12"/>
        <v>181</v>
      </c>
      <c r="CN111" s="267">
        <f t="shared" si="13"/>
        <v>362</v>
      </c>
      <c r="CO111" s="268">
        <f t="shared" si="14"/>
        <v>904.99</v>
      </c>
      <c r="CP111" s="252"/>
      <c r="CQ111" s="252"/>
      <c r="CR111" s="252"/>
      <c r="CS111" s="252"/>
      <c r="CT111" s="252"/>
      <c r="CU111" s="252"/>
      <c r="CV111" s="252"/>
      <c r="CW111" s="252"/>
      <c r="CX111" s="252">
        <f t="shared" si="20"/>
        <v>0</v>
      </c>
      <c r="CY111" s="252"/>
      <c r="CZ111" s="252">
        <v>489.06</v>
      </c>
      <c r="DA111" s="252"/>
      <c r="DC111" s="252"/>
      <c r="DD111" s="252"/>
      <c r="DH111" s="6">
        <v>7.2499999999999995E-2</v>
      </c>
      <c r="DI111" s="252">
        <v>39.42</v>
      </c>
      <c r="DJ111" s="3">
        <v>546.33000000000004</v>
      </c>
      <c r="DL111" s="241">
        <f t="shared" si="15"/>
        <v>105</v>
      </c>
      <c r="DM111" s="2"/>
      <c r="DN111" s="252">
        <v>720</v>
      </c>
      <c r="DQ111" s="252">
        <v>405.18</v>
      </c>
      <c r="DR111" s="264">
        <v>3.9399999999999998E-2</v>
      </c>
      <c r="DS111" s="252">
        <v>0</v>
      </c>
      <c r="DT111" s="253">
        <v>0</v>
      </c>
    </row>
    <row r="112" spans="1:124">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4">
        <v>328.76</v>
      </c>
      <c r="P112" s="475">
        <v>328.76</v>
      </c>
      <c r="Q112" s="475">
        <v>430.86</v>
      </c>
      <c r="R112" s="476">
        <v>0.09</v>
      </c>
      <c r="S112" s="536">
        <f t="shared" si="17"/>
        <v>106</v>
      </c>
      <c r="T112" s="461">
        <v>75.260000000000005</v>
      </c>
      <c r="U112" s="461">
        <v>10.56</v>
      </c>
      <c r="V112" s="461">
        <v>353.76</v>
      </c>
      <c r="W112" s="461"/>
      <c r="X112" s="254">
        <v>51.09</v>
      </c>
      <c r="Y112" s="462">
        <v>7.4999999999999997E-2</v>
      </c>
      <c r="Z112" s="461">
        <v>22.5</v>
      </c>
      <c r="AA112" s="461">
        <v>437.73</v>
      </c>
      <c r="AB112" s="463">
        <v>353.75</v>
      </c>
      <c r="AC112" s="464">
        <v>0.3</v>
      </c>
      <c r="AD112" s="461">
        <v>20.62</v>
      </c>
      <c r="AE112" s="461"/>
      <c r="AF112" s="461"/>
      <c r="AG112" s="253"/>
      <c r="AH112" s="273">
        <v>0.1</v>
      </c>
      <c r="AI112" s="255">
        <v>0.08</v>
      </c>
      <c r="AJ112" s="160">
        <v>0.1</v>
      </c>
      <c r="AK112" s="539">
        <v>480.1</v>
      </c>
      <c r="AL112" s="539"/>
      <c r="AM112" s="506">
        <f t="shared" si="18"/>
        <v>106</v>
      </c>
      <c r="AN112" s="481">
        <v>257.37</v>
      </c>
      <c r="AO112" s="481">
        <v>191.57</v>
      </c>
      <c r="AP112" s="254"/>
      <c r="AQ112" s="481">
        <v>303.18</v>
      </c>
      <c r="AR112" s="500" t="s">
        <v>5330</v>
      </c>
      <c r="AS112" s="503">
        <v>23.57</v>
      </c>
      <c r="AT112" s="503"/>
      <c r="AU112" s="511">
        <v>237.16</v>
      </c>
      <c r="AV112" s="511">
        <v>1222.49</v>
      </c>
      <c r="AW112" s="505">
        <v>0.2</v>
      </c>
      <c r="AX112" s="504">
        <v>0.22</v>
      </c>
      <c r="AY112" s="503">
        <v>16.66</v>
      </c>
      <c r="AZ112" s="503">
        <v>1414.05</v>
      </c>
      <c r="BA112" s="503">
        <v>19.170000000000002</v>
      </c>
      <c r="BB112" s="503"/>
      <c r="BC112" s="503"/>
      <c r="BD112" s="511"/>
      <c r="BE112" s="512">
        <v>0.16200000000000001</v>
      </c>
      <c r="BF112" s="512"/>
      <c r="BG112" s="512" t="s">
        <v>5348</v>
      </c>
      <c r="BH112" s="252"/>
      <c r="BI112" s="252"/>
      <c r="BJ112" s="512">
        <v>0.22</v>
      </c>
      <c r="BK112" s="252"/>
      <c r="BL112" s="252"/>
      <c r="BM112" s="527">
        <f t="shared" si="19"/>
        <v>106</v>
      </c>
      <c r="BN112" s="490">
        <v>158.63</v>
      </c>
      <c r="BO112" s="254"/>
      <c r="BP112" s="254"/>
      <c r="BQ112" s="254"/>
      <c r="BR112" s="495">
        <v>19.170000000000002</v>
      </c>
      <c r="BS112" s="498">
        <v>0.3</v>
      </c>
      <c r="BT112" s="498"/>
      <c r="BU112" s="495">
        <v>424</v>
      </c>
      <c r="BV112" s="241">
        <f t="shared" si="11"/>
        <v>106</v>
      </c>
      <c r="BW112" s="2"/>
      <c r="BX112" s="2">
        <v>490.8</v>
      </c>
      <c r="BY112" s="2"/>
      <c r="BZ112" s="2"/>
      <c r="CA112" s="2"/>
      <c r="CB112" s="252"/>
      <c r="CC112" s="252"/>
      <c r="CD112" s="252">
        <v>546.33000000000004</v>
      </c>
      <c r="CE112" s="253"/>
      <c r="CG112" s="253">
        <v>0.08</v>
      </c>
      <c r="CM112" s="266">
        <f t="shared" si="12"/>
        <v>181</v>
      </c>
      <c r="CN112" s="267">
        <f t="shared" si="13"/>
        <v>362</v>
      </c>
      <c r="CO112" s="268">
        <f t="shared" si="14"/>
        <v>904.99</v>
      </c>
      <c r="CP112" s="252"/>
      <c r="CQ112" s="252"/>
      <c r="CR112" s="252"/>
      <c r="CS112" s="252"/>
      <c r="CT112" s="252"/>
      <c r="CU112" s="252"/>
      <c r="CV112" s="252"/>
      <c r="CW112" s="252"/>
      <c r="CX112" s="252">
        <f t="shared" si="20"/>
        <v>0</v>
      </c>
      <c r="CY112" s="252"/>
      <c r="CZ112" s="252">
        <v>489.06</v>
      </c>
      <c r="DA112" s="252"/>
      <c r="DC112" s="252"/>
      <c r="DD112" s="252"/>
      <c r="DH112" s="6">
        <v>7.2499999999999995E-2</v>
      </c>
      <c r="DI112" s="252">
        <v>39.42</v>
      </c>
      <c r="DJ112" s="3">
        <v>546.33000000000004</v>
      </c>
      <c r="DL112" s="241">
        <f t="shared" si="15"/>
        <v>106</v>
      </c>
      <c r="DM112" s="2"/>
      <c r="DN112" s="252">
        <v>720</v>
      </c>
      <c r="DQ112" s="252">
        <v>405.18</v>
      </c>
      <c r="DR112" s="264">
        <v>3.9399999999999998E-2</v>
      </c>
      <c r="DS112" s="252">
        <v>0</v>
      </c>
      <c r="DT112" s="253">
        <v>0</v>
      </c>
    </row>
    <row r="113" spans="1:124">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4">
        <v>328.76</v>
      </c>
      <c r="P113" s="475">
        <v>328.76</v>
      </c>
      <c r="Q113" s="475">
        <v>430.86</v>
      </c>
      <c r="R113" s="476">
        <v>0.09</v>
      </c>
      <c r="S113" s="536">
        <f t="shared" si="17"/>
        <v>107</v>
      </c>
      <c r="T113" s="461">
        <v>75.260000000000005</v>
      </c>
      <c r="U113" s="461">
        <v>10.56</v>
      </c>
      <c r="V113" s="461">
        <v>353.76</v>
      </c>
      <c r="W113" s="461"/>
      <c r="X113" s="254">
        <v>51.09</v>
      </c>
      <c r="Y113" s="462">
        <v>7.4999999999999997E-2</v>
      </c>
      <c r="Z113" s="461">
        <v>22.5</v>
      </c>
      <c r="AA113" s="461">
        <v>437.73</v>
      </c>
      <c r="AB113" s="463">
        <v>353.75</v>
      </c>
      <c r="AC113" s="464">
        <v>0.3</v>
      </c>
      <c r="AD113" s="461">
        <v>20.62</v>
      </c>
      <c r="AE113" s="461"/>
      <c r="AF113" s="461"/>
      <c r="AG113" s="253"/>
      <c r="AH113" s="273">
        <v>0.1</v>
      </c>
      <c r="AI113" s="255">
        <v>0.08</v>
      </c>
      <c r="AJ113" s="160">
        <v>0.1</v>
      </c>
      <c r="AK113" s="539">
        <v>480.1</v>
      </c>
      <c r="AL113" s="539"/>
      <c r="AM113" s="506">
        <f t="shared" si="18"/>
        <v>107</v>
      </c>
      <c r="AN113" s="481">
        <v>257.37</v>
      </c>
      <c r="AO113" s="481">
        <v>191.57</v>
      </c>
      <c r="AP113" s="254"/>
      <c r="AQ113" s="481">
        <v>303.18</v>
      </c>
      <c r="AR113" s="500" t="s">
        <v>5330</v>
      </c>
      <c r="AS113" s="503">
        <v>23.57</v>
      </c>
      <c r="AT113" s="502"/>
      <c r="AU113" s="511">
        <v>237.16</v>
      </c>
      <c r="AV113" s="511">
        <v>1222.49</v>
      </c>
      <c r="AW113" s="505">
        <v>0.2</v>
      </c>
      <c r="AX113" s="504">
        <v>0.22</v>
      </c>
      <c r="AY113" s="503">
        <v>16.66</v>
      </c>
      <c r="AZ113" s="503">
        <v>1414.05</v>
      </c>
      <c r="BA113" s="503">
        <v>19.170000000000002</v>
      </c>
      <c r="BB113" s="503"/>
      <c r="BC113" s="503"/>
      <c r="BD113" s="511"/>
      <c r="BE113" s="512">
        <v>0.16200000000000001</v>
      </c>
      <c r="BF113" s="512"/>
      <c r="BG113" s="512" t="s">
        <v>5348</v>
      </c>
      <c r="BH113" s="252"/>
      <c r="BI113" s="252"/>
      <c r="BJ113" s="512">
        <v>0.22</v>
      </c>
      <c r="BK113" s="252"/>
      <c r="BL113" s="252"/>
      <c r="BM113" s="527">
        <f t="shared" si="19"/>
        <v>107</v>
      </c>
      <c r="BN113" s="490">
        <v>158.63</v>
      </c>
      <c r="BO113" s="254"/>
      <c r="BP113" s="254"/>
      <c r="BQ113" s="254"/>
      <c r="BR113" s="495">
        <v>19.170000000000002</v>
      </c>
      <c r="BS113" s="498">
        <v>0.3</v>
      </c>
      <c r="BT113" s="498"/>
      <c r="BU113" s="495">
        <v>424</v>
      </c>
      <c r="BV113" s="241">
        <f t="shared" si="11"/>
        <v>107</v>
      </c>
      <c r="BW113" s="2"/>
      <c r="BX113" s="2">
        <v>490.8</v>
      </c>
      <c r="BY113" s="2"/>
      <c r="BZ113" s="2"/>
      <c r="CA113" s="2"/>
      <c r="CB113" s="252"/>
      <c r="CC113" s="252"/>
      <c r="CD113" s="252">
        <v>546.33000000000004</v>
      </c>
      <c r="CE113" s="253"/>
      <c r="CG113" s="5">
        <v>0.08</v>
      </c>
      <c r="CM113" s="266">
        <f t="shared" si="12"/>
        <v>181</v>
      </c>
      <c r="CN113" s="267">
        <f t="shared" si="13"/>
        <v>362</v>
      </c>
      <c r="CO113" s="268">
        <f t="shared" si="14"/>
        <v>904.99</v>
      </c>
      <c r="CP113" s="252"/>
      <c r="CQ113" s="252"/>
      <c r="CR113" s="252"/>
      <c r="CS113" s="252"/>
      <c r="CT113" s="252"/>
      <c r="CU113" s="252"/>
      <c r="CV113" s="252"/>
      <c r="CW113" s="252"/>
      <c r="CX113" s="252">
        <f t="shared" si="20"/>
        <v>0</v>
      </c>
      <c r="CY113" s="252"/>
      <c r="CZ113" s="252">
        <v>489.06</v>
      </c>
      <c r="DA113" s="252"/>
      <c r="DC113" s="252"/>
      <c r="DD113" s="252"/>
      <c r="DH113" s="6">
        <v>7.2499999999999995E-2</v>
      </c>
      <c r="DI113" s="252">
        <v>39.42</v>
      </c>
      <c r="DJ113" s="3">
        <v>546.33000000000004</v>
      </c>
      <c r="DL113" s="241">
        <f t="shared" si="15"/>
        <v>107</v>
      </c>
      <c r="DM113" s="2"/>
      <c r="DN113" s="252">
        <v>720</v>
      </c>
      <c r="DQ113" s="252">
        <v>405.18</v>
      </c>
      <c r="DR113" s="264">
        <v>3.9399999999999998E-2</v>
      </c>
      <c r="DS113" s="252">
        <v>0</v>
      </c>
      <c r="DT113" s="253">
        <v>0</v>
      </c>
    </row>
    <row r="114" spans="1:124">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4">
        <v>328.76</v>
      </c>
      <c r="P114" s="475">
        <v>328.76</v>
      </c>
      <c r="Q114" s="475">
        <v>430.86</v>
      </c>
      <c r="R114" s="476">
        <v>0.09</v>
      </c>
      <c r="S114" s="536">
        <f t="shared" si="17"/>
        <v>108</v>
      </c>
      <c r="T114" s="461">
        <v>75.260000000000005</v>
      </c>
      <c r="U114" s="461">
        <v>10.56</v>
      </c>
      <c r="V114" s="461">
        <v>353.76</v>
      </c>
      <c r="W114" s="461"/>
      <c r="X114" s="254">
        <v>51.09</v>
      </c>
      <c r="Y114" s="462">
        <v>7.4999999999999997E-2</v>
      </c>
      <c r="Z114" s="461">
        <v>22.5</v>
      </c>
      <c r="AA114" s="461">
        <v>437.73</v>
      </c>
      <c r="AB114" s="463">
        <v>353.75</v>
      </c>
      <c r="AC114" s="464">
        <v>0.3</v>
      </c>
      <c r="AD114" s="461">
        <v>20.62</v>
      </c>
      <c r="AE114" s="461"/>
      <c r="AF114" s="461"/>
      <c r="AG114" s="253"/>
      <c r="AH114" s="273">
        <v>0.1</v>
      </c>
      <c r="AI114" s="255">
        <v>0.08</v>
      </c>
      <c r="AJ114" s="160">
        <v>0.1</v>
      </c>
      <c r="AK114" s="539">
        <v>480.1</v>
      </c>
      <c r="AL114" s="539"/>
      <c r="AM114" s="506">
        <f t="shared" si="18"/>
        <v>108</v>
      </c>
      <c r="AN114" s="481">
        <v>257.37</v>
      </c>
      <c r="AO114" s="481">
        <v>191.57</v>
      </c>
      <c r="AP114" s="254"/>
      <c r="AQ114" s="481">
        <v>303.18</v>
      </c>
      <c r="AR114" s="500" t="s">
        <v>5330</v>
      </c>
      <c r="AS114" s="503">
        <v>23.57</v>
      </c>
      <c r="AT114" s="503"/>
      <c r="AU114" s="511">
        <v>237.16</v>
      </c>
      <c r="AV114" s="511">
        <v>1222.49</v>
      </c>
      <c r="AW114" s="505">
        <v>0.2</v>
      </c>
      <c r="AX114" s="504">
        <v>0.22</v>
      </c>
      <c r="AY114" s="503">
        <v>16.66</v>
      </c>
      <c r="AZ114" s="503">
        <v>1414.05</v>
      </c>
      <c r="BA114" s="503">
        <v>19.170000000000002</v>
      </c>
      <c r="BB114" s="503"/>
      <c r="BC114" s="503"/>
      <c r="BD114" s="511"/>
      <c r="BE114" s="512">
        <v>0.16200000000000001</v>
      </c>
      <c r="BF114" s="512"/>
      <c r="BG114" s="512" t="s">
        <v>5348</v>
      </c>
      <c r="BH114" s="252"/>
      <c r="BI114" s="252"/>
      <c r="BJ114" s="512">
        <v>0.22</v>
      </c>
      <c r="BK114" s="252"/>
      <c r="BL114" s="252"/>
      <c r="BM114" s="527">
        <f t="shared" si="19"/>
        <v>108</v>
      </c>
      <c r="BN114" s="490">
        <v>158.63</v>
      </c>
      <c r="BO114" s="254"/>
      <c r="BP114" s="254"/>
      <c r="BQ114" s="254"/>
      <c r="BR114" s="495">
        <v>19.170000000000002</v>
      </c>
      <c r="BS114" s="498">
        <v>0.3</v>
      </c>
      <c r="BT114" s="498"/>
      <c r="BU114" s="495">
        <v>424</v>
      </c>
      <c r="BV114" s="241">
        <f t="shared" si="11"/>
        <v>108</v>
      </c>
      <c r="BW114" s="2"/>
      <c r="BX114" s="2">
        <v>490.8</v>
      </c>
      <c r="BY114" s="2"/>
      <c r="BZ114" s="2"/>
      <c r="CA114" s="2"/>
      <c r="CB114" s="252"/>
      <c r="CC114" s="252"/>
      <c r="CD114" s="252">
        <v>546.33000000000004</v>
      </c>
      <c r="CE114" s="253"/>
      <c r="CG114" s="253">
        <v>0.08</v>
      </c>
      <c r="CM114" s="266">
        <f t="shared" si="12"/>
        <v>181</v>
      </c>
      <c r="CN114" s="267">
        <f t="shared" si="13"/>
        <v>362</v>
      </c>
      <c r="CO114" s="268">
        <f t="shared" si="14"/>
        <v>904.99</v>
      </c>
      <c r="CP114" s="252"/>
      <c r="CQ114" s="252"/>
      <c r="CR114" s="252"/>
      <c r="CS114" s="252"/>
      <c r="CT114" s="252"/>
      <c r="CU114" s="252"/>
      <c r="CV114" s="252"/>
      <c r="CW114" s="252"/>
      <c r="CX114" s="252">
        <f t="shared" si="20"/>
        <v>0</v>
      </c>
      <c r="CY114" s="252"/>
      <c r="CZ114" s="252">
        <v>489.06</v>
      </c>
      <c r="DA114" s="252"/>
      <c r="DC114" s="252"/>
      <c r="DD114" s="252"/>
      <c r="DH114" s="6">
        <v>7.2499999999999995E-2</v>
      </c>
      <c r="DI114" s="252">
        <v>39.42</v>
      </c>
      <c r="DJ114" s="3">
        <v>546.33000000000004</v>
      </c>
      <c r="DL114" s="241">
        <f t="shared" si="15"/>
        <v>108</v>
      </c>
      <c r="DM114" s="2"/>
      <c r="DN114" s="252">
        <v>720</v>
      </c>
      <c r="DQ114" s="252">
        <v>405.18</v>
      </c>
      <c r="DR114" s="264">
        <v>3.9399999999999998E-2</v>
      </c>
      <c r="DS114" s="252">
        <v>0</v>
      </c>
      <c r="DT114" s="253">
        <v>0</v>
      </c>
    </row>
    <row r="115" spans="1:124">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4">
        <v>328.76</v>
      </c>
      <c r="P115" s="475">
        <v>328.76</v>
      </c>
      <c r="Q115" s="475">
        <v>430.86</v>
      </c>
      <c r="R115" s="476">
        <v>0.09</v>
      </c>
      <c r="S115" s="536">
        <f t="shared" si="17"/>
        <v>109</v>
      </c>
      <c r="T115" s="461">
        <v>75.260000000000005</v>
      </c>
      <c r="U115" s="461">
        <v>10.56</v>
      </c>
      <c r="V115" s="461">
        <v>353.76</v>
      </c>
      <c r="W115" s="461"/>
      <c r="X115" s="254">
        <v>51.09</v>
      </c>
      <c r="Y115" s="462">
        <v>7.4999999999999997E-2</v>
      </c>
      <c r="Z115" s="461">
        <v>22.5</v>
      </c>
      <c r="AA115" s="461">
        <v>437.73</v>
      </c>
      <c r="AB115" s="463">
        <v>353.75</v>
      </c>
      <c r="AC115" s="464">
        <v>0.3</v>
      </c>
      <c r="AD115" s="461">
        <v>20.62</v>
      </c>
      <c r="AE115" s="461"/>
      <c r="AF115" s="461"/>
      <c r="AG115" s="253"/>
      <c r="AH115" s="273">
        <v>0.1</v>
      </c>
      <c r="AI115" s="255">
        <v>0.08</v>
      </c>
      <c r="AJ115" s="160">
        <v>0.1</v>
      </c>
      <c r="AK115" s="539">
        <v>480.1</v>
      </c>
      <c r="AL115" s="539"/>
      <c r="AM115" s="506">
        <f t="shared" si="18"/>
        <v>109</v>
      </c>
      <c r="AN115" s="481">
        <v>257.37</v>
      </c>
      <c r="AO115" s="481">
        <v>191.57</v>
      </c>
      <c r="AP115" s="254"/>
      <c r="AQ115" s="481">
        <v>303.18</v>
      </c>
      <c r="AR115" s="500" t="s">
        <v>5330</v>
      </c>
      <c r="AS115" s="503">
        <v>23.57</v>
      </c>
      <c r="AT115" s="502"/>
      <c r="AU115" s="511">
        <v>237.16</v>
      </c>
      <c r="AV115" s="511">
        <v>1222.49</v>
      </c>
      <c r="AW115" s="505">
        <v>0.2</v>
      </c>
      <c r="AX115" s="504">
        <v>0.22</v>
      </c>
      <c r="AY115" s="503">
        <v>16.66</v>
      </c>
      <c r="AZ115" s="503">
        <v>1414.05</v>
      </c>
      <c r="BA115" s="503">
        <v>19.170000000000002</v>
      </c>
      <c r="BB115" s="503"/>
      <c r="BC115" s="503"/>
      <c r="BD115" s="511"/>
      <c r="BE115" s="512">
        <v>0.16200000000000001</v>
      </c>
      <c r="BF115" s="512"/>
      <c r="BG115" s="512" t="s">
        <v>5348</v>
      </c>
      <c r="BH115" s="252"/>
      <c r="BI115" s="252"/>
      <c r="BJ115" s="512">
        <v>0.22</v>
      </c>
      <c r="BK115" s="252"/>
      <c r="BL115" s="252"/>
      <c r="BM115" s="527">
        <f t="shared" si="19"/>
        <v>109</v>
      </c>
      <c r="BN115" s="490">
        <v>158.63</v>
      </c>
      <c r="BO115" s="304">
        <v>1.4999999999999999E-2</v>
      </c>
      <c r="BP115" s="254">
        <v>121.3</v>
      </c>
      <c r="BQ115" s="304">
        <v>9.4000000000000004E-3</v>
      </c>
      <c r="BR115" s="495">
        <v>19.170000000000002</v>
      </c>
      <c r="BS115" s="498">
        <v>0.3</v>
      </c>
      <c r="BT115" s="498"/>
      <c r="BU115" s="495">
        <v>424</v>
      </c>
      <c r="BV115" s="241">
        <f t="shared" si="11"/>
        <v>109</v>
      </c>
      <c r="BW115" s="2"/>
      <c r="BX115" s="2">
        <v>490.8</v>
      </c>
      <c r="BY115" s="2"/>
      <c r="BZ115" s="2"/>
      <c r="CA115" s="2"/>
      <c r="CB115" s="252"/>
      <c r="CC115" s="252"/>
      <c r="CD115" s="252">
        <v>546.33000000000004</v>
      </c>
      <c r="CE115" s="253"/>
      <c r="CG115" s="5">
        <v>0.08</v>
      </c>
      <c r="CM115" s="266">
        <f t="shared" si="12"/>
        <v>181</v>
      </c>
      <c r="CN115" s="267">
        <f t="shared" si="13"/>
        <v>362</v>
      </c>
      <c r="CO115" s="268">
        <f t="shared" si="14"/>
        <v>904.99</v>
      </c>
      <c r="CP115" s="252"/>
      <c r="CQ115" s="252"/>
      <c r="CR115" s="252"/>
      <c r="CS115" s="252"/>
      <c r="CT115" s="252"/>
      <c r="CU115" s="252"/>
      <c r="CV115" s="252"/>
      <c r="CW115" s="252"/>
      <c r="CX115" s="252">
        <f t="shared" si="20"/>
        <v>0</v>
      </c>
      <c r="CY115" s="252"/>
      <c r="CZ115" s="252">
        <v>489.06</v>
      </c>
      <c r="DA115" s="252"/>
      <c r="DC115" s="252"/>
      <c r="DD115" s="252"/>
      <c r="DH115" s="6">
        <v>7.2499999999999995E-2</v>
      </c>
      <c r="DI115" s="252">
        <v>39.42</v>
      </c>
      <c r="DJ115" s="3">
        <v>546.33000000000004</v>
      </c>
      <c r="DL115" s="241">
        <f t="shared" si="15"/>
        <v>109</v>
      </c>
      <c r="DM115" s="2"/>
      <c r="DN115" s="252">
        <v>720</v>
      </c>
      <c r="DQ115" s="252">
        <v>405.18</v>
      </c>
      <c r="DR115" s="264">
        <v>3.9399999999999998E-2</v>
      </c>
      <c r="DS115" s="252">
        <v>0</v>
      </c>
      <c r="DT115" s="253">
        <v>0</v>
      </c>
    </row>
    <row r="116" spans="1:124">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4">
        <v>328.76</v>
      </c>
      <c r="P116" s="475">
        <v>328.76</v>
      </c>
      <c r="Q116" s="475">
        <v>430.86</v>
      </c>
      <c r="R116" s="476">
        <v>0.09</v>
      </c>
      <c r="S116" s="536">
        <f t="shared" si="17"/>
        <v>110</v>
      </c>
      <c r="T116" s="461">
        <v>75.260000000000005</v>
      </c>
      <c r="U116" s="461">
        <v>10.56</v>
      </c>
      <c r="V116" s="461">
        <v>353.76</v>
      </c>
      <c r="W116" s="461"/>
      <c r="X116" s="254">
        <v>51.09</v>
      </c>
      <c r="Y116" s="462">
        <v>7.4999999999999997E-2</v>
      </c>
      <c r="Z116" s="461">
        <v>22.5</v>
      </c>
      <c r="AA116" s="461">
        <v>437.73</v>
      </c>
      <c r="AB116" s="463">
        <v>353.75</v>
      </c>
      <c r="AC116" s="464">
        <v>0.3</v>
      </c>
      <c r="AD116" s="461">
        <v>20.62</v>
      </c>
      <c r="AE116" s="461"/>
      <c r="AF116" s="461"/>
      <c r="AG116" s="253"/>
      <c r="AH116" s="273">
        <v>0.1</v>
      </c>
      <c r="AI116" s="255">
        <v>0.08</v>
      </c>
      <c r="AJ116" s="160">
        <v>0.1</v>
      </c>
      <c r="AK116" s="539">
        <v>480.1</v>
      </c>
      <c r="AL116" s="539"/>
      <c r="AM116" s="506">
        <f t="shared" si="18"/>
        <v>110</v>
      </c>
      <c r="AN116" s="481">
        <v>257.37</v>
      </c>
      <c r="AO116" s="481">
        <v>191.57</v>
      </c>
      <c r="AP116" s="254"/>
      <c r="AQ116" s="481">
        <v>303.18</v>
      </c>
      <c r="AR116" s="500" t="s">
        <v>5330</v>
      </c>
      <c r="AS116" s="503">
        <v>23.57</v>
      </c>
      <c r="AT116" s="503"/>
      <c r="AU116" s="511">
        <v>237.16</v>
      </c>
      <c r="AV116" s="511">
        <v>1222.49</v>
      </c>
      <c r="AW116" s="505">
        <v>0.2</v>
      </c>
      <c r="AX116" s="504">
        <v>0.22</v>
      </c>
      <c r="AY116" s="503">
        <v>16.66</v>
      </c>
      <c r="AZ116" s="503">
        <v>1414.05</v>
      </c>
      <c r="BA116" s="503">
        <v>19.170000000000002</v>
      </c>
      <c r="BB116" s="503"/>
      <c r="BC116" s="503"/>
      <c r="BD116" s="511"/>
      <c r="BE116" s="512">
        <v>0.16200000000000001</v>
      </c>
      <c r="BF116" s="512"/>
      <c r="BG116" s="512" t="s">
        <v>5348</v>
      </c>
      <c r="BH116" s="252"/>
      <c r="BI116" s="252"/>
      <c r="BJ116" s="512">
        <v>0.22</v>
      </c>
      <c r="BK116" s="252"/>
      <c r="BL116" s="252"/>
      <c r="BM116" s="527">
        <f t="shared" si="19"/>
        <v>110</v>
      </c>
      <c r="BN116" s="490">
        <v>158.63</v>
      </c>
      <c r="BO116" s="304">
        <v>1.4999999999999999E-2</v>
      </c>
      <c r="BP116" s="254">
        <v>121.3</v>
      </c>
      <c r="BQ116" s="304">
        <v>9.4000000000000004E-3</v>
      </c>
      <c r="BR116" s="495">
        <v>19.170000000000002</v>
      </c>
      <c r="BS116" s="498">
        <v>0.3</v>
      </c>
      <c r="BT116" s="498"/>
      <c r="BU116" s="495">
        <v>424</v>
      </c>
      <c r="BV116" s="241">
        <f t="shared" si="11"/>
        <v>110</v>
      </c>
      <c r="BW116" s="2"/>
      <c r="BX116" s="2">
        <v>490.8</v>
      </c>
      <c r="BY116" s="2"/>
      <c r="BZ116" s="2"/>
      <c r="CA116" s="2"/>
      <c r="CB116" s="252"/>
      <c r="CC116" s="252"/>
      <c r="CD116" s="252">
        <v>546.33000000000004</v>
      </c>
      <c r="CE116" s="253"/>
      <c r="CG116" s="253">
        <v>0.08</v>
      </c>
      <c r="CM116" s="266">
        <f t="shared" si="12"/>
        <v>181</v>
      </c>
      <c r="CN116" s="267">
        <f t="shared" si="13"/>
        <v>362</v>
      </c>
      <c r="CO116" s="268">
        <f t="shared" si="14"/>
        <v>904.99</v>
      </c>
      <c r="CP116" s="252"/>
      <c r="CQ116" s="252"/>
      <c r="CR116" s="252"/>
      <c r="CS116" s="252"/>
      <c r="CT116" s="252"/>
      <c r="CU116" s="252"/>
      <c r="CV116" s="252"/>
      <c r="CW116" s="252"/>
      <c r="CX116" s="252">
        <f t="shared" si="20"/>
        <v>0</v>
      </c>
      <c r="CY116" s="252"/>
      <c r="CZ116" s="252">
        <v>489.06</v>
      </c>
      <c r="DA116" s="252"/>
      <c r="DC116" s="252"/>
      <c r="DD116" s="252"/>
      <c r="DH116" s="6">
        <v>7.2499999999999995E-2</v>
      </c>
      <c r="DI116" s="252">
        <v>39.42</v>
      </c>
      <c r="DJ116" s="3">
        <v>546.33000000000004</v>
      </c>
      <c r="DL116" s="241">
        <f t="shared" si="15"/>
        <v>110</v>
      </c>
      <c r="DM116" s="2"/>
      <c r="DN116" s="252">
        <v>720</v>
      </c>
      <c r="DQ116" s="252">
        <v>405.18</v>
      </c>
      <c r="DR116" s="264">
        <v>3.9399999999999998E-2</v>
      </c>
      <c r="DS116" s="252">
        <v>0</v>
      </c>
      <c r="DT116" s="253">
        <v>0</v>
      </c>
    </row>
    <row r="117" spans="1:124">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4">
        <v>328.76</v>
      </c>
      <c r="P117" s="475">
        <v>328.76</v>
      </c>
      <c r="Q117" s="475">
        <v>430.86</v>
      </c>
      <c r="R117" s="476">
        <v>0.09</v>
      </c>
      <c r="S117" s="536">
        <f t="shared" si="17"/>
        <v>111</v>
      </c>
      <c r="T117" s="461">
        <v>75.260000000000005</v>
      </c>
      <c r="U117" s="461">
        <v>10.56</v>
      </c>
      <c r="V117" s="461">
        <v>353.76</v>
      </c>
      <c r="W117" s="461"/>
      <c r="X117" s="254">
        <v>51.09</v>
      </c>
      <c r="Y117" s="462">
        <v>7.4999999999999997E-2</v>
      </c>
      <c r="Z117" s="461">
        <v>22.5</v>
      </c>
      <c r="AA117" s="461">
        <v>437.73</v>
      </c>
      <c r="AB117" s="463">
        <v>353.75</v>
      </c>
      <c r="AC117" s="464">
        <v>0.3</v>
      </c>
      <c r="AD117" s="461">
        <v>20.62</v>
      </c>
      <c r="AE117" s="461"/>
      <c r="AF117" s="461"/>
      <c r="AG117" s="253"/>
      <c r="AH117" s="273">
        <v>0.1</v>
      </c>
      <c r="AI117" s="255">
        <v>0.08</v>
      </c>
      <c r="AJ117" s="160">
        <v>0.1</v>
      </c>
      <c r="AK117" s="539">
        <v>480.1</v>
      </c>
      <c r="AL117" s="539"/>
      <c r="AM117" s="506">
        <f t="shared" si="18"/>
        <v>111</v>
      </c>
      <c r="AN117" s="481">
        <v>257.37</v>
      </c>
      <c r="AO117" s="481">
        <v>191.57</v>
      </c>
      <c r="AP117" s="254"/>
      <c r="AQ117" s="481">
        <v>303.18</v>
      </c>
      <c r="AR117" s="500" t="s">
        <v>5330</v>
      </c>
      <c r="AS117" s="503">
        <v>23.57</v>
      </c>
      <c r="AT117" s="502"/>
      <c r="AU117" s="511">
        <v>237.16</v>
      </c>
      <c r="AV117" s="511">
        <v>1222.49</v>
      </c>
      <c r="AW117" s="505">
        <v>0.2</v>
      </c>
      <c r="AX117" s="504">
        <v>0.22</v>
      </c>
      <c r="AY117" s="503">
        <v>16.66</v>
      </c>
      <c r="AZ117" s="503">
        <v>1414.05</v>
      </c>
      <c r="BA117" s="503">
        <v>19.170000000000002</v>
      </c>
      <c r="BB117" s="503"/>
      <c r="BC117" s="503"/>
      <c r="BD117" s="511"/>
      <c r="BE117" s="512">
        <v>0.16200000000000001</v>
      </c>
      <c r="BF117" s="512"/>
      <c r="BG117" s="512" t="s">
        <v>5348</v>
      </c>
      <c r="BH117" s="252"/>
      <c r="BI117" s="252"/>
      <c r="BJ117" s="512">
        <v>0.22</v>
      </c>
      <c r="BK117" s="252"/>
      <c r="BL117" s="252"/>
      <c r="BM117" s="527">
        <f t="shared" si="19"/>
        <v>111</v>
      </c>
      <c r="BN117" s="490">
        <v>158.63</v>
      </c>
      <c r="BO117" s="304">
        <v>1.4999999999999999E-2</v>
      </c>
      <c r="BP117" s="254">
        <v>121.3</v>
      </c>
      <c r="BQ117" s="304">
        <v>9.4000000000000004E-3</v>
      </c>
      <c r="BR117" s="495">
        <v>19.170000000000002</v>
      </c>
      <c r="BS117" s="498">
        <v>0.3</v>
      </c>
      <c r="BT117" s="498"/>
      <c r="BU117" s="495">
        <v>424</v>
      </c>
      <c r="BV117" s="241">
        <f t="shared" si="11"/>
        <v>111</v>
      </c>
      <c r="BW117" s="2"/>
      <c r="BX117" s="2">
        <v>490.8</v>
      </c>
      <c r="BY117" s="2"/>
      <c r="BZ117" s="2"/>
      <c r="CA117" s="2"/>
      <c r="CB117" s="252"/>
      <c r="CC117" s="252"/>
      <c r="CD117" s="252">
        <v>546.33000000000004</v>
      </c>
      <c r="CE117" s="253"/>
      <c r="CG117" s="5">
        <v>0.08</v>
      </c>
      <c r="CM117" s="266">
        <f t="shared" si="12"/>
        <v>181</v>
      </c>
      <c r="CN117" s="267">
        <f t="shared" si="13"/>
        <v>362</v>
      </c>
      <c r="CO117" s="268">
        <f t="shared" si="14"/>
        <v>904.99</v>
      </c>
      <c r="CP117" s="252"/>
      <c r="CQ117" s="252"/>
      <c r="CR117" s="252"/>
      <c r="CS117" s="252"/>
      <c r="CT117" s="252"/>
      <c r="CU117" s="252"/>
      <c r="CV117" s="252"/>
      <c r="CW117" s="252"/>
      <c r="CX117" s="252">
        <f t="shared" si="20"/>
        <v>0</v>
      </c>
      <c r="CY117" s="252"/>
      <c r="CZ117" s="252">
        <v>489.06</v>
      </c>
      <c r="DA117" s="252"/>
      <c r="DC117" s="252"/>
      <c r="DD117" s="252"/>
      <c r="DH117" s="6">
        <v>7.2499999999999995E-2</v>
      </c>
      <c r="DI117" s="252">
        <v>39.42</v>
      </c>
      <c r="DJ117" s="3">
        <v>546.33000000000004</v>
      </c>
      <c r="DL117" s="241">
        <f t="shared" si="15"/>
        <v>111</v>
      </c>
      <c r="DM117" s="2"/>
      <c r="DN117" s="252">
        <v>720</v>
      </c>
      <c r="DQ117" s="252">
        <v>405.18</v>
      </c>
      <c r="DR117" s="264">
        <v>3.9399999999999998E-2</v>
      </c>
      <c r="DS117" s="252">
        <v>0</v>
      </c>
      <c r="DT117" s="253">
        <v>0</v>
      </c>
    </row>
    <row r="118" spans="1:124">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4">
        <v>328.76</v>
      </c>
      <c r="P118" s="475">
        <v>328.76</v>
      </c>
      <c r="Q118" s="475">
        <v>430.86</v>
      </c>
      <c r="R118" s="476">
        <v>0.09</v>
      </c>
      <c r="S118" s="536">
        <f t="shared" si="17"/>
        <v>112</v>
      </c>
      <c r="T118" s="461">
        <v>75.260000000000005</v>
      </c>
      <c r="U118" s="461">
        <v>10.56</v>
      </c>
      <c r="V118" s="461">
        <v>353.76</v>
      </c>
      <c r="W118" s="461"/>
      <c r="X118" s="254">
        <v>51.09</v>
      </c>
      <c r="Y118" s="462">
        <v>7.4999999999999997E-2</v>
      </c>
      <c r="Z118" s="461">
        <v>22.5</v>
      </c>
      <c r="AA118" s="461">
        <v>437.73</v>
      </c>
      <c r="AB118" s="463">
        <v>353.75</v>
      </c>
      <c r="AC118" s="464">
        <v>0.3</v>
      </c>
      <c r="AD118" s="461">
        <v>20.62</v>
      </c>
      <c r="AE118" s="461"/>
      <c r="AF118" s="461"/>
      <c r="AG118" s="253"/>
      <c r="AH118" s="273">
        <v>0.1</v>
      </c>
      <c r="AI118" s="255">
        <v>0.08</v>
      </c>
      <c r="AJ118" s="160">
        <v>0.1</v>
      </c>
      <c r="AK118" s="539">
        <v>480.1</v>
      </c>
      <c r="AL118" s="539"/>
      <c r="AM118" s="506">
        <f t="shared" si="18"/>
        <v>112</v>
      </c>
      <c r="AN118" s="481">
        <v>257.37</v>
      </c>
      <c r="AO118" s="481">
        <v>191.57</v>
      </c>
      <c r="AP118" s="254"/>
      <c r="AQ118" s="481">
        <v>303.18</v>
      </c>
      <c r="AR118" s="500" t="s">
        <v>5330</v>
      </c>
      <c r="AS118" s="503">
        <v>23.57</v>
      </c>
      <c r="AT118" s="503"/>
      <c r="AU118" s="511">
        <v>237.16</v>
      </c>
      <c r="AV118" s="511">
        <v>1222.49</v>
      </c>
      <c r="AW118" s="505">
        <v>0.2</v>
      </c>
      <c r="AX118" s="504">
        <v>0.22</v>
      </c>
      <c r="AY118" s="503">
        <v>16.66</v>
      </c>
      <c r="AZ118" s="503">
        <v>1414.05</v>
      </c>
      <c r="BA118" s="503">
        <v>19.170000000000002</v>
      </c>
      <c r="BB118" s="503"/>
      <c r="BC118" s="503"/>
      <c r="BD118" s="511"/>
      <c r="BE118" s="512">
        <v>0.16200000000000001</v>
      </c>
      <c r="BF118" s="512"/>
      <c r="BG118" s="512" t="s">
        <v>5348</v>
      </c>
      <c r="BH118" s="252"/>
      <c r="BI118" s="252"/>
      <c r="BJ118" s="512">
        <v>0.22</v>
      </c>
      <c r="BK118" s="252"/>
      <c r="BL118" s="252"/>
      <c r="BM118" s="527">
        <f t="shared" si="19"/>
        <v>112</v>
      </c>
      <c r="BN118" s="490">
        <v>158.63</v>
      </c>
      <c r="BO118" s="304">
        <v>1.4999999999999999E-2</v>
      </c>
      <c r="BP118" s="254">
        <v>121.3</v>
      </c>
      <c r="BQ118" s="304">
        <v>9.4000000000000004E-3</v>
      </c>
      <c r="BR118" s="495">
        <v>19.170000000000002</v>
      </c>
      <c r="BS118" s="498">
        <v>0.3</v>
      </c>
      <c r="BT118" s="498"/>
      <c r="BU118" s="495">
        <v>424</v>
      </c>
      <c r="BV118" s="241">
        <f t="shared" si="11"/>
        <v>112</v>
      </c>
      <c r="BW118" s="2"/>
      <c r="BX118" s="2">
        <v>490.8</v>
      </c>
      <c r="BY118" s="2"/>
      <c r="BZ118" s="2"/>
      <c r="CA118" s="2"/>
      <c r="CB118" s="252"/>
      <c r="CC118" s="252"/>
      <c r="CD118" s="252">
        <v>546.33000000000004</v>
      </c>
      <c r="CE118" s="253"/>
      <c r="CG118" s="253">
        <v>0.08</v>
      </c>
      <c r="CM118" s="266">
        <f t="shared" si="12"/>
        <v>181</v>
      </c>
      <c r="CN118" s="267">
        <f t="shared" si="13"/>
        <v>362</v>
      </c>
      <c r="CO118" s="268">
        <f t="shared" si="14"/>
        <v>904.99</v>
      </c>
      <c r="CP118" s="252"/>
      <c r="CQ118" s="252"/>
      <c r="CR118" s="252"/>
      <c r="CS118" s="252"/>
      <c r="CT118" s="252"/>
      <c r="CU118" s="252"/>
      <c r="CV118" s="252"/>
      <c r="CW118" s="252"/>
      <c r="CX118" s="252">
        <f t="shared" si="20"/>
        <v>0</v>
      </c>
      <c r="CY118" s="252"/>
      <c r="CZ118" s="252">
        <v>489.06</v>
      </c>
      <c r="DA118" s="252"/>
      <c r="DC118" s="252"/>
      <c r="DD118" s="252"/>
      <c r="DH118" s="6">
        <v>7.2499999999999995E-2</v>
      </c>
      <c r="DI118" s="252">
        <v>39.42</v>
      </c>
      <c r="DJ118" s="3">
        <v>546.33000000000004</v>
      </c>
      <c r="DL118" s="241">
        <f t="shared" si="15"/>
        <v>112</v>
      </c>
      <c r="DM118" s="2"/>
      <c r="DN118" s="252">
        <v>720</v>
      </c>
      <c r="DQ118" s="252">
        <v>405.18</v>
      </c>
      <c r="DR118" s="264">
        <v>3.9399999999999998E-2</v>
      </c>
      <c r="DS118" s="252">
        <v>0</v>
      </c>
      <c r="DT118" s="253">
        <v>0</v>
      </c>
    </row>
    <row r="119" spans="1:124">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4">
        <v>328.76</v>
      </c>
      <c r="P119" s="475">
        <v>328.76</v>
      </c>
      <c r="Q119" s="475">
        <v>430.86</v>
      </c>
      <c r="R119" s="476">
        <v>0.09</v>
      </c>
      <c r="S119" s="536">
        <f t="shared" si="17"/>
        <v>113</v>
      </c>
      <c r="T119" s="461">
        <v>75.260000000000005</v>
      </c>
      <c r="U119" s="461">
        <v>10.56</v>
      </c>
      <c r="V119" s="461">
        <v>353.76</v>
      </c>
      <c r="W119" s="461"/>
      <c r="X119" s="254">
        <v>51.09</v>
      </c>
      <c r="Y119" s="462">
        <v>7.4999999999999997E-2</v>
      </c>
      <c r="Z119" s="461">
        <v>22.5</v>
      </c>
      <c r="AA119" s="461">
        <v>437.73</v>
      </c>
      <c r="AB119" s="463">
        <v>353.75</v>
      </c>
      <c r="AC119" s="464">
        <v>0.3</v>
      </c>
      <c r="AD119" s="461">
        <v>20.62</v>
      </c>
      <c r="AE119" s="461"/>
      <c r="AF119" s="461"/>
      <c r="AG119" s="253"/>
      <c r="AH119" s="273">
        <v>0.1</v>
      </c>
      <c r="AI119" s="255">
        <v>0.08</v>
      </c>
      <c r="AJ119" s="160">
        <v>0.1</v>
      </c>
      <c r="AK119" s="539">
        <v>480.1</v>
      </c>
      <c r="AL119" s="539"/>
      <c r="AM119" s="506">
        <f t="shared" si="18"/>
        <v>113</v>
      </c>
      <c r="AN119" s="481">
        <v>257.37</v>
      </c>
      <c r="AO119" s="481">
        <v>191.57</v>
      </c>
      <c r="AP119" s="254"/>
      <c r="AQ119" s="481">
        <v>303.18</v>
      </c>
      <c r="AR119" s="500" t="s">
        <v>5330</v>
      </c>
      <c r="AS119" s="503">
        <v>23.57</v>
      </c>
      <c r="AT119" s="502"/>
      <c r="AU119" s="511">
        <v>237.16</v>
      </c>
      <c r="AV119" s="511">
        <v>1222.49</v>
      </c>
      <c r="AW119" s="505">
        <v>0.2</v>
      </c>
      <c r="AX119" s="504">
        <v>0.22</v>
      </c>
      <c r="AY119" s="503">
        <v>16.66</v>
      </c>
      <c r="AZ119" s="503">
        <v>1414.05</v>
      </c>
      <c r="BA119" s="503">
        <v>19.170000000000002</v>
      </c>
      <c r="BB119" s="503"/>
      <c r="BC119" s="503"/>
      <c r="BD119" s="511"/>
      <c r="BE119" s="512">
        <v>0.16200000000000001</v>
      </c>
      <c r="BF119" s="512"/>
      <c r="BG119" s="512" t="s">
        <v>5348</v>
      </c>
      <c r="BH119" s="252"/>
      <c r="BI119" s="252"/>
      <c r="BJ119" s="512">
        <v>0.22</v>
      </c>
      <c r="BK119" s="252"/>
      <c r="BL119" s="252"/>
      <c r="BM119" s="527">
        <f t="shared" si="19"/>
        <v>113</v>
      </c>
      <c r="BN119" s="490">
        <v>158.63</v>
      </c>
      <c r="BO119" s="304">
        <v>1.4999999999999999E-2</v>
      </c>
      <c r="BP119" s="254">
        <v>121.3</v>
      </c>
      <c r="BQ119" s="304">
        <v>9.4000000000000004E-3</v>
      </c>
      <c r="BR119" s="495">
        <v>19.170000000000002</v>
      </c>
      <c r="BS119" s="498">
        <v>0.3</v>
      </c>
      <c r="BT119" s="498"/>
      <c r="BU119" s="495">
        <v>424</v>
      </c>
      <c r="BV119" s="241">
        <f t="shared" si="11"/>
        <v>113</v>
      </c>
      <c r="BW119" s="2"/>
      <c r="BX119" s="2">
        <v>490.8</v>
      </c>
      <c r="BY119" s="2"/>
      <c r="BZ119" s="2"/>
      <c r="CA119" s="2"/>
      <c r="CB119" s="252"/>
      <c r="CC119" s="252"/>
      <c r="CD119" s="252">
        <v>546.33000000000004</v>
      </c>
      <c r="CE119" s="253"/>
      <c r="CG119" s="5">
        <v>0.08</v>
      </c>
      <c r="CM119" s="266">
        <f t="shared" si="12"/>
        <v>181</v>
      </c>
      <c r="CN119" s="267">
        <f t="shared" si="13"/>
        <v>362</v>
      </c>
      <c r="CO119" s="268">
        <f t="shared" si="14"/>
        <v>904.99</v>
      </c>
      <c r="CP119" s="252"/>
      <c r="CQ119" s="252"/>
      <c r="CR119" s="252"/>
      <c r="CS119" s="252"/>
      <c r="CT119" s="252"/>
      <c r="CU119" s="252"/>
      <c r="CV119" s="252"/>
      <c r="CW119" s="252"/>
      <c r="CX119" s="252">
        <f t="shared" si="20"/>
        <v>0</v>
      </c>
      <c r="CY119" s="252"/>
      <c r="CZ119" s="252">
        <v>489.06</v>
      </c>
      <c r="DA119" s="252"/>
      <c r="DC119" s="252"/>
      <c r="DD119" s="252"/>
      <c r="DH119" s="6">
        <v>7.2499999999999995E-2</v>
      </c>
      <c r="DI119" s="252">
        <v>39.42</v>
      </c>
      <c r="DJ119" s="3">
        <v>546.33000000000004</v>
      </c>
      <c r="DL119" s="241">
        <f t="shared" si="15"/>
        <v>113</v>
      </c>
      <c r="DM119" s="2"/>
      <c r="DN119" s="252">
        <v>720</v>
      </c>
      <c r="DQ119" s="252">
        <v>405.18</v>
      </c>
      <c r="DR119" s="264">
        <v>3.9399999999999998E-2</v>
      </c>
      <c r="DS119" s="252">
        <v>0</v>
      </c>
      <c r="DT119" s="253">
        <v>0</v>
      </c>
    </row>
    <row r="120" spans="1:124">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4">
        <v>328.76</v>
      </c>
      <c r="P120" s="475">
        <v>328.76</v>
      </c>
      <c r="Q120" s="475">
        <v>430.86</v>
      </c>
      <c r="R120" s="476">
        <v>0.09</v>
      </c>
      <c r="S120" s="536">
        <f t="shared" si="17"/>
        <v>114</v>
      </c>
      <c r="T120" s="461">
        <v>75.260000000000005</v>
      </c>
      <c r="U120" s="461">
        <v>10.56</v>
      </c>
      <c r="V120" s="461">
        <v>353.76</v>
      </c>
      <c r="W120" s="461"/>
      <c r="X120" s="254">
        <v>51.09</v>
      </c>
      <c r="Y120" s="462">
        <v>7.4999999999999997E-2</v>
      </c>
      <c r="Z120" s="461">
        <v>22.5</v>
      </c>
      <c r="AA120" s="461">
        <v>437.73</v>
      </c>
      <c r="AB120" s="463">
        <v>353.75</v>
      </c>
      <c r="AC120" s="464">
        <v>0.3</v>
      </c>
      <c r="AD120" s="461">
        <v>20.62</v>
      </c>
      <c r="AE120" s="461"/>
      <c r="AF120" s="461"/>
      <c r="AG120" s="253"/>
      <c r="AH120" s="273">
        <v>0.1</v>
      </c>
      <c r="AI120" s="255">
        <v>0.08</v>
      </c>
      <c r="AJ120" s="160">
        <v>0.1</v>
      </c>
      <c r="AK120" s="539">
        <v>480.1</v>
      </c>
      <c r="AL120" s="539"/>
      <c r="AM120" s="506">
        <f t="shared" si="18"/>
        <v>114</v>
      </c>
      <c r="AN120" s="481">
        <v>257.37</v>
      </c>
      <c r="AO120" s="481">
        <v>191.57</v>
      </c>
      <c r="AP120" s="254"/>
      <c r="AQ120" s="481">
        <v>303.18</v>
      </c>
      <c r="AR120" s="500" t="s">
        <v>5330</v>
      </c>
      <c r="AS120" s="503">
        <v>23.57</v>
      </c>
      <c r="AT120" s="503"/>
      <c r="AU120" s="511">
        <v>237.16</v>
      </c>
      <c r="AV120" s="511">
        <v>1222.49</v>
      </c>
      <c r="AW120" s="505">
        <v>0.2</v>
      </c>
      <c r="AX120" s="504">
        <v>0.22</v>
      </c>
      <c r="AY120" s="503">
        <v>16.66</v>
      </c>
      <c r="AZ120" s="503">
        <v>1414.05</v>
      </c>
      <c r="BA120" s="503">
        <v>19.170000000000002</v>
      </c>
      <c r="BB120" s="503"/>
      <c r="BC120" s="503"/>
      <c r="BD120" s="511"/>
      <c r="BE120" s="512">
        <v>0.16200000000000001</v>
      </c>
      <c r="BF120" s="512"/>
      <c r="BG120" s="512" t="s">
        <v>5348</v>
      </c>
      <c r="BH120" s="252"/>
      <c r="BI120" s="252"/>
      <c r="BJ120" s="512">
        <v>0.22</v>
      </c>
      <c r="BK120" s="252"/>
      <c r="BL120" s="252"/>
      <c r="BM120" s="527">
        <f t="shared" si="19"/>
        <v>114</v>
      </c>
      <c r="BN120" s="490">
        <v>158.63</v>
      </c>
      <c r="BO120" s="304">
        <v>1.4999999999999999E-2</v>
      </c>
      <c r="BP120" s="254">
        <v>121.3</v>
      </c>
      <c r="BQ120" s="304">
        <v>9.4000000000000004E-3</v>
      </c>
      <c r="BR120" s="495">
        <v>19.170000000000002</v>
      </c>
      <c r="BS120" s="498">
        <v>0.3</v>
      </c>
      <c r="BT120" s="498"/>
      <c r="BU120" s="495">
        <v>424</v>
      </c>
      <c r="BV120" s="241">
        <f t="shared" si="11"/>
        <v>114</v>
      </c>
      <c r="BW120" s="2"/>
      <c r="BX120" s="2">
        <v>490.8</v>
      </c>
      <c r="BY120" s="2"/>
      <c r="BZ120" s="2"/>
      <c r="CA120" s="2"/>
      <c r="CB120" s="252"/>
      <c r="CC120" s="252"/>
      <c r="CD120" s="252">
        <v>546.33000000000004</v>
      </c>
      <c r="CE120" s="253"/>
      <c r="CG120" s="253">
        <v>0.08</v>
      </c>
      <c r="CM120" s="266">
        <f t="shared" si="12"/>
        <v>181</v>
      </c>
      <c r="CN120" s="267">
        <f t="shared" si="13"/>
        <v>362</v>
      </c>
      <c r="CO120" s="268">
        <f t="shared" si="14"/>
        <v>904.99</v>
      </c>
      <c r="CP120" s="252"/>
      <c r="CQ120" s="252"/>
      <c r="CR120" s="252"/>
      <c r="CS120" s="252"/>
      <c r="CT120" s="252"/>
      <c r="CU120" s="252"/>
      <c r="CV120" s="252"/>
      <c r="CW120" s="252"/>
      <c r="CX120" s="252">
        <f t="shared" si="20"/>
        <v>0</v>
      </c>
      <c r="CY120" s="252"/>
      <c r="CZ120" s="252">
        <v>489.06</v>
      </c>
      <c r="DA120" s="252"/>
      <c r="DC120" s="252"/>
      <c r="DD120" s="252"/>
      <c r="DH120" s="6">
        <v>7.2499999999999995E-2</v>
      </c>
      <c r="DI120" s="252">
        <v>39.42</v>
      </c>
      <c r="DJ120" s="3">
        <v>546.33000000000004</v>
      </c>
      <c r="DL120" s="241">
        <f t="shared" si="15"/>
        <v>114</v>
      </c>
      <c r="DM120" s="2"/>
      <c r="DN120" s="252">
        <v>720</v>
      </c>
      <c r="DQ120" s="252">
        <v>405.18</v>
      </c>
      <c r="DR120" s="264">
        <v>3.9399999999999998E-2</v>
      </c>
      <c r="DS120" s="252">
        <v>0</v>
      </c>
      <c r="DT120" s="253">
        <v>0</v>
      </c>
    </row>
    <row r="121" spans="1:124">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4">
        <v>328.76</v>
      </c>
      <c r="P121" s="475">
        <v>328.76</v>
      </c>
      <c r="Q121" s="475">
        <v>430.86</v>
      </c>
      <c r="R121" s="476">
        <v>0.09</v>
      </c>
      <c r="S121" s="536">
        <f t="shared" si="17"/>
        <v>115</v>
      </c>
      <c r="T121" s="461">
        <v>75.260000000000005</v>
      </c>
      <c r="U121" s="461">
        <v>10.56</v>
      </c>
      <c r="V121" s="461">
        <v>353.76</v>
      </c>
      <c r="W121" s="461"/>
      <c r="X121" s="254">
        <v>51.09</v>
      </c>
      <c r="Y121" s="462">
        <v>7.4999999999999997E-2</v>
      </c>
      <c r="Z121" s="461">
        <v>22.5</v>
      </c>
      <c r="AA121" s="461">
        <v>437.73</v>
      </c>
      <c r="AB121" s="463">
        <v>353.75</v>
      </c>
      <c r="AC121" s="464">
        <v>0.3</v>
      </c>
      <c r="AD121" s="461">
        <v>20.62</v>
      </c>
      <c r="AE121" s="461"/>
      <c r="AF121" s="461"/>
      <c r="AG121" s="253"/>
      <c r="AH121" s="273">
        <v>0.1</v>
      </c>
      <c r="AI121" s="255">
        <v>0.08</v>
      </c>
      <c r="AJ121" s="160">
        <v>0.1</v>
      </c>
      <c r="AK121" s="539">
        <v>480.1</v>
      </c>
      <c r="AL121" s="539"/>
      <c r="AM121" s="506">
        <f t="shared" si="18"/>
        <v>115</v>
      </c>
      <c r="AN121" s="481">
        <v>257.37</v>
      </c>
      <c r="AO121" s="481">
        <v>191.57</v>
      </c>
      <c r="AP121" s="254"/>
      <c r="AQ121" s="481">
        <v>303.18</v>
      </c>
      <c r="AR121" s="500" t="s">
        <v>5330</v>
      </c>
      <c r="AS121" s="503">
        <v>23.57</v>
      </c>
      <c r="AT121" s="502"/>
      <c r="AU121" s="511">
        <v>237.16</v>
      </c>
      <c r="AV121" s="511">
        <v>1222.49</v>
      </c>
      <c r="AW121" s="505">
        <v>0.2</v>
      </c>
      <c r="AX121" s="504">
        <v>0.22</v>
      </c>
      <c r="AY121" s="503">
        <v>16.66</v>
      </c>
      <c r="AZ121" s="503">
        <v>1414.05</v>
      </c>
      <c r="BA121" s="503">
        <v>19.170000000000002</v>
      </c>
      <c r="BB121" s="503"/>
      <c r="BC121" s="503"/>
      <c r="BD121" s="511"/>
      <c r="BE121" s="512">
        <v>0.16200000000000001</v>
      </c>
      <c r="BF121" s="512"/>
      <c r="BG121" s="512" t="s">
        <v>5348</v>
      </c>
      <c r="BH121" s="252"/>
      <c r="BI121" s="252"/>
      <c r="BJ121" s="512">
        <v>0.22</v>
      </c>
      <c r="BK121" s="252"/>
      <c r="BL121" s="252"/>
      <c r="BM121" s="527">
        <f t="shared" si="19"/>
        <v>115</v>
      </c>
      <c r="BN121" s="490">
        <v>158.63</v>
      </c>
      <c r="BO121" s="304">
        <v>1.4999999999999999E-2</v>
      </c>
      <c r="BP121" s="254">
        <v>121.3</v>
      </c>
      <c r="BQ121" s="304">
        <v>9.4000000000000004E-3</v>
      </c>
      <c r="BR121" s="495">
        <v>19.170000000000002</v>
      </c>
      <c r="BS121" s="498">
        <v>0.3</v>
      </c>
      <c r="BT121" s="498"/>
      <c r="BU121" s="495">
        <v>424</v>
      </c>
      <c r="BV121" s="241">
        <f t="shared" si="11"/>
        <v>115</v>
      </c>
      <c r="BW121" s="2"/>
      <c r="BX121" s="2">
        <v>490.8</v>
      </c>
      <c r="BY121" s="2"/>
      <c r="BZ121" s="2"/>
      <c r="CA121" s="2"/>
      <c r="CB121" s="252"/>
      <c r="CC121" s="252"/>
      <c r="CD121" s="252">
        <v>546.33000000000004</v>
      </c>
      <c r="CE121" s="253"/>
      <c r="CG121" s="5">
        <v>0.08</v>
      </c>
      <c r="CM121" s="266">
        <f t="shared" si="12"/>
        <v>181</v>
      </c>
      <c r="CN121" s="267">
        <f t="shared" si="13"/>
        <v>362</v>
      </c>
      <c r="CO121" s="268">
        <f t="shared" si="14"/>
        <v>904.99</v>
      </c>
      <c r="CP121" s="252"/>
      <c r="CQ121" s="252"/>
      <c r="CR121" s="252"/>
      <c r="CS121" s="252"/>
      <c r="CT121" s="252"/>
      <c r="CU121" s="252"/>
      <c r="CV121" s="252"/>
      <c r="CW121" s="252"/>
      <c r="CX121" s="252">
        <f t="shared" si="20"/>
        <v>0</v>
      </c>
      <c r="CY121" s="252"/>
      <c r="CZ121" s="252">
        <v>489.06</v>
      </c>
      <c r="DA121" s="252"/>
      <c r="DC121" s="252"/>
      <c r="DD121" s="252"/>
      <c r="DH121" s="6">
        <v>7.2499999999999995E-2</v>
      </c>
      <c r="DI121" s="252">
        <v>39.42</v>
      </c>
      <c r="DJ121" s="3">
        <v>546.33000000000004</v>
      </c>
      <c r="DL121" s="241">
        <f t="shared" si="15"/>
        <v>115</v>
      </c>
      <c r="DM121" s="2"/>
      <c r="DN121" s="252">
        <v>720</v>
      </c>
      <c r="DQ121" s="252">
        <v>405.18</v>
      </c>
      <c r="DR121" s="264">
        <v>3.9399999999999998E-2</v>
      </c>
      <c r="DS121" s="252">
        <v>0</v>
      </c>
      <c r="DT121" s="253">
        <v>0</v>
      </c>
    </row>
    <row r="122" spans="1:124">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4">
        <v>328.76</v>
      </c>
      <c r="P122" s="475">
        <v>328.76</v>
      </c>
      <c r="Q122" s="475">
        <v>430.86</v>
      </c>
      <c r="R122" s="476">
        <v>0.09</v>
      </c>
      <c r="S122" s="536">
        <f t="shared" si="17"/>
        <v>116</v>
      </c>
      <c r="T122" s="461">
        <v>75.260000000000005</v>
      </c>
      <c r="U122" s="461">
        <v>10.56</v>
      </c>
      <c r="V122" s="461">
        <v>353.76</v>
      </c>
      <c r="W122" s="461"/>
      <c r="X122" s="254">
        <v>51.09</v>
      </c>
      <c r="Y122" s="462">
        <v>7.4999999999999997E-2</v>
      </c>
      <c r="Z122" s="461">
        <v>22.5</v>
      </c>
      <c r="AA122" s="461">
        <v>437.73</v>
      </c>
      <c r="AB122" s="463">
        <v>353.75</v>
      </c>
      <c r="AC122" s="464">
        <v>0.3</v>
      </c>
      <c r="AD122" s="461">
        <v>20.62</v>
      </c>
      <c r="AE122" s="461"/>
      <c r="AF122" s="461"/>
      <c r="AG122" s="253"/>
      <c r="AH122" s="273">
        <v>0.1</v>
      </c>
      <c r="AI122" s="255">
        <v>0.08</v>
      </c>
      <c r="AJ122" s="160">
        <v>0.1</v>
      </c>
      <c r="AK122" s="539">
        <v>480.1</v>
      </c>
      <c r="AL122" s="539"/>
      <c r="AM122" s="506">
        <f t="shared" si="18"/>
        <v>116</v>
      </c>
      <c r="AN122" s="481">
        <v>257.37</v>
      </c>
      <c r="AO122" s="481">
        <v>191.57</v>
      </c>
      <c r="AP122" s="254"/>
      <c r="AQ122" s="481">
        <v>303.18</v>
      </c>
      <c r="AR122" s="500" t="s">
        <v>5330</v>
      </c>
      <c r="AS122" s="503">
        <v>23.57</v>
      </c>
      <c r="AT122" s="503"/>
      <c r="AU122" s="511">
        <v>237.16</v>
      </c>
      <c r="AV122" s="511">
        <v>1222.49</v>
      </c>
      <c r="AW122" s="505">
        <v>0.2</v>
      </c>
      <c r="AX122" s="504">
        <v>0.22</v>
      </c>
      <c r="AY122" s="503">
        <v>16.66</v>
      </c>
      <c r="AZ122" s="503">
        <v>1414.05</v>
      </c>
      <c r="BA122" s="503">
        <v>19.170000000000002</v>
      </c>
      <c r="BB122" s="503"/>
      <c r="BC122" s="503"/>
      <c r="BD122" s="511"/>
      <c r="BE122" s="512">
        <v>0.16200000000000001</v>
      </c>
      <c r="BF122" s="512"/>
      <c r="BG122" s="512" t="s">
        <v>5348</v>
      </c>
      <c r="BH122" s="252"/>
      <c r="BI122" s="252"/>
      <c r="BJ122" s="512">
        <v>0.22</v>
      </c>
      <c r="BK122" s="252"/>
      <c r="BL122" s="252"/>
      <c r="BM122" s="527">
        <f t="shared" si="19"/>
        <v>116</v>
      </c>
      <c r="BN122" s="490">
        <v>158.63</v>
      </c>
      <c r="BO122" s="304">
        <v>1.4999999999999999E-2</v>
      </c>
      <c r="BP122" s="254">
        <v>121.3</v>
      </c>
      <c r="BQ122" s="304">
        <v>9.4000000000000004E-3</v>
      </c>
      <c r="BR122" s="495">
        <v>19.170000000000002</v>
      </c>
      <c r="BS122" s="498">
        <v>0.3</v>
      </c>
      <c r="BT122" s="498"/>
      <c r="BU122" s="495">
        <v>424</v>
      </c>
      <c r="BV122" s="241">
        <f t="shared" si="11"/>
        <v>116</v>
      </c>
      <c r="BW122" s="2"/>
      <c r="BX122" s="2">
        <v>490.8</v>
      </c>
      <c r="BY122" s="2"/>
      <c r="BZ122" s="2"/>
      <c r="CA122" s="2"/>
      <c r="CB122" s="252"/>
      <c r="CC122" s="252"/>
      <c r="CD122" s="252">
        <v>546.33000000000004</v>
      </c>
      <c r="CE122" s="253"/>
      <c r="CG122" s="253">
        <v>0.08</v>
      </c>
      <c r="CM122" s="266">
        <f t="shared" si="12"/>
        <v>181</v>
      </c>
      <c r="CN122" s="267">
        <f t="shared" si="13"/>
        <v>362</v>
      </c>
      <c r="CO122" s="268">
        <f t="shared" si="14"/>
        <v>904.99</v>
      </c>
      <c r="CP122" s="252"/>
      <c r="CQ122" s="252"/>
      <c r="CR122" s="252"/>
      <c r="CS122" s="252"/>
      <c r="CT122" s="252"/>
      <c r="CU122" s="252"/>
      <c r="CV122" s="252"/>
      <c r="CW122" s="252"/>
      <c r="CX122" s="252">
        <f t="shared" si="20"/>
        <v>0</v>
      </c>
      <c r="CY122" s="252"/>
      <c r="CZ122" s="252">
        <v>489.06</v>
      </c>
      <c r="DA122" s="252"/>
      <c r="DC122" s="252"/>
      <c r="DD122" s="252"/>
      <c r="DH122" s="6">
        <v>7.2499999999999995E-2</v>
      </c>
      <c r="DI122" s="252">
        <v>39.42</v>
      </c>
      <c r="DJ122" s="3">
        <v>546.33000000000004</v>
      </c>
      <c r="DL122" s="241">
        <f t="shared" si="15"/>
        <v>116</v>
      </c>
      <c r="DM122" s="2"/>
      <c r="DN122" s="252">
        <v>720</v>
      </c>
      <c r="DQ122" s="252">
        <v>405.18</v>
      </c>
      <c r="DR122" s="264">
        <v>3.9399999999999998E-2</v>
      </c>
      <c r="DS122" s="252">
        <v>0</v>
      </c>
      <c r="DT122" s="253">
        <v>0</v>
      </c>
    </row>
    <row r="123" spans="1:124">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4">
        <v>328.76</v>
      </c>
      <c r="P123" s="475">
        <v>328.76</v>
      </c>
      <c r="Q123" s="475">
        <v>430.86</v>
      </c>
      <c r="R123" s="476">
        <v>0.09</v>
      </c>
      <c r="S123" s="536">
        <f t="shared" si="17"/>
        <v>117</v>
      </c>
      <c r="T123" s="461">
        <v>75.260000000000005</v>
      </c>
      <c r="U123" s="461">
        <v>10.56</v>
      </c>
      <c r="V123" s="461">
        <v>353.76</v>
      </c>
      <c r="W123" s="461"/>
      <c r="X123" s="254">
        <v>51.09</v>
      </c>
      <c r="Y123" s="462">
        <v>7.4999999999999997E-2</v>
      </c>
      <c r="Z123" s="461">
        <v>22.5</v>
      </c>
      <c r="AA123" s="461">
        <v>437.73</v>
      </c>
      <c r="AB123" s="463">
        <v>353.75</v>
      </c>
      <c r="AC123" s="464">
        <v>0.3</v>
      </c>
      <c r="AD123" s="461">
        <v>20.62</v>
      </c>
      <c r="AE123" s="461"/>
      <c r="AF123" s="461"/>
      <c r="AG123" s="253"/>
      <c r="AH123" s="273">
        <v>0.1</v>
      </c>
      <c r="AI123" s="255">
        <v>0.08</v>
      </c>
      <c r="AJ123" s="160">
        <v>0.1</v>
      </c>
      <c r="AK123" s="539">
        <v>480.1</v>
      </c>
      <c r="AL123" s="539"/>
      <c r="AM123" s="506">
        <f t="shared" si="18"/>
        <v>117</v>
      </c>
      <c r="AN123" s="481">
        <v>257.37</v>
      </c>
      <c r="AO123" s="481">
        <v>191.57</v>
      </c>
      <c r="AP123" s="254"/>
      <c r="AQ123" s="481">
        <v>303.18</v>
      </c>
      <c r="AR123" s="500" t="s">
        <v>5330</v>
      </c>
      <c r="AS123" s="503">
        <v>23.57</v>
      </c>
      <c r="AT123" s="502"/>
      <c r="AU123" s="511">
        <v>237.16</v>
      </c>
      <c r="AV123" s="511">
        <v>1222.49</v>
      </c>
      <c r="AW123" s="505">
        <v>0.2</v>
      </c>
      <c r="AX123" s="504">
        <v>0.22</v>
      </c>
      <c r="AY123" s="503">
        <v>16.66</v>
      </c>
      <c r="AZ123" s="503">
        <v>1414.05</v>
      </c>
      <c r="BA123" s="503">
        <v>19.170000000000002</v>
      </c>
      <c r="BB123" s="503"/>
      <c r="BC123" s="503"/>
      <c r="BD123" s="511"/>
      <c r="BE123" s="512">
        <v>0.16200000000000001</v>
      </c>
      <c r="BF123" s="512"/>
      <c r="BG123" s="512" t="s">
        <v>5348</v>
      </c>
      <c r="BH123" s="252"/>
      <c r="BI123" s="252"/>
      <c r="BJ123" s="512">
        <v>0.22</v>
      </c>
      <c r="BK123" s="252"/>
      <c r="BL123" s="252"/>
      <c r="BM123" s="527">
        <f t="shared" si="19"/>
        <v>117</v>
      </c>
      <c r="BN123" s="490">
        <v>158.63</v>
      </c>
      <c r="BO123" s="304">
        <v>1.4999999999999999E-2</v>
      </c>
      <c r="BP123" s="254">
        <v>121.3</v>
      </c>
      <c r="BQ123" s="304">
        <v>9.4000000000000004E-3</v>
      </c>
      <c r="BR123" s="495">
        <v>19.170000000000002</v>
      </c>
      <c r="BS123" s="498">
        <v>0.3</v>
      </c>
      <c r="BT123" s="498"/>
      <c r="BU123" s="495">
        <v>424</v>
      </c>
      <c r="BV123" s="241">
        <f t="shared" si="11"/>
        <v>117</v>
      </c>
      <c r="BW123" s="2"/>
      <c r="BX123" s="2">
        <v>490.8</v>
      </c>
      <c r="BY123" s="2"/>
      <c r="BZ123" s="2"/>
      <c r="CA123" s="2"/>
      <c r="CB123" s="252"/>
      <c r="CC123" s="252"/>
      <c r="CD123" s="252">
        <v>546.33000000000004</v>
      </c>
      <c r="CE123" s="253"/>
      <c r="CG123" s="5">
        <v>0.08</v>
      </c>
      <c r="CM123" s="266">
        <f t="shared" si="12"/>
        <v>181</v>
      </c>
      <c r="CN123" s="267">
        <f t="shared" si="13"/>
        <v>362</v>
      </c>
      <c r="CO123" s="268">
        <f t="shared" si="14"/>
        <v>904.99</v>
      </c>
      <c r="CP123" s="252"/>
      <c r="CQ123" s="252"/>
      <c r="CR123" s="252"/>
      <c r="CS123" s="252"/>
      <c r="CT123" s="252"/>
      <c r="CU123" s="252"/>
      <c r="CV123" s="252"/>
      <c r="CW123" s="252"/>
      <c r="CX123" s="252">
        <f t="shared" si="20"/>
        <v>0</v>
      </c>
      <c r="CY123" s="252"/>
      <c r="CZ123" s="252">
        <v>489.06</v>
      </c>
      <c r="DA123" s="252"/>
      <c r="DC123" s="252"/>
      <c r="DD123" s="252"/>
      <c r="DH123" s="6">
        <v>7.2499999999999995E-2</v>
      </c>
      <c r="DI123" s="252">
        <v>39.42</v>
      </c>
      <c r="DJ123" s="3">
        <v>546.33000000000004</v>
      </c>
      <c r="DL123" s="241">
        <f t="shared" si="15"/>
        <v>117</v>
      </c>
      <c r="DM123" s="2"/>
      <c r="DN123" s="252">
        <v>720</v>
      </c>
      <c r="DQ123" s="252">
        <v>405.18</v>
      </c>
      <c r="DR123" s="264">
        <v>3.9399999999999998E-2</v>
      </c>
      <c r="DS123" s="252">
        <v>0</v>
      </c>
      <c r="DT123" s="253">
        <v>0</v>
      </c>
    </row>
    <row r="124" spans="1:124">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4">
        <v>328.76</v>
      </c>
      <c r="P124" s="475">
        <v>328.76</v>
      </c>
      <c r="Q124" s="475">
        <v>430.86</v>
      </c>
      <c r="R124" s="476">
        <v>0.09</v>
      </c>
      <c r="S124" s="536">
        <f t="shared" si="17"/>
        <v>118</v>
      </c>
      <c r="T124" s="461">
        <v>75.260000000000005</v>
      </c>
      <c r="U124" s="461">
        <v>10.56</v>
      </c>
      <c r="V124" s="461">
        <v>353.76</v>
      </c>
      <c r="W124" s="461"/>
      <c r="X124" s="254">
        <v>51.09</v>
      </c>
      <c r="Y124" s="462">
        <v>7.4999999999999997E-2</v>
      </c>
      <c r="Z124" s="461">
        <v>22.5</v>
      </c>
      <c r="AA124" s="461">
        <v>437.73</v>
      </c>
      <c r="AB124" s="463">
        <v>353.75</v>
      </c>
      <c r="AC124" s="464">
        <v>0.3</v>
      </c>
      <c r="AD124" s="461">
        <v>20.62</v>
      </c>
      <c r="AE124" s="461"/>
      <c r="AF124" s="461"/>
      <c r="AG124" s="253"/>
      <c r="AH124" s="273">
        <v>0.1</v>
      </c>
      <c r="AI124" s="255">
        <v>0.08</v>
      </c>
      <c r="AJ124" s="160">
        <v>0.1</v>
      </c>
      <c r="AK124" s="539">
        <v>480.1</v>
      </c>
      <c r="AL124" s="539"/>
      <c r="AM124" s="506">
        <f t="shared" si="18"/>
        <v>118</v>
      </c>
      <c r="AN124" s="481">
        <v>257.37</v>
      </c>
      <c r="AO124" s="481">
        <v>191.57</v>
      </c>
      <c r="AP124" s="254"/>
      <c r="AQ124" s="481">
        <v>303.18</v>
      </c>
      <c r="AR124" s="500" t="s">
        <v>5330</v>
      </c>
      <c r="AS124" s="503">
        <v>23.57</v>
      </c>
      <c r="AT124" s="503"/>
      <c r="AU124" s="511">
        <v>237.16</v>
      </c>
      <c r="AV124" s="511">
        <v>1222.49</v>
      </c>
      <c r="AW124" s="505">
        <v>0.2</v>
      </c>
      <c r="AX124" s="504">
        <v>0.22</v>
      </c>
      <c r="AY124" s="503">
        <v>16.66</v>
      </c>
      <c r="AZ124" s="503">
        <v>1414.05</v>
      </c>
      <c r="BA124" s="503">
        <v>19.170000000000002</v>
      </c>
      <c r="BB124" s="503"/>
      <c r="BC124" s="503"/>
      <c r="BD124" s="511"/>
      <c r="BE124" s="512">
        <v>0.16200000000000001</v>
      </c>
      <c r="BF124" s="512"/>
      <c r="BG124" s="512" t="s">
        <v>5348</v>
      </c>
      <c r="BH124" s="252"/>
      <c r="BI124" s="252"/>
      <c r="BJ124" s="512">
        <v>0.22</v>
      </c>
      <c r="BK124" s="252"/>
      <c r="BL124" s="252"/>
      <c r="BM124" s="527">
        <f t="shared" si="19"/>
        <v>118</v>
      </c>
      <c r="BN124" s="490">
        <v>158.63</v>
      </c>
      <c r="BO124" s="304">
        <v>1.4999999999999999E-2</v>
      </c>
      <c r="BP124" s="254">
        <v>121.3</v>
      </c>
      <c r="BQ124" s="304">
        <v>9.4000000000000004E-3</v>
      </c>
      <c r="BR124" s="495">
        <v>19.170000000000002</v>
      </c>
      <c r="BS124" s="498">
        <v>0.3</v>
      </c>
      <c r="BT124" s="498"/>
      <c r="BU124" s="495">
        <v>424</v>
      </c>
      <c r="BV124" s="241">
        <f t="shared" si="11"/>
        <v>118</v>
      </c>
      <c r="BW124" s="2"/>
      <c r="BX124" s="2">
        <v>490.8</v>
      </c>
      <c r="BY124" s="2"/>
      <c r="BZ124" s="2"/>
      <c r="CA124" s="2"/>
      <c r="CB124" s="252"/>
      <c r="CC124" s="252"/>
      <c r="CD124" s="252">
        <v>546.33000000000004</v>
      </c>
      <c r="CE124" s="253"/>
      <c r="CG124" s="253">
        <v>0.08</v>
      </c>
      <c r="CM124" s="266">
        <f t="shared" si="12"/>
        <v>181</v>
      </c>
      <c r="CN124" s="267">
        <f t="shared" si="13"/>
        <v>362</v>
      </c>
      <c r="CO124" s="268">
        <f t="shared" si="14"/>
        <v>904.99</v>
      </c>
      <c r="CP124" s="252"/>
      <c r="CQ124" s="252"/>
      <c r="CR124" s="252"/>
      <c r="CS124" s="252"/>
      <c r="CT124" s="252"/>
      <c r="CU124" s="252"/>
      <c r="CV124" s="252"/>
      <c r="CW124" s="252"/>
      <c r="CX124" s="252">
        <f t="shared" si="20"/>
        <v>0</v>
      </c>
      <c r="CY124" s="252"/>
      <c r="CZ124" s="252">
        <v>489.06</v>
      </c>
      <c r="DA124" s="252"/>
      <c r="DC124" s="252"/>
      <c r="DD124" s="252"/>
      <c r="DH124" s="6">
        <v>7.2499999999999995E-2</v>
      </c>
      <c r="DI124" s="252">
        <v>39.42</v>
      </c>
      <c r="DJ124" s="3">
        <v>546.33000000000004</v>
      </c>
      <c r="DL124" s="241">
        <f t="shared" si="15"/>
        <v>118</v>
      </c>
      <c r="DM124" s="2"/>
      <c r="DN124" s="252">
        <v>720</v>
      </c>
      <c r="DQ124" s="252">
        <v>405.18</v>
      </c>
      <c r="DR124" s="264">
        <v>3.9399999999999998E-2</v>
      </c>
      <c r="DS124" s="252">
        <v>0</v>
      </c>
      <c r="DT124" s="253">
        <v>0</v>
      </c>
    </row>
    <row r="125" spans="1:124">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4">
        <v>328.76</v>
      </c>
      <c r="P125" s="475">
        <v>328.76</v>
      </c>
      <c r="Q125" s="475">
        <v>430.86</v>
      </c>
      <c r="R125" s="476">
        <v>0.09</v>
      </c>
      <c r="S125" s="536">
        <f t="shared" si="17"/>
        <v>119</v>
      </c>
      <c r="T125" s="461">
        <v>75.260000000000005</v>
      </c>
      <c r="U125" s="461">
        <v>10.56</v>
      </c>
      <c r="V125" s="461">
        <v>353.76</v>
      </c>
      <c r="W125" s="461"/>
      <c r="X125" s="254">
        <v>51.09</v>
      </c>
      <c r="Y125" s="462">
        <v>7.4999999999999997E-2</v>
      </c>
      <c r="Z125" s="461">
        <v>22.5</v>
      </c>
      <c r="AA125" s="461">
        <v>437.73</v>
      </c>
      <c r="AB125" s="463">
        <v>353.75</v>
      </c>
      <c r="AC125" s="464">
        <v>0.3</v>
      </c>
      <c r="AD125" s="461">
        <v>20.62</v>
      </c>
      <c r="AE125" s="461"/>
      <c r="AF125" s="461"/>
      <c r="AG125" s="253"/>
      <c r="AH125" s="273">
        <v>0.1</v>
      </c>
      <c r="AI125" s="255">
        <v>0.08</v>
      </c>
      <c r="AJ125" s="160">
        <v>0.1</v>
      </c>
      <c r="AK125" s="539">
        <v>480.1</v>
      </c>
      <c r="AL125" s="539"/>
      <c r="AM125" s="506">
        <f t="shared" si="18"/>
        <v>119</v>
      </c>
      <c r="AN125" s="481">
        <v>257.37</v>
      </c>
      <c r="AO125" s="481">
        <v>191.57</v>
      </c>
      <c r="AP125" s="254"/>
      <c r="AQ125" s="481">
        <v>303.18</v>
      </c>
      <c r="AR125" s="500" t="s">
        <v>5330</v>
      </c>
      <c r="AS125" s="503">
        <v>23.57</v>
      </c>
      <c r="AT125" s="502"/>
      <c r="AU125" s="511">
        <v>237.16</v>
      </c>
      <c r="AV125" s="511">
        <v>1222.49</v>
      </c>
      <c r="AW125" s="505">
        <v>0.2</v>
      </c>
      <c r="AX125" s="504">
        <v>0.22</v>
      </c>
      <c r="AY125" s="503">
        <v>16.66</v>
      </c>
      <c r="AZ125" s="503">
        <v>1414.05</v>
      </c>
      <c r="BA125" s="503">
        <v>19.170000000000002</v>
      </c>
      <c r="BB125" s="503"/>
      <c r="BC125" s="503"/>
      <c r="BD125" s="511"/>
      <c r="BE125" s="512">
        <v>0.16200000000000001</v>
      </c>
      <c r="BF125" s="512"/>
      <c r="BG125" s="512" t="s">
        <v>5348</v>
      </c>
      <c r="BH125" s="252"/>
      <c r="BI125" s="252"/>
      <c r="BJ125" s="512">
        <v>0.22</v>
      </c>
      <c r="BK125" s="252"/>
      <c r="BL125" s="252"/>
      <c r="BM125" s="527">
        <f t="shared" si="19"/>
        <v>119</v>
      </c>
      <c r="BN125" s="490">
        <v>158.63</v>
      </c>
      <c r="BO125" s="304">
        <v>1.4999999999999999E-2</v>
      </c>
      <c r="BP125" s="254">
        <v>121.3</v>
      </c>
      <c r="BQ125" s="304">
        <v>9.4000000000000004E-3</v>
      </c>
      <c r="BR125" s="495">
        <v>19.170000000000002</v>
      </c>
      <c r="BS125" s="498">
        <v>0.3</v>
      </c>
      <c r="BT125" s="498"/>
      <c r="BU125" s="495">
        <v>424</v>
      </c>
      <c r="BV125" s="241">
        <f t="shared" si="11"/>
        <v>119</v>
      </c>
      <c r="BW125" s="2"/>
      <c r="BX125" s="2">
        <v>490.8</v>
      </c>
      <c r="BY125" s="2"/>
      <c r="BZ125" s="2"/>
      <c r="CA125" s="2"/>
      <c r="CB125" s="252"/>
      <c r="CC125" s="252"/>
      <c r="CD125" s="252">
        <v>546.33000000000004</v>
      </c>
      <c r="CE125" s="253"/>
      <c r="CG125" s="5">
        <v>0.08</v>
      </c>
      <c r="CM125" s="266">
        <f t="shared" si="12"/>
        <v>181</v>
      </c>
      <c r="CN125" s="267">
        <f t="shared" si="13"/>
        <v>362</v>
      </c>
      <c r="CO125" s="268">
        <f t="shared" si="14"/>
        <v>904.99</v>
      </c>
      <c r="CP125" s="252"/>
      <c r="CQ125" s="252"/>
      <c r="CR125" s="252"/>
      <c r="CS125" s="252"/>
      <c r="CT125" s="252"/>
      <c r="CU125" s="252"/>
      <c r="CV125" s="252"/>
      <c r="CW125" s="252"/>
      <c r="CX125" s="252">
        <f t="shared" si="20"/>
        <v>0</v>
      </c>
      <c r="CY125" s="252"/>
      <c r="CZ125" s="252">
        <v>489.06</v>
      </c>
      <c r="DA125" s="252"/>
      <c r="DC125" s="252"/>
      <c r="DD125" s="252"/>
      <c r="DH125" s="6">
        <v>7.2499999999999995E-2</v>
      </c>
      <c r="DI125" s="252">
        <v>39.42</v>
      </c>
      <c r="DJ125" s="3">
        <v>546.33000000000004</v>
      </c>
      <c r="DL125" s="241">
        <f t="shared" si="15"/>
        <v>119</v>
      </c>
      <c r="DM125" s="2"/>
      <c r="DN125" s="252">
        <v>720</v>
      </c>
      <c r="DQ125" s="252">
        <v>405.18</v>
      </c>
      <c r="DR125" s="264">
        <v>3.9399999999999998E-2</v>
      </c>
      <c r="DS125" s="252">
        <v>0</v>
      </c>
      <c r="DT125" s="253">
        <v>0</v>
      </c>
    </row>
    <row r="126" spans="1:124">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4">
        <v>328.76</v>
      </c>
      <c r="P126" s="475">
        <v>328.76</v>
      </c>
      <c r="Q126" s="475">
        <v>430.86</v>
      </c>
      <c r="R126" s="476">
        <v>0.09</v>
      </c>
      <c r="S126" s="536">
        <f t="shared" si="17"/>
        <v>120</v>
      </c>
      <c r="T126" s="461">
        <v>75.260000000000005</v>
      </c>
      <c r="U126" s="461">
        <v>10.56</v>
      </c>
      <c r="V126" s="461">
        <v>353.76</v>
      </c>
      <c r="W126" s="461"/>
      <c r="X126" s="254">
        <v>51.09</v>
      </c>
      <c r="Y126" s="462">
        <v>7.4999999999999997E-2</v>
      </c>
      <c r="Z126" s="461">
        <v>22.5</v>
      </c>
      <c r="AA126" s="461">
        <v>437.73</v>
      </c>
      <c r="AB126" s="463">
        <v>353.75</v>
      </c>
      <c r="AC126" s="464">
        <v>0.3</v>
      </c>
      <c r="AD126" s="461">
        <v>20.62</v>
      </c>
      <c r="AE126" s="461"/>
      <c r="AF126" s="461"/>
      <c r="AG126" s="253"/>
      <c r="AH126" s="273">
        <v>0.1</v>
      </c>
      <c r="AI126" s="255">
        <v>0.08</v>
      </c>
      <c r="AJ126" s="160">
        <v>0.1</v>
      </c>
      <c r="AK126" s="539">
        <v>480.1</v>
      </c>
      <c r="AL126" s="539"/>
      <c r="AM126" s="506">
        <f t="shared" si="18"/>
        <v>120</v>
      </c>
      <c r="AN126" s="481">
        <v>257.37</v>
      </c>
      <c r="AO126" s="481">
        <v>191.57</v>
      </c>
      <c r="AP126" s="254"/>
      <c r="AQ126" s="481">
        <v>303.18</v>
      </c>
      <c r="AR126" s="500" t="s">
        <v>5330</v>
      </c>
      <c r="AS126" s="503">
        <v>23.57</v>
      </c>
      <c r="AT126" s="503"/>
      <c r="AU126" s="511">
        <v>237.16</v>
      </c>
      <c r="AV126" s="511">
        <v>1222.49</v>
      </c>
      <c r="AW126" s="505">
        <v>0.2</v>
      </c>
      <c r="AX126" s="504">
        <v>0.22</v>
      </c>
      <c r="AY126" s="503">
        <v>16.66</v>
      </c>
      <c r="AZ126" s="503">
        <v>1414.05</v>
      </c>
      <c r="BA126" s="503">
        <v>19.170000000000002</v>
      </c>
      <c r="BB126" s="503"/>
      <c r="BC126" s="503"/>
      <c r="BD126" s="511"/>
      <c r="BE126" s="512">
        <v>0.16200000000000001</v>
      </c>
      <c r="BF126" s="512"/>
      <c r="BG126" s="512" t="s">
        <v>5348</v>
      </c>
      <c r="BH126" s="252"/>
      <c r="BI126" s="252"/>
      <c r="BJ126" s="512">
        <v>0.22</v>
      </c>
      <c r="BK126" s="252"/>
      <c r="BL126" s="252"/>
      <c r="BM126" s="527">
        <f t="shared" si="19"/>
        <v>120</v>
      </c>
      <c r="BN126" s="490">
        <v>158.63</v>
      </c>
      <c r="BO126" s="304">
        <v>1.4999999999999999E-2</v>
      </c>
      <c r="BP126" s="254">
        <v>121.3</v>
      </c>
      <c r="BQ126" s="304">
        <v>9.4000000000000004E-3</v>
      </c>
      <c r="BR126" s="495">
        <v>19.170000000000002</v>
      </c>
      <c r="BS126" s="498">
        <v>0.3</v>
      </c>
      <c r="BT126" s="498"/>
      <c r="BU126" s="495">
        <v>424</v>
      </c>
      <c r="BV126" s="241">
        <f t="shared" si="11"/>
        <v>120</v>
      </c>
      <c r="BW126" s="2"/>
      <c r="BX126" s="2">
        <v>490.8</v>
      </c>
      <c r="BY126" s="2"/>
      <c r="BZ126" s="2"/>
      <c r="CA126" s="2"/>
      <c r="CB126" s="252"/>
      <c r="CC126" s="252"/>
      <c r="CD126" s="252">
        <v>546.33000000000004</v>
      </c>
      <c r="CE126" s="253"/>
      <c r="CG126" s="253">
        <v>0.08</v>
      </c>
      <c r="CM126" s="266">
        <f t="shared" si="12"/>
        <v>181</v>
      </c>
      <c r="CN126" s="267">
        <f t="shared" si="13"/>
        <v>362</v>
      </c>
      <c r="CO126" s="268">
        <f t="shared" si="14"/>
        <v>904.99</v>
      </c>
      <c r="CP126" s="252"/>
      <c r="CQ126" s="252"/>
      <c r="CR126" s="252"/>
      <c r="CS126" s="252"/>
      <c r="CT126" s="252"/>
      <c r="CU126" s="252"/>
      <c r="CV126" s="252"/>
      <c r="CW126" s="252"/>
      <c r="CX126" s="252">
        <f t="shared" si="20"/>
        <v>0</v>
      </c>
      <c r="CY126" s="252"/>
      <c r="CZ126" s="252">
        <v>489.06</v>
      </c>
      <c r="DA126" s="252"/>
      <c r="DC126" s="252"/>
      <c r="DD126" s="252"/>
      <c r="DH126" s="6">
        <v>7.2499999999999995E-2</v>
      </c>
      <c r="DI126" s="252">
        <v>39.42</v>
      </c>
      <c r="DJ126" s="3">
        <v>546.33000000000004</v>
      </c>
      <c r="DL126" s="241">
        <f t="shared" si="15"/>
        <v>120</v>
      </c>
      <c r="DM126" s="2"/>
      <c r="DN126" s="252">
        <v>720</v>
      </c>
      <c r="DQ126" s="252">
        <v>405.18</v>
      </c>
      <c r="DR126" s="264">
        <v>3.9399999999999998E-2</v>
      </c>
      <c r="DS126" s="252">
        <v>0</v>
      </c>
      <c r="DT126" s="253">
        <v>0</v>
      </c>
    </row>
    <row r="127" spans="1:124">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4">
        <v>328.76</v>
      </c>
      <c r="P127" s="475">
        <v>328.76</v>
      </c>
      <c r="Q127" s="475">
        <v>430.86</v>
      </c>
      <c r="R127" s="476">
        <v>0.09</v>
      </c>
      <c r="S127" s="536">
        <f t="shared" si="17"/>
        <v>121</v>
      </c>
      <c r="T127" s="461">
        <v>75.260000000000005</v>
      </c>
      <c r="U127" s="461">
        <v>10.56</v>
      </c>
      <c r="V127" s="461">
        <v>353.76</v>
      </c>
      <c r="W127" s="461"/>
      <c r="X127" s="254">
        <v>51.09</v>
      </c>
      <c r="Y127" s="462">
        <v>7.4999999999999997E-2</v>
      </c>
      <c r="Z127" s="461">
        <v>22.5</v>
      </c>
      <c r="AA127" s="461">
        <v>437.73</v>
      </c>
      <c r="AB127" s="463">
        <v>353.75</v>
      </c>
      <c r="AC127" s="464">
        <v>0.3</v>
      </c>
      <c r="AD127" s="461">
        <v>20.62</v>
      </c>
      <c r="AE127" s="461"/>
      <c r="AF127" s="461"/>
      <c r="AG127" s="253"/>
      <c r="AH127" s="273">
        <v>0.1</v>
      </c>
      <c r="AI127" s="255">
        <v>0.08</v>
      </c>
      <c r="AJ127" s="160">
        <v>0.1</v>
      </c>
      <c r="AK127" s="539">
        <v>480.1</v>
      </c>
      <c r="AL127" s="539"/>
      <c r="AM127" s="506">
        <f t="shared" si="18"/>
        <v>121</v>
      </c>
      <c r="AN127" s="481">
        <v>257.37</v>
      </c>
      <c r="AO127" s="481">
        <v>191.57</v>
      </c>
      <c r="AP127" s="254"/>
      <c r="AQ127" s="481">
        <v>303.18</v>
      </c>
      <c r="AR127" s="500" t="s">
        <v>5330</v>
      </c>
      <c r="AS127" s="503">
        <v>23.57</v>
      </c>
      <c r="AT127" s="502"/>
      <c r="AU127" s="511">
        <v>237.16</v>
      </c>
      <c r="AV127" s="511">
        <v>1222.49</v>
      </c>
      <c r="AW127" s="505">
        <v>0.2</v>
      </c>
      <c r="AX127" s="504">
        <v>0.22</v>
      </c>
      <c r="AY127" s="503">
        <v>16.66</v>
      </c>
      <c r="AZ127" s="503">
        <v>1414.05</v>
      </c>
      <c r="BA127" s="503">
        <v>19.170000000000002</v>
      </c>
      <c r="BB127" s="503"/>
      <c r="BC127" s="503"/>
      <c r="BD127" s="511"/>
      <c r="BE127" s="512">
        <v>0.16200000000000001</v>
      </c>
      <c r="BF127" s="512"/>
      <c r="BG127" s="512" t="s">
        <v>5348</v>
      </c>
      <c r="BH127" s="252"/>
      <c r="BI127" s="252"/>
      <c r="BJ127" s="512">
        <v>0.22</v>
      </c>
      <c r="BK127" s="252"/>
      <c r="BL127" s="252"/>
      <c r="BM127" s="527">
        <f t="shared" si="19"/>
        <v>121</v>
      </c>
      <c r="BN127" s="490">
        <v>158.63</v>
      </c>
      <c r="BO127" s="304">
        <v>0.03</v>
      </c>
      <c r="BP127" s="254">
        <v>242.6</v>
      </c>
      <c r="BQ127" s="304">
        <v>2.4400000000000002E-2</v>
      </c>
      <c r="BR127" s="495">
        <v>19.170000000000002</v>
      </c>
      <c r="BS127" s="498">
        <v>0.3</v>
      </c>
      <c r="BT127" s="498"/>
      <c r="BU127" s="495">
        <v>424</v>
      </c>
      <c r="BV127" s="241">
        <f t="shared" si="11"/>
        <v>121</v>
      </c>
      <c r="BW127" s="2"/>
      <c r="BX127" s="2">
        <v>490.8</v>
      </c>
      <c r="BY127" s="2"/>
      <c r="BZ127" s="2"/>
      <c r="CA127" s="2"/>
      <c r="CB127" s="252"/>
      <c r="CC127" s="252"/>
      <c r="CD127" s="252">
        <v>546.33000000000004</v>
      </c>
      <c r="CE127" s="253"/>
      <c r="CG127" s="5">
        <v>0.08</v>
      </c>
      <c r="CM127" s="266">
        <f t="shared" si="12"/>
        <v>181</v>
      </c>
      <c r="CN127" s="267">
        <f t="shared" si="13"/>
        <v>362</v>
      </c>
      <c r="CO127" s="268">
        <f t="shared" si="14"/>
        <v>904.99</v>
      </c>
      <c r="CP127" s="252"/>
      <c r="CQ127" s="252"/>
      <c r="CR127" s="252"/>
      <c r="CS127" s="252"/>
      <c r="CT127" s="252"/>
      <c r="CU127" s="252"/>
      <c r="CV127" s="252"/>
      <c r="CW127" s="252"/>
      <c r="CX127" s="252">
        <f t="shared" si="20"/>
        <v>0</v>
      </c>
      <c r="CY127" s="252"/>
      <c r="CZ127" s="252">
        <v>489.06</v>
      </c>
      <c r="DA127" s="252"/>
      <c r="DC127" s="252"/>
      <c r="DD127" s="252"/>
      <c r="DH127" s="6">
        <v>7.2499999999999995E-2</v>
      </c>
      <c r="DI127" s="252">
        <v>39.42</v>
      </c>
      <c r="DJ127" s="3">
        <v>546.33000000000004</v>
      </c>
      <c r="DL127" s="241">
        <f t="shared" si="15"/>
        <v>121</v>
      </c>
      <c r="DM127" s="2"/>
      <c r="DN127" s="252">
        <v>720</v>
      </c>
      <c r="DQ127" s="252">
        <v>405.18</v>
      </c>
      <c r="DR127" s="264">
        <v>3.9399999999999998E-2</v>
      </c>
      <c r="DS127" s="252">
        <v>0</v>
      </c>
      <c r="DT127" s="253">
        <v>0</v>
      </c>
    </row>
    <row r="128" spans="1:124">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4">
        <v>328.76</v>
      </c>
      <c r="P128" s="475">
        <v>328.76</v>
      </c>
      <c r="Q128" s="475">
        <v>430.86</v>
      </c>
      <c r="R128" s="476">
        <v>0.09</v>
      </c>
      <c r="S128" s="536">
        <f t="shared" si="17"/>
        <v>122</v>
      </c>
      <c r="T128" s="461">
        <v>75.260000000000005</v>
      </c>
      <c r="U128" s="461">
        <v>10.56</v>
      </c>
      <c r="V128" s="461">
        <v>353.76</v>
      </c>
      <c r="W128" s="461"/>
      <c r="X128" s="254">
        <v>51.09</v>
      </c>
      <c r="Y128" s="462">
        <v>7.4999999999999997E-2</v>
      </c>
      <c r="Z128" s="461">
        <v>22.5</v>
      </c>
      <c r="AA128" s="461">
        <v>437.73</v>
      </c>
      <c r="AB128" s="463">
        <v>353.75</v>
      </c>
      <c r="AC128" s="464">
        <v>0.3</v>
      </c>
      <c r="AD128" s="461">
        <v>20.62</v>
      </c>
      <c r="AE128" s="461"/>
      <c r="AF128" s="461"/>
      <c r="AG128" s="253"/>
      <c r="AH128" s="273">
        <v>0.1</v>
      </c>
      <c r="AI128" s="255">
        <v>0.08</v>
      </c>
      <c r="AJ128" s="160">
        <v>0.1</v>
      </c>
      <c r="AK128" s="539">
        <v>480.1</v>
      </c>
      <c r="AL128" s="539"/>
      <c r="AM128" s="506">
        <f t="shared" si="18"/>
        <v>122</v>
      </c>
      <c r="AN128" s="481">
        <v>257.37</v>
      </c>
      <c r="AO128" s="481">
        <v>191.57</v>
      </c>
      <c r="AP128" s="254"/>
      <c r="AQ128" s="481">
        <v>303.18</v>
      </c>
      <c r="AR128" s="500" t="s">
        <v>5330</v>
      </c>
      <c r="AS128" s="503">
        <v>23.57</v>
      </c>
      <c r="AT128" s="503"/>
      <c r="AU128" s="511">
        <v>237.16</v>
      </c>
      <c r="AV128" s="511">
        <v>1222.49</v>
      </c>
      <c r="AW128" s="505">
        <v>0.2</v>
      </c>
      <c r="AX128" s="504">
        <v>0.22</v>
      </c>
      <c r="AY128" s="503">
        <v>16.66</v>
      </c>
      <c r="AZ128" s="503">
        <v>1414.05</v>
      </c>
      <c r="BA128" s="503">
        <v>19.170000000000002</v>
      </c>
      <c r="BB128" s="503"/>
      <c r="BC128" s="503"/>
      <c r="BD128" s="511"/>
      <c r="BE128" s="512">
        <v>0.16200000000000001</v>
      </c>
      <c r="BF128" s="512"/>
      <c r="BG128" s="512" t="s">
        <v>5348</v>
      </c>
      <c r="BH128" s="252"/>
      <c r="BI128" s="252"/>
      <c r="BJ128" s="512">
        <v>0.22</v>
      </c>
      <c r="BK128" s="252"/>
      <c r="BL128" s="252"/>
      <c r="BM128" s="527">
        <f t="shared" si="19"/>
        <v>122</v>
      </c>
      <c r="BN128" s="490">
        <v>158.63</v>
      </c>
      <c r="BO128" s="304">
        <v>0.03</v>
      </c>
      <c r="BP128" s="254">
        <v>242.6</v>
      </c>
      <c r="BQ128" s="304">
        <v>2.4400000000000002E-2</v>
      </c>
      <c r="BR128" s="495">
        <v>19.170000000000002</v>
      </c>
      <c r="BS128" s="498">
        <v>0.3</v>
      </c>
      <c r="BT128" s="498"/>
      <c r="BU128" s="495">
        <v>424</v>
      </c>
      <c r="BV128" s="241">
        <f t="shared" si="11"/>
        <v>122</v>
      </c>
      <c r="BW128" s="2"/>
      <c r="BX128" s="2">
        <v>490.8</v>
      </c>
      <c r="BY128" s="2"/>
      <c r="BZ128" s="2"/>
      <c r="CA128" s="2"/>
      <c r="CB128" s="252"/>
      <c r="CC128" s="252"/>
      <c r="CD128" s="252">
        <v>546.33000000000004</v>
      </c>
      <c r="CE128" s="253"/>
      <c r="CG128" s="253">
        <v>0.08</v>
      </c>
      <c r="CM128" s="266">
        <f t="shared" si="12"/>
        <v>181</v>
      </c>
      <c r="CN128" s="267">
        <f t="shared" si="13"/>
        <v>362</v>
      </c>
      <c r="CO128" s="268">
        <f t="shared" si="14"/>
        <v>904.99</v>
      </c>
      <c r="CP128" s="252"/>
      <c r="CQ128" s="252"/>
      <c r="CR128" s="252"/>
      <c r="CS128" s="252"/>
      <c r="CT128" s="252"/>
      <c r="CU128" s="252"/>
      <c r="CV128" s="252"/>
      <c r="CW128" s="252"/>
      <c r="CX128" s="252">
        <f t="shared" si="20"/>
        <v>0</v>
      </c>
      <c r="CY128" s="252"/>
      <c r="CZ128" s="252">
        <v>489.06</v>
      </c>
      <c r="DA128" s="252"/>
      <c r="DC128" s="252"/>
      <c r="DD128" s="252"/>
      <c r="DH128" s="6">
        <v>7.2499999999999995E-2</v>
      </c>
      <c r="DI128" s="252">
        <v>39.42</v>
      </c>
      <c r="DJ128" s="3">
        <v>546.33000000000004</v>
      </c>
      <c r="DL128" s="241">
        <f t="shared" si="15"/>
        <v>122</v>
      </c>
      <c r="DM128" s="2"/>
      <c r="DN128" s="252">
        <v>720</v>
      </c>
      <c r="DQ128" s="252">
        <v>405.18</v>
      </c>
      <c r="DR128" s="264">
        <v>3.9399999999999998E-2</v>
      </c>
      <c r="DS128" s="252">
        <v>0</v>
      </c>
      <c r="DT128" s="253">
        <v>0</v>
      </c>
    </row>
    <row r="129" spans="1:124">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4">
        <v>328.76</v>
      </c>
      <c r="P129" s="475">
        <v>328.76</v>
      </c>
      <c r="Q129" s="475">
        <v>430.86</v>
      </c>
      <c r="R129" s="476">
        <v>0.09</v>
      </c>
      <c r="S129" s="536">
        <f t="shared" si="17"/>
        <v>123</v>
      </c>
      <c r="T129" s="461">
        <v>75.260000000000005</v>
      </c>
      <c r="U129" s="461">
        <v>10.56</v>
      </c>
      <c r="V129" s="461">
        <v>353.76</v>
      </c>
      <c r="W129" s="461"/>
      <c r="X129" s="254">
        <v>51.09</v>
      </c>
      <c r="Y129" s="462">
        <v>7.4999999999999997E-2</v>
      </c>
      <c r="Z129" s="461">
        <v>22.5</v>
      </c>
      <c r="AA129" s="461">
        <v>437.73</v>
      </c>
      <c r="AB129" s="463">
        <v>353.75</v>
      </c>
      <c r="AC129" s="464">
        <v>0.3</v>
      </c>
      <c r="AD129" s="461">
        <v>20.62</v>
      </c>
      <c r="AE129" s="461"/>
      <c r="AF129" s="461"/>
      <c r="AG129" s="253"/>
      <c r="AH129" s="273">
        <v>0.1</v>
      </c>
      <c r="AI129" s="255">
        <v>0.08</v>
      </c>
      <c r="AJ129" s="160">
        <v>0.1</v>
      </c>
      <c r="AK129" s="539">
        <v>480.1</v>
      </c>
      <c r="AL129" s="539"/>
      <c r="AM129" s="506">
        <f t="shared" si="18"/>
        <v>123</v>
      </c>
      <c r="AN129" s="481">
        <v>257.37</v>
      </c>
      <c r="AO129" s="481">
        <v>191.57</v>
      </c>
      <c r="AP129" s="254"/>
      <c r="AQ129" s="481">
        <v>303.18</v>
      </c>
      <c r="AR129" s="500" t="s">
        <v>5330</v>
      </c>
      <c r="AS129" s="503">
        <v>23.57</v>
      </c>
      <c r="AT129" s="502"/>
      <c r="AU129" s="511">
        <v>237.16</v>
      </c>
      <c r="AV129" s="511">
        <v>1222.49</v>
      </c>
      <c r="AW129" s="505">
        <v>0.2</v>
      </c>
      <c r="AX129" s="504">
        <v>0.22</v>
      </c>
      <c r="AY129" s="503">
        <v>16.66</v>
      </c>
      <c r="AZ129" s="503">
        <v>1414.05</v>
      </c>
      <c r="BA129" s="503">
        <v>19.170000000000002</v>
      </c>
      <c r="BB129" s="503"/>
      <c r="BC129" s="503"/>
      <c r="BD129" s="511"/>
      <c r="BE129" s="512">
        <v>0.16200000000000001</v>
      </c>
      <c r="BF129" s="512"/>
      <c r="BG129" s="512" t="s">
        <v>5348</v>
      </c>
      <c r="BH129" s="252"/>
      <c r="BI129" s="252"/>
      <c r="BJ129" s="512">
        <v>0.22</v>
      </c>
      <c r="BK129" s="252"/>
      <c r="BL129" s="252"/>
      <c r="BM129" s="527">
        <f t="shared" si="19"/>
        <v>123</v>
      </c>
      <c r="BN129" s="490">
        <v>158.63</v>
      </c>
      <c r="BO129" s="304">
        <v>0.03</v>
      </c>
      <c r="BP129" s="254">
        <v>242.6</v>
      </c>
      <c r="BQ129" s="304">
        <v>2.4400000000000002E-2</v>
      </c>
      <c r="BR129" s="495">
        <v>19.170000000000002</v>
      </c>
      <c r="BS129" s="498">
        <v>0.3</v>
      </c>
      <c r="BT129" s="498"/>
      <c r="BU129" s="495">
        <v>424</v>
      </c>
      <c r="BV129" s="241">
        <f t="shared" si="11"/>
        <v>123</v>
      </c>
      <c r="BW129" s="2"/>
      <c r="BX129" s="2">
        <v>490.8</v>
      </c>
      <c r="BY129" s="2"/>
      <c r="BZ129" s="2"/>
      <c r="CA129" s="2"/>
      <c r="CB129" s="252"/>
      <c r="CC129" s="252"/>
      <c r="CD129" s="252">
        <v>546.33000000000004</v>
      </c>
      <c r="CE129" s="253"/>
      <c r="CG129" s="5">
        <v>0.08</v>
      </c>
      <c r="CM129" s="266">
        <f t="shared" si="12"/>
        <v>181</v>
      </c>
      <c r="CN129" s="267">
        <f t="shared" si="13"/>
        <v>362</v>
      </c>
      <c r="CO129" s="268">
        <f t="shared" si="14"/>
        <v>904.99</v>
      </c>
      <c r="CP129" s="252"/>
      <c r="CQ129" s="252"/>
      <c r="CR129" s="252"/>
      <c r="CS129" s="252"/>
      <c r="CT129" s="252"/>
      <c r="CU129" s="252"/>
      <c r="CV129" s="252"/>
      <c r="CW129" s="252"/>
      <c r="CX129" s="252">
        <f t="shared" si="20"/>
        <v>0</v>
      </c>
      <c r="CY129" s="252"/>
      <c r="CZ129" s="252">
        <v>489.06</v>
      </c>
      <c r="DA129" s="252"/>
      <c r="DC129" s="252"/>
      <c r="DD129" s="252"/>
      <c r="DH129" s="6">
        <v>7.2499999999999995E-2</v>
      </c>
      <c r="DI129" s="252">
        <v>39.42</v>
      </c>
      <c r="DJ129" s="3">
        <v>546.33000000000004</v>
      </c>
      <c r="DL129" s="241">
        <f t="shared" si="15"/>
        <v>123</v>
      </c>
      <c r="DM129" s="2"/>
      <c r="DN129" s="252">
        <v>720</v>
      </c>
      <c r="DQ129" s="252">
        <v>405.18</v>
      </c>
      <c r="DR129" s="264">
        <v>3.9399999999999998E-2</v>
      </c>
      <c r="DS129" s="252">
        <v>0</v>
      </c>
      <c r="DT129" s="253">
        <v>0</v>
      </c>
    </row>
    <row r="130" spans="1:124">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4">
        <v>328.76</v>
      </c>
      <c r="P130" s="475">
        <v>328.76</v>
      </c>
      <c r="Q130" s="475">
        <v>430.86</v>
      </c>
      <c r="R130" s="476">
        <v>0.09</v>
      </c>
      <c r="S130" s="536">
        <f t="shared" si="17"/>
        <v>124</v>
      </c>
      <c r="T130" s="461">
        <v>75.260000000000005</v>
      </c>
      <c r="U130" s="461">
        <v>10.56</v>
      </c>
      <c r="V130" s="461">
        <v>353.76</v>
      </c>
      <c r="W130" s="461"/>
      <c r="X130" s="254">
        <v>51.09</v>
      </c>
      <c r="Y130" s="462">
        <v>7.4999999999999997E-2</v>
      </c>
      <c r="Z130" s="461">
        <v>22.5</v>
      </c>
      <c r="AA130" s="461">
        <v>437.73</v>
      </c>
      <c r="AB130" s="463">
        <v>353.75</v>
      </c>
      <c r="AC130" s="464">
        <v>0.3</v>
      </c>
      <c r="AD130" s="461">
        <v>20.62</v>
      </c>
      <c r="AE130" s="461"/>
      <c r="AF130" s="461"/>
      <c r="AG130" s="253"/>
      <c r="AH130" s="273">
        <v>0.1</v>
      </c>
      <c r="AI130" s="255">
        <v>0.08</v>
      </c>
      <c r="AJ130" s="160">
        <v>0.1</v>
      </c>
      <c r="AK130" s="539">
        <v>480.1</v>
      </c>
      <c r="AL130" s="539"/>
      <c r="AM130" s="506">
        <f t="shared" si="18"/>
        <v>124</v>
      </c>
      <c r="AN130" s="481">
        <v>257.37</v>
      </c>
      <c r="AO130" s="481">
        <v>191.57</v>
      </c>
      <c r="AP130" s="254"/>
      <c r="AQ130" s="481">
        <v>303.18</v>
      </c>
      <c r="AR130" s="500" t="s">
        <v>5330</v>
      </c>
      <c r="AS130" s="503">
        <v>23.57</v>
      </c>
      <c r="AT130" s="503"/>
      <c r="AU130" s="511">
        <v>237.16</v>
      </c>
      <c r="AV130" s="511">
        <v>1222.49</v>
      </c>
      <c r="AW130" s="505">
        <v>0.2</v>
      </c>
      <c r="AX130" s="504">
        <v>0.22</v>
      </c>
      <c r="AY130" s="503">
        <v>16.66</v>
      </c>
      <c r="AZ130" s="503">
        <v>1414.05</v>
      </c>
      <c r="BA130" s="503">
        <v>19.170000000000002</v>
      </c>
      <c r="BB130" s="503"/>
      <c r="BC130" s="503"/>
      <c r="BD130" s="511"/>
      <c r="BE130" s="512">
        <v>0.16200000000000001</v>
      </c>
      <c r="BF130" s="512"/>
      <c r="BG130" s="512" t="s">
        <v>5348</v>
      </c>
      <c r="BH130" s="252"/>
      <c r="BI130" s="252"/>
      <c r="BJ130" s="512">
        <v>0.22</v>
      </c>
      <c r="BK130" s="252"/>
      <c r="BL130" s="252"/>
      <c r="BM130" s="527">
        <f t="shared" si="19"/>
        <v>124</v>
      </c>
      <c r="BN130" s="490">
        <v>158.63</v>
      </c>
      <c r="BO130" s="304">
        <v>0.03</v>
      </c>
      <c r="BP130" s="254">
        <v>242.6</v>
      </c>
      <c r="BQ130" s="304">
        <v>2.4400000000000002E-2</v>
      </c>
      <c r="BR130" s="495">
        <v>19.170000000000002</v>
      </c>
      <c r="BS130" s="498">
        <v>0.3</v>
      </c>
      <c r="BT130" s="498"/>
      <c r="BU130" s="495">
        <v>424</v>
      </c>
      <c r="BV130" s="241">
        <f t="shared" si="11"/>
        <v>124</v>
      </c>
      <c r="BW130" s="2"/>
      <c r="BX130" s="2">
        <v>490.8</v>
      </c>
      <c r="BY130" s="2"/>
      <c r="BZ130" s="2"/>
      <c r="CA130" s="2"/>
      <c r="CB130" s="252"/>
      <c r="CC130" s="252"/>
      <c r="CD130" s="252">
        <v>546.33000000000004</v>
      </c>
      <c r="CE130" s="253"/>
      <c r="CG130" s="253">
        <v>0.08</v>
      </c>
      <c r="CM130" s="266">
        <f t="shared" si="12"/>
        <v>181</v>
      </c>
      <c r="CN130" s="267">
        <f t="shared" si="13"/>
        <v>362</v>
      </c>
      <c r="CO130" s="268">
        <f t="shared" si="14"/>
        <v>904.99</v>
      </c>
      <c r="CP130" s="252"/>
      <c r="CQ130" s="252"/>
      <c r="CR130" s="252"/>
      <c r="CS130" s="252"/>
      <c r="CT130" s="252"/>
      <c r="CU130" s="252"/>
      <c r="CV130" s="252"/>
      <c r="CW130" s="252"/>
      <c r="CX130" s="252">
        <f t="shared" si="20"/>
        <v>0</v>
      </c>
      <c r="CY130" s="252"/>
      <c r="CZ130" s="252">
        <v>489.06</v>
      </c>
      <c r="DA130" s="252"/>
      <c r="DC130" s="252"/>
      <c r="DD130" s="252"/>
      <c r="DH130" s="6">
        <v>7.2499999999999995E-2</v>
      </c>
      <c r="DI130" s="252">
        <v>39.42</v>
      </c>
      <c r="DJ130" s="3">
        <v>546.33000000000004</v>
      </c>
      <c r="DL130" s="241">
        <f t="shared" si="15"/>
        <v>124</v>
      </c>
      <c r="DM130" s="2"/>
      <c r="DN130" s="252">
        <v>720</v>
      </c>
      <c r="DQ130" s="252">
        <v>405.18</v>
      </c>
      <c r="DR130" s="264">
        <v>3.9399999999999998E-2</v>
      </c>
      <c r="DS130" s="252">
        <v>0</v>
      </c>
      <c r="DT130" s="253">
        <v>0</v>
      </c>
    </row>
    <row r="131" spans="1:124">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4">
        <v>328.76</v>
      </c>
      <c r="P131" s="475">
        <v>328.76</v>
      </c>
      <c r="Q131" s="475">
        <v>430.86</v>
      </c>
      <c r="R131" s="476">
        <v>0.09</v>
      </c>
      <c r="S131" s="536">
        <f t="shared" si="17"/>
        <v>125</v>
      </c>
      <c r="T131" s="461">
        <v>75.260000000000005</v>
      </c>
      <c r="U131" s="461">
        <v>10.56</v>
      </c>
      <c r="V131" s="461">
        <v>353.76</v>
      </c>
      <c r="W131" s="461"/>
      <c r="X131" s="254">
        <v>51.09</v>
      </c>
      <c r="Y131" s="462">
        <v>7.4999999999999997E-2</v>
      </c>
      <c r="Z131" s="461">
        <v>22.5</v>
      </c>
      <c r="AA131" s="461">
        <v>437.73</v>
      </c>
      <c r="AB131" s="463">
        <v>353.75</v>
      </c>
      <c r="AC131" s="464">
        <v>0.3</v>
      </c>
      <c r="AD131" s="461">
        <v>20.62</v>
      </c>
      <c r="AE131" s="461"/>
      <c r="AF131" s="461"/>
      <c r="AG131" s="253"/>
      <c r="AH131" s="273">
        <v>0.1</v>
      </c>
      <c r="AI131" s="255">
        <v>0.08</v>
      </c>
      <c r="AJ131" s="160">
        <v>0.1</v>
      </c>
      <c r="AK131" s="539">
        <v>480.1</v>
      </c>
      <c r="AL131" s="539"/>
      <c r="AM131" s="506">
        <f t="shared" si="18"/>
        <v>125</v>
      </c>
      <c r="AN131" s="481">
        <v>257.37</v>
      </c>
      <c r="AO131" s="481">
        <v>191.57</v>
      </c>
      <c r="AP131" s="254"/>
      <c r="AQ131" s="481">
        <v>303.18</v>
      </c>
      <c r="AR131" s="500" t="s">
        <v>5330</v>
      </c>
      <c r="AS131" s="503">
        <v>23.57</v>
      </c>
      <c r="AT131" s="502"/>
      <c r="AU131" s="511">
        <v>237.16</v>
      </c>
      <c r="AV131" s="511">
        <v>1222.49</v>
      </c>
      <c r="AW131" s="505">
        <v>0.2</v>
      </c>
      <c r="AX131" s="504">
        <v>0.22</v>
      </c>
      <c r="AY131" s="503">
        <v>16.66</v>
      </c>
      <c r="AZ131" s="503">
        <v>1414.05</v>
      </c>
      <c r="BA131" s="503">
        <v>19.170000000000002</v>
      </c>
      <c r="BB131" s="503"/>
      <c r="BC131" s="503"/>
      <c r="BD131" s="511"/>
      <c r="BE131" s="512">
        <v>0.16200000000000001</v>
      </c>
      <c r="BF131" s="512"/>
      <c r="BG131" s="512" t="s">
        <v>5348</v>
      </c>
      <c r="BH131" s="252"/>
      <c r="BI131" s="252"/>
      <c r="BJ131" s="512">
        <v>0.22</v>
      </c>
      <c r="BK131" s="252"/>
      <c r="BL131" s="252"/>
      <c r="BM131" s="527">
        <f t="shared" si="19"/>
        <v>125</v>
      </c>
      <c r="BN131" s="490">
        <v>158.63</v>
      </c>
      <c r="BO131" s="304">
        <v>0.03</v>
      </c>
      <c r="BP131" s="254">
        <v>242.6</v>
      </c>
      <c r="BQ131" s="304">
        <v>2.4400000000000002E-2</v>
      </c>
      <c r="BR131" s="495">
        <v>19.170000000000002</v>
      </c>
      <c r="BS131" s="498">
        <v>0.3</v>
      </c>
      <c r="BT131" s="498"/>
      <c r="BU131" s="495">
        <v>424</v>
      </c>
      <c r="BV131" s="241">
        <f t="shared" si="11"/>
        <v>125</v>
      </c>
      <c r="BW131" s="2"/>
      <c r="BX131" s="2">
        <v>490.8</v>
      </c>
      <c r="BY131" s="2"/>
      <c r="BZ131" s="2"/>
      <c r="CA131" s="2"/>
      <c r="CB131" s="252"/>
      <c r="CC131" s="252"/>
      <c r="CD131" s="252">
        <v>546.33000000000004</v>
      </c>
      <c r="CE131" s="253"/>
      <c r="CG131" s="5">
        <v>0.08</v>
      </c>
      <c r="CM131" s="266">
        <f t="shared" si="12"/>
        <v>181</v>
      </c>
      <c r="CN131" s="267">
        <f t="shared" si="13"/>
        <v>362</v>
      </c>
      <c r="CO131" s="268">
        <f t="shared" si="14"/>
        <v>904.99</v>
      </c>
      <c r="CP131" s="252"/>
      <c r="CQ131" s="252"/>
      <c r="CR131" s="252"/>
      <c r="CS131" s="252"/>
      <c r="CT131" s="252"/>
      <c r="CU131" s="252"/>
      <c r="CV131" s="252"/>
      <c r="CW131" s="252"/>
      <c r="CX131" s="252">
        <f t="shared" si="20"/>
        <v>0</v>
      </c>
      <c r="CY131" s="252"/>
      <c r="CZ131" s="252">
        <v>489.06</v>
      </c>
      <c r="DA131" s="252"/>
      <c r="DC131" s="252"/>
      <c r="DD131" s="252"/>
      <c r="DH131" s="6">
        <v>7.2499999999999995E-2</v>
      </c>
      <c r="DI131" s="252">
        <v>39.42</v>
      </c>
      <c r="DJ131" s="3">
        <v>546.33000000000004</v>
      </c>
      <c r="DL131" s="241">
        <f t="shared" si="15"/>
        <v>125</v>
      </c>
      <c r="DM131" s="2"/>
      <c r="DN131" s="252">
        <v>720</v>
      </c>
      <c r="DQ131" s="252">
        <v>405.18</v>
      </c>
      <c r="DR131" s="264">
        <v>3.9399999999999998E-2</v>
      </c>
      <c r="DS131" s="252">
        <v>0</v>
      </c>
      <c r="DT131" s="253">
        <v>0</v>
      </c>
    </row>
    <row r="132" spans="1:124">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4">
        <v>328.76</v>
      </c>
      <c r="P132" s="475">
        <v>328.76</v>
      </c>
      <c r="Q132" s="475">
        <v>430.86</v>
      </c>
      <c r="R132" s="476">
        <v>0.09</v>
      </c>
      <c r="S132" s="536">
        <f t="shared" si="17"/>
        <v>126</v>
      </c>
      <c r="T132" s="461">
        <v>75.260000000000005</v>
      </c>
      <c r="U132" s="461">
        <v>10.56</v>
      </c>
      <c r="V132" s="461">
        <v>353.76</v>
      </c>
      <c r="W132" s="461"/>
      <c r="X132" s="254">
        <v>51.09</v>
      </c>
      <c r="Y132" s="462">
        <v>7.4999999999999997E-2</v>
      </c>
      <c r="Z132" s="461">
        <v>22.5</v>
      </c>
      <c r="AA132" s="461">
        <v>437.73</v>
      </c>
      <c r="AB132" s="463">
        <v>353.75</v>
      </c>
      <c r="AC132" s="464">
        <v>0.3</v>
      </c>
      <c r="AD132" s="461">
        <v>20.62</v>
      </c>
      <c r="AE132" s="461"/>
      <c r="AF132" s="461"/>
      <c r="AG132" s="253"/>
      <c r="AH132" s="273">
        <v>0.1</v>
      </c>
      <c r="AI132" s="255">
        <v>0.08</v>
      </c>
      <c r="AJ132" s="160">
        <v>0.1</v>
      </c>
      <c r="AK132" s="539">
        <v>480.1</v>
      </c>
      <c r="AL132" s="539"/>
      <c r="AM132" s="506">
        <f t="shared" si="18"/>
        <v>126</v>
      </c>
      <c r="AN132" s="481">
        <v>257.37</v>
      </c>
      <c r="AO132" s="481">
        <v>191.57</v>
      </c>
      <c r="AP132" s="254"/>
      <c r="AQ132" s="481">
        <v>303.18</v>
      </c>
      <c r="AR132" s="500" t="s">
        <v>5330</v>
      </c>
      <c r="AS132" s="503">
        <v>23.57</v>
      </c>
      <c r="AT132" s="503"/>
      <c r="AU132" s="511">
        <v>237.16</v>
      </c>
      <c r="AV132" s="511">
        <v>1222.49</v>
      </c>
      <c r="AW132" s="505">
        <v>0.2</v>
      </c>
      <c r="AX132" s="504">
        <v>0.22</v>
      </c>
      <c r="AY132" s="503">
        <v>16.66</v>
      </c>
      <c r="AZ132" s="503">
        <v>1414.05</v>
      </c>
      <c r="BA132" s="503">
        <v>19.170000000000002</v>
      </c>
      <c r="BB132" s="503"/>
      <c r="BC132" s="503"/>
      <c r="BD132" s="511"/>
      <c r="BE132" s="512">
        <v>0.16200000000000001</v>
      </c>
      <c r="BF132" s="512"/>
      <c r="BG132" s="512" t="s">
        <v>5348</v>
      </c>
      <c r="BH132" s="252"/>
      <c r="BI132" s="252"/>
      <c r="BJ132" s="512">
        <v>0.22</v>
      </c>
      <c r="BK132" s="252"/>
      <c r="BL132" s="252"/>
      <c r="BM132" s="527">
        <f t="shared" si="19"/>
        <v>126</v>
      </c>
      <c r="BN132" s="490">
        <v>158.63</v>
      </c>
      <c r="BO132" s="304">
        <v>0.03</v>
      </c>
      <c r="BP132" s="254">
        <v>242.6</v>
      </c>
      <c r="BQ132" s="304">
        <v>2.4400000000000002E-2</v>
      </c>
      <c r="BR132" s="495">
        <v>19.170000000000002</v>
      </c>
      <c r="BS132" s="498">
        <v>0.3</v>
      </c>
      <c r="BT132" s="498"/>
      <c r="BU132" s="495">
        <v>424</v>
      </c>
      <c r="BV132" s="241">
        <f t="shared" si="11"/>
        <v>126</v>
      </c>
      <c r="BW132" s="2"/>
      <c r="BX132" s="2">
        <v>490.8</v>
      </c>
      <c r="BY132" s="2"/>
      <c r="BZ132" s="2"/>
      <c r="CA132" s="2"/>
      <c r="CB132" s="252"/>
      <c r="CC132" s="252"/>
      <c r="CD132" s="252">
        <v>546.33000000000004</v>
      </c>
      <c r="CE132" s="253"/>
      <c r="CG132" s="253">
        <v>0.08</v>
      </c>
      <c r="CM132" s="266">
        <f t="shared" si="12"/>
        <v>181</v>
      </c>
      <c r="CN132" s="267">
        <f t="shared" si="13"/>
        <v>362</v>
      </c>
      <c r="CO132" s="268">
        <f t="shared" si="14"/>
        <v>904.99</v>
      </c>
      <c r="CP132" s="252"/>
      <c r="CQ132" s="252"/>
      <c r="CR132" s="252"/>
      <c r="CS132" s="252"/>
      <c r="CT132" s="252"/>
      <c r="CU132" s="252"/>
      <c r="CV132" s="252"/>
      <c r="CW132" s="252"/>
      <c r="CX132" s="252">
        <f t="shared" si="20"/>
        <v>0</v>
      </c>
      <c r="CY132" s="252"/>
      <c r="CZ132" s="252">
        <v>489.06</v>
      </c>
      <c r="DA132" s="252"/>
      <c r="DC132" s="252"/>
      <c r="DD132" s="252"/>
      <c r="DH132" s="6">
        <v>7.2499999999999995E-2</v>
      </c>
      <c r="DI132" s="252">
        <v>39.42</v>
      </c>
      <c r="DJ132" s="3">
        <v>546.33000000000004</v>
      </c>
      <c r="DL132" s="241">
        <f t="shared" si="15"/>
        <v>126</v>
      </c>
      <c r="DM132" s="2"/>
      <c r="DN132" s="252">
        <v>720</v>
      </c>
      <c r="DQ132" s="252">
        <v>405.18</v>
      </c>
      <c r="DR132" s="264">
        <v>3.9399999999999998E-2</v>
      </c>
      <c r="DS132" s="252">
        <v>0</v>
      </c>
      <c r="DT132" s="253">
        <v>0</v>
      </c>
    </row>
    <row r="133" spans="1:124">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4">
        <v>328.76</v>
      </c>
      <c r="P133" s="475">
        <v>328.76</v>
      </c>
      <c r="Q133" s="475">
        <v>430.86</v>
      </c>
      <c r="R133" s="476">
        <v>0.09</v>
      </c>
      <c r="S133" s="536">
        <f t="shared" si="17"/>
        <v>127</v>
      </c>
      <c r="T133" s="461">
        <v>75.260000000000005</v>
      </c>
      <c r="U133" s="461">
        <v>10.56</v>
      </c>
      <c r="V133" s="461">
        <v>353.76</v>
      </c>
      <c r="W133" s="461"/>
      <c r="X133" s="254">
        <v>51.09</v>
      </c>
      <c r="Y133" s="462">
        <v>7.4999999999999997E-2</v>
      </c>
      <c r="Z133" s="461">
        <v>22.5</v>
      </c>
      <c r="AA133" s="461">
        <v>437.73</v>
      </c>
      <c r="AB133" s="463">
        <v>353.75</v>
      </c>
      <c r="AC133" s="464">
        <v>0.3</v>
      </c>
      <c r="AD133" s="461">
        <v>20.62</v>
      </c>
      <c r="AE133" s="461"/>
      <c r="AF133" s="461"/>
      <c r="AG133" s="253"/>
      <c r="AH133" s="273">
        <v>0.1</v>
      </c>
      <c r="AI133" s="255">
        <v>0.08</v>
      </c>
      <c r="AJ133" s="160">
        <v>0.1</v>
      </c>
      <c r="AK133" s="539">
        <v>480.1</v>
      </c>
      <c r="AL133" s="539"/>
      <c r="AM133" s="506">
        <f t="shared" si="18"/>
        <v>127</v>
      </c>
      <c r="AN133" s="481">
        <v>257.37</v>
      </c>
      <c r="AO133" s="481">
        <v>191.57</v>
      </c>
      <c r="AP133" s="254"/>
      <c r="AQ133" s="481">
        <v>303.18</v>
      </c>
      <c r="AR133" s="500" t="s">
        <v>5330</v>
      </c>
      <c r="AS133" s="503">
        <v>23.57</v>
      </c>
      <c r="AT133" s="502"/>
      <c r="AU133" s="511">
        <v>237.16</v>
      </c>
      <c r="AV133" s="511">
        <v>1222.49</v>
      </c>
      <c r="AW133" s="505">
        <v>0.2</v>
      </c>
      <c r="AX133" s="504">
        <v>0.22</v>
      </c>
      <c r="AY133" s="503">
        <v>16.66</v>
      </c>
      <c r="AZ133" s="503">
        <v>1414.05</v>
      </c>
      <c r="BA133" s="503">
        <v>19.170000000000002</v>
      </c>
      <c r="BB133" s="503"/>
      <c r="BC133" s="503"/>
      <c r="BD133" s="511"/>
      <c r="BE133" s="512">
        <v>0.16200000000000001</v>
      </c>
      <c r="BF133" s="512"/>
      <c r="BG133" s="512" t="s">
        <v>5348</v>
      </c>
      <c r="BH133" s="252"/>
      <c r="BI133" s="252"/>
      <c r="BJ133" s="512">
        <v>0.22</v>
      </c>
      <c r="BK133" s="252"/>
      <c r="BL133" s="252"/>
      <c r="BM133" s="527">
        <f t="shared" si="19"/>
        <v>127</v>
      </c>
      <c r="BN133" s="490">
        <v>158.63</v>
      </c>
      <c r="BO133" s="304">
        <v>0.03</v>
      </c>
      <c r="BP133" s="254">
        <v>242.6</v>
      </c>
      <c r="BQ133" s="304">
        <v>2.4400000000000002E-2</v>
      </c>
      <c r="BR133" s="495">
        <v>19.170000000000002</v>
      </c>
      <c r="BS133" s="498">
        <v>0.3</v>
      </c>
      <c r="BT133" s="498"/>
      <c r="BU133" s="495">
        <v>424</v>
      </c>
      <c r="BV133" s="241">
        <f t="shared" si="11"/>
        <v>127</v>
      </c>
      <c r="BW133" s="2"/>
      <c r="BX133" s="2">
        <v>490.8</v>
      </c>
      <c r="BY133" s="2"/>
      <c r="BZ133" s="2"/>
      <c r="CA133" s="2"/>
      <c r="CB133" s="252"/>
      <c r="CC133" s="252"/>
      <c r="CD133" s="252">
        <v>546.33000000000004</v>
      </c>
      <c r="CE133" s="253"/>
      <c r="CG133" s="5">
        <v>0.08</v>
      </c>
      <c r="CM133" s="266">
        <f t="shared" si="12"/>
        <v>181</v>
      </c>
      <c r="CN133" s="267">
        <f t="shared" si="13"/>
        <v>362</v>
      </c>
      <c r="CO133" s="268">
        <f t="shared" si="14"/>
        <v>904.99</v>
      </c>
      <c r="CP133" s="252"/>
      <c r="CQ133" s="252"/>
      <c r="CR133" s="252"/>
      <c r="CS133" s="252"/>
      <c r="CT133" s="252"/>
      <c r="CU133" s="252"/>
      <c r="CV133" s="252"/>
      <c r="CW133" s="252"/>
      <c r="CX133" s="252">
        <f t="shared" si="20"/>
        <v>0</v>
      </c>
      <c r="CY133" s="252"/>
      <c r="CZ133" s="252">
        <v>489.06</v>
      </c>
      <c r="DA133" s="252"/>
      <c r="DC133" s="252"/>
      <c r="DD133" s="252"/>
      <c r="DH133" s="6">
        <v>7.2499999999999995E-2</v>
      </c>
      <c r="DI133" s="252">
        <v>39.42</v>
      </c>
      <c r="DJ133" s="3">
        <v>546.33000000000004</v>
      </c>
      <c r="DL133" s="241">
        <f t="shared" si="15"/>
        <v>127</v>
      </c>
      <c r="DM133" s="2"/>
      <c r="DN133" s="252">
        <v>720</v>
      </c>
      <c r="DQ133" s="252">
        <v>405.18</v>
      </c>
      <c r="DR133" s="264">
        <v>3.9399999999999998E-2</v>
      </c>
      <c r="DS133" s="252">
        <v>0</v>
      </c>
      <c r="DT133" s="253">
        <v>0</v>
      </c>
    </row>
    <row r="134" spans="1:124">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4">
        <v>328.76</v>
      </c>
      <c r="P134" s="475">
        <v>328.76</v>
      </c>
      <c r="Q134" s="475">
        <v>430.86</v>
      </c>
      <c r="R134" s="476">
        <v>0.09</v>
      </c>
      <c r="S134" s="536">
        <f t="shared" si="17"/>
        <v>128</v>
      </c>
      <c r="T134" s="461">
        <v>75.260000000000005</v>
      </c>
      <c r="U134" s="461">
        <v>10.56</v>
      </c>
      <c r="V134" s="461">
        <v>353.76</v>
      </c>
      <c r="W134" s="461"/>
      <c r="X134" s="254">
        <v>51.09</v>
      </c>
      <c r="Y134" s="462">
        <v>7.4999999999999997E-2</v>
      </c>
      <c r="Z134" s="461">
        <v>22.5</v>
      </c>
      <c r="AA134" s="461">
        <v>437.73</v>
      </c>
      <c r="AB134" s="463">
        <v>353.75</v>
      </c>
      <c r="AC134" s="464">
        <v>0.3</v>
      </c>
      <c r="AD134" s="461">
        <v>20.62</v>
      </c>
      <c r="AE134" s="461"/>
      <c r="AF134" s="461"/>
      <c r="AG134" s="253"/>
      <c r="AH134" s="273">
        <v>0.1</v>
      </c>
      <c r="AI134" s="255">
        <v>0.08</v>
      </c>
      <c r="AJ134" s="160">
        <v>0.1</v>
      </c>
      <c r="AK134" s="539">
        <v>480.1</v>
      </c>
      <c r="AL134" s="539"/>
      <c r="AM134" s="506">
        <f t="shared" si="18"/>
        <v>128</v>
      </c>
      <c r="AN134" s="481">
        <v>257.37</v>
      </c>
      <c r="AO134" s="481">
        <v>191.57</v>
      </c>
      <c r="AP134" s="254"/>
      <c r="AQ134" s="481">
        <v>303.18</v>
      </c>
      <c r="AR134" s="500" t="s">
        <v>5330</v>
      </c>
      <c r="AS134" s="503">
        <v>23.57</v>
      </c>
      <c r="AT134" s="503"/>
      <c r="AU134" s="511">
        <v>237.16</v>
      </c>
      <c r="AV134" s="511">
        <v>1222.49</v>
      </c>
      <c r="AW134" s="505">
        <v>0.2</v>
      </c>
      <c r="AX134" s="504">
        <v>0.22</v>
      </c>
      <c r="AY134" s="503">
        <v>16.66</v>
      </c>
      <c r="AZ134" s="503">
        <v>1414.05</v>
      </c>
      <c r="BA134" s="503">
        <v>19.170000000000002</v>
      </c>
      <c r="BB134" s="503"/>
      <c r="BC134" s="503"/>
      <c r="BD134" s="511"/>
      <c r="BE134" s="512">
        <v>0.16200000000000001</v>
      </c>
      <c r="BF134" s="512"/>
      <c r="BG134" s="512" t="s">
        <v>5348</v>
      </c>
      <c r="BH134" s="252"/>
      <c r="BI134" s="252"/>
      <c r="BJ134" s="512">
        <v>0.22</v>
      </c>
      <c r="BK134" s="252"/>
      <c r="BL134" s="252"/>
      <c r="BM134" s="527">
        <f t="shared" si="19"/>
        <v>128</v>
      </c>
      <c r="BN134" s="490">
        <v>158.63</v>
      </c>
      <c r="BO134" s="304">
        <v>0.03</v>
      </c>
      <c r="BP134" s="254">
        <v>242.6</v>
      </c>
      <c r="BQ134" s="304">
        <v>2.4400000000000002E-2</v>
      </c>
      <c r="BR134" s="495">
        <v>19.170000000000002</v>
      </c>
      <c r="BS134" s="498">
        <v>0.3</v>
      </c>
      <c r="BT134" s="498"/>
      <c r="BU134" s="495">
        <v>424</v>
      </c>
      <c r="BV134" s="241">
        <f t="shared" ref="BV134:BV197" si="22">+C134</f>
        <v>128</v>
      </c>
      <c r="BW134" s="2"/>
      <c r="BX134" s="2">
        <v>490.8</v>
      </c>
      <c r="BY134" s="2"/>
      <c r="BZ134" s="2"/>
      <c r="CA134" s="2"/>
      <c r="CB134" s="252"/>
      <c r="CC134" s="252"/>
      <c r="CD134" s="252">
        <v>546.33000000000004</v>
      </c>
      <c r="CE134" s="253"/>
      <c r="CG134" s="253">
        <v>0.08</v>
      </c>
      <c r="CM134" s="266">
        <f t="shared" ref="CM134:CM197" si="23">+$CM$3</f>
        <v>181</v>
      </c>
      <c r="CN134" s="267">
        <f t="shared" ref="CN134:CN197" si="24">+$CN$3</f>
        <v>362</v>
      </c>
      <c r="CO134" s="268">
        <f t="shared" ref="CO134:CO197" si="25">+$CO$3</f>
        <v>904.99</v>
      </c>
      <c r="CP134" s="252"/>
      <c r="CQ134" s="252"/>
      <c r="CR134" s="252"/>
      <c r="CS134" s="252"/>
      <c r="CT134" s="252"/>
      <c r="CU134" s="252"/>
      <c r="CV134" s="252"/>
      <c r="CW134" s="252"/>
      <c r="CX134" s="252">
        <f t="shared" si="20"/>
        <v>0</v>
      </c>
      <c r="CY134" s="252"/>
      <c r="CZ134" s="252">
        <v>489.06</v>
      </c>
      <c r="DA134" s="252"/>
      <c r="DC134" s="252"/>
      <c r="DD134" s="252"/>
      <c r="DH134" s="6">
        <v>7.2499999999999995E-2</v>
      </c>
      <c r="DI134" s="252">
        <v>39.42</v>
      </c>
      <c r="DJ134" s="3">
        <v>546.33000000000004</v>
      </c>
      <c r="DL134" s="241">
        <f t="shared" ref="DL134:DL197" si="26">+C134</f>
        <v>128</v>
      </c>
      <c r="DM134" s="2"/>
      <c r="DN134" s="252">
        <v>720</v>
      </c>
      <c r="DQ134" s="252">
        <v>405.18</v>
      </c>
      <c r="DR134" s="264">
        <v>3.9399999999999998E-2</v>
      </c>
      <c r="DS134" s="252">
        <v>0</v>
      </c>
      <c r="DT134" s="253">
        <v>0</v>
      </c>
    </row>
    <row r="135" spans="1:124">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4">
        <v>328.76</v>
      </c>
      <c r="P135" s="475">
        <v>328.76</v>
      </c>
      <c r="Q135" s="475">
        <v>430.86</v>
      </c>
      <c r="R135" s="476">
        <v>0.09</v>
      </c>
      <c r="S135" s="536">
        <f t="shared" si="17"/>
        <v>129</v>
      </c>
      <c r="T135" s="461">
        <v>75.260000000000005</v>
      </c>
      <c r="U135" s="461">
        <v>10.56</v>
      </c>
      <c r="V135" s="461">
        <v>353.76</v>
      </c>
      <c r="W135" s="461"/>
      <c r="X135" s="254">
        <v>51.09</v>
      </c>
      <c r="Y135" s="462">
        <v>7.4999999999999997E-2</v>
      </c>
      <c r="Z135" s="461">
        <v>22.5</v>
      </c>
      <c r="AA135" s="461">
        <v>437.73</v>
      </c>
      <c r="AB135" s="463">
        <v>353.75</v>
      </c>
      <c r="AC135" s="464">
        <v>0.3</v>
      </c>
      <c r="AD135" s="461">
        <v>20.62</v>
      </c>
      <c r="AE135" s="461"/>
      <c r="AF135" s="461"/>
      <c r="AG135" s="253"/>
      <c r="AH135" s="273">
        <v>0.1</v>
      </c>
      <c r="AI135" s="255">
        <v>0.08</v>
      </c>
      <c r="AJ135" s="160">
        <v>0.1</v>
      </c>
      <c r="AK135" s="539">
        <v>480.1</v>
      </c>
      <c r="AL135" s="539"/>
      <c r="AM135" s="506">
        <f t="shared" si="18"/>
        <v>129</v>
      </c>
      <c r="AN135" s="481">
        <v>257.37</v>
      </c>
      <c r="AO135" s="481">
        <v>191.57</v>
      </c>
      <c r="AP135" s="254"/>
      <c r="AQ135" s="481">
        <v>303.18</v>
      </c>
      <c r="AR135" s="500" t="s">
        <v>5330</v>
      </c>
      <c r="AS135" s="503">
        <v>23.57</v>
      </c>
      <c r="AT135" s="502"/>
      <c r="AU135" s="511">
        <v>237.16</v>
      </c>
      <c r="AV135" s="511">
        <v>1222.49</v>
      </c>
      <c r="AW135" s="505">
        <v>0.2</v>
      </c>
      <c r="AX135" s="504">
        <v>0.22</v>
      </c>
      <c r="AY135" s="503">
        <v>16.66</v>
      </c>
      <c r="AZ135" s="503">
        <v>1414.05</v>
      </c>
      <c r="BA135" s="503">
        <v>19.170000000000002</v>
      </c>
      <c r="BB135" s="503"/>
      <c r="BC135" s="503"/>
      <c r="BD135" s="511"/>
      <c r="BE135" s="512">
        <v>0.16200000000000001</v>
      </c>
      <c r="BF135" s="512"/>
      <c r="BG135" s="512" t="s">
        <v>5348</v>
      </c>
      <c r="BH135" s="252"/>
      <c r="BI135" s="252"/>
      <c r="BJ135" s="512">
        <v>0.22</v>
      </c>
      <c r="BK135" s="252"/>
      <c r="BL135" s="252"/>
      <c r="BM135" s="527">
        <f t="shared" si="19"/>
        <v>129</v>
      </c>
      <c r="BN135" s="490">
        <v>158.63</v>
      </c>
      <c r="BO135" s="304">
        <v>0.03</v>
      </c>
      <c r="BP135" s="254">
        <v>242.6</v>
      </c>
      <c r="BQ135" s="304">
        <v>2.4400000000000002E-2</v>
      </c>
      <c r="BR135" s="495">
        <v>19.170000000000002</v>
      </c>
      <c r="BS135" s="498">
        <v>0.3</v>
      </c>
      <c r="BT135" s="498"/>
      <c r="BU135" s="495">
        <v>424</v>
      </c>
      <c r="BV135" s="241">
        <f t="shared" si="22"/>
        <v>129</v>
      </c>
      <c r="BW135" s="2"/>
      <c r="BX135" s="2">
        <v>490.8</v>
      </c>
      <c r="BY135" s="2"/>
      <c r="BZ135" s="2"/>
      <c r="CA135" s="2"/>
      <c r="CB135" s="252"/>
      <c r="CC135" s="252"/>
      <c r="CD135" s="252">
        <v>546.33000000000004</v>
      </c>
      <c r="CE135" s="253"/>
      <c r="CG135" s="5">
        <v>0.08</v>
      </c>
      <c r="CM135" s="266">
        <f t="shared" si="23"/>
        <v>181</v>
      </c>
      <c r="CN135" s="267">
        <f t="shared" si="24"/>
        <v>362</v>
      </c>
      <c r="CO135" s="268">
        <f t="shared" si="25"/>
        <v>904.99</v>
      </c>
      <c r="CP135" s="252"/>
      <c r="CQ135" s="252"/>
      <c r="CR135" s="252"/>
      <c r="CS135" s="252"/>
      <c r="CT135" s="252"/>
      <c r="CU135" s="252"/>
      <c r="CV135" s="252"/>
      <c r="CW135" s="252"/>
      <c r="CX135" s="252">
        <f t="shared" si="20"/>
        <v>0</v>
      </c>
      <c r="CY135" s="252"/>
      <c r="CZ135" s="252">
        <v>489.06</v>
      </c>
      <c r="DA135" s="252"/>
      <c r="DC135" s="252"/>
      <c r="DD135" s="252"/>
      <c r="DH135" s="6">
        <v>7.2499999999999995E-2</v>
      </c>
      <c r="DI135" s="252">
        <v>39.42</v>
      </c>
      <c r="DJ135" s="3">
        <v>546.33000000000004</v>
      </c>
      <c r="DL135" s="241">
        <f t="shared" si="26"/>
        <v>129</v>
      </c>
      <c r="DM135" s="2"/>
      <c r="DN135" s="252">
        <v>720</v>
      </c>
      <c r="DQ135" s="252">
        <v>405.18</v>
      </c>
      <c r="DR135" s="264">
        <v>3.9399999999999998E-2</v>
      </c>
      <c r="DS135" s="252">
        <v>0</v>
      </c>
      <c r="DT135" s="253">
        <v>0</v>
      </c>
    </row>
    <row r="136" spans="1:124">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4">
        <v>328.76</v>
      </c>
      <c r="P136" s="475">
        <v>328.76</v>
      </c>
      <c r="Q136" s="475">
        <v>430.86</v>
      </c>
      <c r="R136" s="476">
        <v>0.09</v>
      </c>
      <c r="S136" s="536">
        <f t="shared" ref="S136:S199" si="28">+C136</f>
        <v>130</v>
      </c>
      <c r="T136" s="461">
        <v>75.260000000000005</v>
      </c>
      <c r="U136" s="461">
        <v>10.56</v>
      </c>
      <c r="V136" s="461">
        <v>353.76</v>
      </c>
      <c r="W136" s="461"/>
      <c r="X136" s="254">
        <v>51.09</v>
      </c>
      <c r="Y136" s="462">
        <v>7.4999999999999997E-2</v>
      </c>
      <c r="Z136" s="461">
        <v>22.5</v>
      </c>
      <c r="AA136" s="461">
        <v>437.73</v>
      </c>
      <c r="AB136" s="463">
        <v>353.75</v>
      </c>
      <c r="AC136" s="464">
        <v>0.3</v>
      </c>
      <c r="AD136" s="461">
        <v>20.62</v>
      </c>
      <c r="AE136" s="461"/>
      <c r="AF136" s="461"/>
      <c r="AG136" s="253"/>
      <c r="AH136" s="273">
        <v>0.1</v>
      </c>
      <c r="AI136" s="255">
        <v>0.08</v>
      </c>
      <c r="AJ136" s="160">
        <v>0.1</v>
      </c>
      <c r="AK136" s="539">
        <v>480.1</v>
      </c>
      <c r="AL136" s="539"/>
      <c r="AM136" s="506">
        <f t="shared" ref="AM136:AM199" si="29">+C136</f>
        <v>130</v>
      </c>
      <c r="AN136" s="481">
        <v>257.37</v>
      </c>
      <c r="AO136" s="481">
        <v>191.57</v>
      </c>
      <c r="AP136" s="254"/>
      <c r="AQ136" s="481">
        <v>303.18</v>
      </c>
      <c r="AR136" s="500" t="s">
        <v>5330</v>
      </c>
      <c r="AS136" s="503">
        <v>23.57</v>
      </c>
      <c r="AT136" s="503"/>
      <c r="AU136" s="511">
        <v>237.16</v>
      </c>
      <c r="AV136" s="511">
        <v>1222.49</v>
      </c>
      <c r="AW136" s="505">
        <v>0.2</v>
      </c>
      <c r="AX136" s="504">
        <v>0.22</v>
      </c>
      <c r="AY136" s="503">
        <v>16.66</v>
      </c>
      <c r="AZ136" s="503">
        <v>1414.05</v>
      </c>
      <c r="BA136" s="503">
        <v>19.170000000000002</v>
      </c>
      <c r="BB136" s="503"/>
      <c r="BC136" s="503"/>
      <c r="BD136" s="511"/>
      <c r="BE136" s="512">
        <v>0.16200000000000001</v>
      </c>
      <c r="BF136" s="512"/>
      <c r="BG136" s="512" t="s">
        <v>5348</v>
      </c>
      <c r="BH136" s="252"/>
      <c r="BI136" s="252"/>
      <c r="BJ136" s="512">
        <v>0.22</v>
      </c>
      <c r="BK136" s="252"/>
      <c r="BL136" s="252"/>
      <c r="BM136" s="527">
        <f t="shared" ref="BM136:BM199" si="30">+C136</f>
        <v>130</v>
      </c>
      <c r="BN136" s="490">
        <v>158.63</v>
      </c>
      <c r="BO136" s="304">
        <v>0.03</v>
      </c>
      <c r="BP136" s="254">
        <v>242.6</v>
      </c>
      <c r="BQ136" s="304">
        <v>2.4400000000000002E-2</v>
      </c>
      <c r="BR136" s="495">
        <v>19.170000000000002</v>
      </c>
      <c r="BS136" s="498">
        <v>0.3</v>
      </c>
      <c r="BT136" s="498"/>
      <c r="BU136" s="495">
        <v>424</v>
      </c>
      <c r="BV136" s="241">
        <f t="shared" si="22"/>
        <v>130</v>
      </c>
      <c r="BW136" s="2"/>
      <c r="BX136" s="2">
        <v>490.8</v>
      </c>
      <c r="BY136" s="2"/>
      <c r="BZ136" s="2"/>
      <c r="CA136" s="2"/>
      <c r="CB136" s="252"/>
      <c r="CC136" s="252"/>
      <c r="CD136" s="252">
        <v>546.33000000000004</v>
      </c>
      <c r="CE136" s="253"/>
      <c r="CG136" s="253">
        <v>0.08</v>
      </c>
      <c r="CM136" s="266">
        <f t="shared" si="23"/>
        <v>181</v>
      </c>
      <c r="CN136" s="267">
        <f t="shared" si="24"/>
        <v>362</v>
      </c>
      <c r="CO136" s="268">
        <f t="shared" si="25"/>
        <v>904.99</v>
      </c>
      <c r="CP136" s="252"/>
      <c r="CQ136" s="252"/>
      <c r="CR136" s="252"/>
      <c r="CS136" s="252"/>
      <c r="CT136" s="252"/>
      <c r="CU136" s="252"/>
      <c r="CV136" s="252"/>
      <c r="CW136" s="252"/>
      <c r="CX136" s="252">
        <f t="shared" ref="CX136:CX199" si="31">+CX135</f>
        <v>0</v>
      </c>
      <c r="CY136" s="252"/>
      <c r="CZ136" s="252">
        <v>489.06</v>
      </c>
      <c r="DA136" s="252"/>
      <c r="DC136" s="252"/>
      <c r="DD136" s="252"/>
      <c r="DH136" s="6">
        <v>7.2499999999999995E-2</v>
      </c>
      <c r="DI136" s="252">
        <v>39.42</v>
      </c>
      <c r="DJ136" s="3">
        <v>546.33000000000004</v>
      </c>
      <c r="DL136" s="241">
        <f t="shared" si="26"/>
        <v>130</v>
      </c>
      <c r="DM136" s="2"/>
      <c r="DN136" s="252">
        <v>720</v>
      </c>
      <c r="DQ136" s="252">
        <v>405.18</v>
      </c>
      <c r="DR136" s="264">
        <v>3.9399999999999998E-2</v>
      </c>
      <c r="DS136" s="252">
        <v>0</v>
      </c>
      <c r="DT136" s="253">
        <v>0</v>
      </c>
    </row>
    <row r="137" spans="1:124">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4">
        <v>328.76</v>
      </c>
      <c r="P137" s="475">
        <v>328.76</v>
      </c>
      <c r="Q137" s="475">
        <v>430.86</v>
      </c>
      <c r="R137" s="476">
        <v>0.09</v>
      </c>
      <c r="S137" s="536">
        <f t="shared" si="28"/>
        <v>131</v>
      </c>
      <c r="T137" s="461">
        <v>75.260000000000005</v>
      </c>
      <c r="U137" s="461">
        <v>10.56</v>
      </c>
      <c r="V137" s="461">
        <v>353.76</v>
      </c>
      <c r="W137" s="461"/>
      <c r="X137" s="254">
        <v>51.09</v>
      </c>
      <c r="Y137" s="462">
        <v>7.4999999999999997E-2</v>
      </c>
      <c r="Z137" s="461">
        <v>22.5</v>
      </c>
      <c r="AA137" s="461">
        <v>437.73</v>
      </c>
      <c r="AB137" s="463">
        <v>353.75</v>
      </c>
      <c r="AC137" s="464">
        <v>0.3</v>
      </c>
      <c r="AD137" s="461">
        <v>20.62</v>
      </c>
      <c r="AE137" s="461"/>
      <c r="AF137" s="461"/>
      <c r="AG137" s="253"/>
      <c r="AH137" s="273">
        <v>0.1</v>
      </c>
      <c r="AI137" s="255">
        <v>0.08</v>
      </c>
      <c r="AJ137" s="160">
        <v>0.1</v>
      </c>
      <c r="AK137" s="539">
        <v>480.1</v>
      </c>
      <c r="AL137" s="539"/>
      <c r="AM137" s="506">
        <f t="shared" si="29"/>
        <v>131</v>
      </c>
      <c r="AN137" s="481">
        <v>257.37</v>
      </c>
      <c r="AO137" s="481">
        <v>191.57</v>
      </c>
      <c r="AP137" s="254"/>
      <c r="AQ137" s="481">
        <v>303.18</v>
      </c>
      <c r="AR137" s="500" t="s">
        <v>5330</v>
      </c>
      <c r="AS137" s="503">
        <v>23.57</v>
      </c>
      <c r="AT137" s="502"/>
      <c r="AU137" s="511">
        <v>237.16</v>
      </c>
      <c r="AV137" s="511">
        <v>1222.49</v>
      </c>
      <c r="AW137" s="505">
        <v>0.2</v>
      </c>
      <c r="AX137" s="504">
        <v>0.22</v>
      </c>
      <c r="AY137" s="503">
        <v>16.66</v>
      </c>
      <c r="AZ137" s="503">
        <v>1414.05</v>
      </c>
      <c r="BA137" s="503">
        <v>19.170000000000002</v>
      </c>
      <c r="BB137" s="503"/>
      <c r="BC137" s="503"/>
      <c r="BD137" s="511"/>
      <c r="BE137" s="512">
        <v>0.16200000000000001</v>
      </c>
      <c r="BF137" s="512"/>
      <c r="BG137" s="512" t="s">
        <v>5348</v>
      </c>
      <c r="BH137" s="252"/>
      <c r="BI137" s="252"/>
      <c r="BJ137" s="512">
        <v>0.22</v>
      </c>
      <c r="BK137" s="252"/>
      <c r="BL137" s="252"/>
      <c r="BM137" s="527">
        <f t="shared" si="30"/>
        <v>131</v>
      </c>
      <c r="BN137" s="490">
        <v>158.63</v>
      </c>
      <c r="BO137" s="304">
        <v>0.03</v>
      </c>
      <c r="BP137" s="254">
        <v>242.6</v>
      </c>
      <c r="BQ137" s="304">
        <v>2.4400000000000002E-2</v>
      </c>
      <c r="BR137" s="495">
        <v>19.170000000000002</v>
      </c>
      <c r="BS137" s="498">
        <v>0.3</v>
      </c>
      <c r="BT137" s="498"/>
      <c r="BU137" s="495">
        <v>424</v>
      </c>
      <c r="BV137" s="241">
        <f t="shared" si="22"/>
        <v>131</v>
      </c>
      <c r="BW137" s="2"/>
      <c r="BX137" s="2">
        <v>490.8</v>
      </c>
      <c r="BY137" s="2"/>
      <c r="BZ137" s="2"/>
      <c r="CA137" s="2"/>
      <c r="CB137" s="252"/>
      <c r="CC137" s="252"/>
      <c r="CD137" s="252">
        <v>546.33000000000004</v>
      </c>
      <c r="CE137" s="253"/>
      <c r="CG137" s="5">
        <v>0.08</v>
      </c>
      <c r="CM137" s="266">
        <f t="shared" si="23"/>
        <v>181</v>
      </c>
      <c r="CN137" s="267">
        <f t="shared" si="24"/>
        <v>362</v>
      </c>
      <c r="CO137" s="268">
        <f t="shared" si="25"/>
        <v>904.99</v>
      </c>
      <c r="CP137" s="252"/>
      <c r="CQ137" s="252"/>
      <c r="CR137" s="252"/>
      <c r="CS137" s="252"/>
      <c r="CT137" s="252"/>
      <c r="CU137" s="252"/>
      <c r="CV137" s="252"/>
      <c r="CW137" s="252"/>
      <c r="CX137" s="252">
        <f t="shared" si="31"/>
        <v>0</v>
      </c>
      <c r="CY137" s="252"/>
      <c r="CZ137" s="252">
        <v>489.06</v>
      </c>
      <c r="DA137" s="252"/>
      <c r="DC137" s="252"/>
      <c r="DD137" s="252"/>
      <c r="DH137" s="6">
        <v>7.2499999999999995E-2</v>
      </c>
      <c r="DI137" s="252">
        <v>39.42</v>
      </c>
      <c r="DJ137" s="3">
        <v>546.33000000000004</v>
      </c>
      <c r="DL137" s="241">
        <f t="shared" si="26"/>
        <v>131</v>
      </c>
      <c r="DM137" s="2"/>
      <c r="DN137" s="252">
        <v>720</v>
      </c>
      <c r="DQ137" s="252">
        <v>405.18</v>
      </c>
      <c r="DR137" s="264">
        <v>3.9399999999999998E-2</v>
      </c>
      <c r="DS137" s="252">
        <v>0</v>
      </c>
      <c r="DT137" s="253">
        <v>0</v>
      </c>
    </row>
    <row r="138" spans="1:124">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4">
        <v>328.76</v>
      </c>
      <c r="P138" s="475">
        <v>328.76</v>
      </c>
      <c r="Q138" s="475">
        <v>430.86</v>
      </c>
      <c r="R138" s="476">
        <v>0.09</v>
      </c>
      <c r="S138" s="536">
        <f t="shared" si="28"/>
        <v>132</v>
      </c>
      <c r="T138" s="461">
        <v>75.260000000000005</v>
      </c>
      <c r="U138" s="461">
        <v>10.56</v>
      </c>
      <c r="V138" s="461">
        <v>353.76</v>
      </c>
      <c r="W138" s="461"/>
      <c r="X138" s="254">
        <v>51.09</v>
      </c>
      <c r="Y138" s="462">
        <v>7.4999999999999997E-2</v>
      </c>
      <c r="Z138" s="461">
        <v>22.5</v>
      </c>
      <c r="AA138" s="461">
        <v>437.73</v>
      </c>
      <c r="AB138" s="463">
        <v>353.75</v>
      </c>
      <c r="AC138" s="464">
        <v>0.3</v>
      </c>
      <c r="AD138" s="461">
        <v>20.62</v>
      </c>
      <c r="AE138" s="461"/>
      <c r="AF138" s="461"/>
      <c r="AG138" s="253"/>
      <c r="AH138" s="273">
        <v>0.1</v>
      </c>
      <c r="AI138" s="255">
        <v>0.08</v>
      </c>
      <c r="AJ138" s="160">
        <v>0.1</v>
      </c>
      <c r="AK138" s="539">
        <v>480.1</v>
      </c>
      <c r="AL138" s="539"/>
      <c r="AM138" s="506">
        <f t="shared" si="29"/>
        <v>132</v>
      </c>
      <c r="AN138" s="481">
        <v>257.37</v>
      </c>
      <c r="AO138" s="481">
        <v>191.57</v>
      </c>
      <c r="AP138" s="254"/>
      <c r="AQ138" s="481">
        <v>303.18</v>
      </c>
      <c r="AR138" s="500" t="s">
        <v>5330</v>
      </c>
      <c r="AS138" s="503">
        <v>23.57</v>
      </c>
      <c r="AT138" s="503"/>
      <c r="AU138" s="511">
        <v>237.16</v>
      </c>
      <c r="AV138" s="511">
        <v>1222.49</v>
      </c>
      <c r="AW138" s="505">
        <v>0.2</v>
      </c>
      <c r="AX138" s="504">
        <v>0.22</v>
      </c>
      <c r="AY138" s="503">
        <v>16.66</v>
      </c>
      <c r="AZ138" s="503">
        <v>1414.05</v>
      </c>
      <c r="BA138" s="503">
        <v>19.170000000000002</v>
      </c>
      <c r="BB138" s="503"/>
      <c r="BC138" s="503"/>
      <c r="BD138" s="511"/>
      <c r="BE138" s="512">
        <v>0.16200000000000001</v>
      </c>
      <c r="BF138" s="512"/>
      <c r="BG138" s="512" t="s">
        <v>5348</v>
      </c>
      <c r="BH138" s="252"/>
      <c r="BI138" s="252"/>
      <c r="BJ138" s="512">
        <v>0.22</v>
      </c>
      <c r="BK138" s="252"/>
      <c r="BL138" s="252"/>
      <c r="BM138" s="527">
        <f t="shared" si="30"/>
        <v>132</v>
      </c>
      <c r="BN138" s="490">
        <v>158.63</v>
      </c>
      <c r="BO138" s="304">
        <v>0.03</v>
      </c>
      <c r="BP138" s="254">
        <v>242.6</v>
      </c>
      <c r="BQ138" s="304">
        <v>2.4400000000000002E-2</v>
      </c>
      <c r="BR138" s="495">
        <v>19.170000000000002</v>
      </c>
      <c r="BS138" s="498">
        <v>0.3</v>
      </c>
      <c r="BT138" s="498"/>
      <c r="BU138" s="495">
        <v>424</v>
      </c>
      <c r="BV138" s="241">
        <f t="shared" si="22"/>
        <v>132</v>
      </c>
      <c r="BW138" s="2"/>
      <c r="BX138" s="2">
        <v>490.8</v>
      </c>
      <c r="BY138" s="2"/>
      <c r="BZ138" s="2"/>
      <c r="CA138" s="2"/>
      <c r="CB138" s="252"/>
      <c r="CC138" s="252"/>
      <c r="CD138" s="252">
        <v>546.33000000000004</v>
      </c>
      <c r="CE138" s="253"/>
      <c r="CG138" s="253">
        <v>0.08</v>
      </c>
      <c r="CM138" s="266">
        <f t="shared" si="23"/>
        <v>181</v>
      </c>
      <c r="CN138" s="267">
        <f t="shared" si="24"/>
        <v>362</v>
      </c>
      <c r="CO138" s="268">
        <f t="shared" si="25"/>
        <v>904.99</v>
      </c>
      <c r="CP138" s="252"/>
      <c r="CQ138" s="252"/>
      <c r="CR138" s="252"/>
      <c r="CS138" s="252"/>
      <c r="CT138" s="252"/>
      <c r="CU138" s="252"/>
      <c r="CV138" s="252"/>
      <c r="CW138" s="252"/>
      <c r="CX138" s="252">
        <f t="shared" si="31"/>
        <v>0</v>
      </c>
      <c r="CY138" s="252"/>
      <c r="CZ138" s="252">
        <v>489.06</v>
      </c>
      <c r="DA138" s="252"/>
      <c r="DC138" s="252"/>
      <c r="DD138" s="252"/>
      <c r="DH138" s="6">
        <v>7.2499999999999995E-2</v>
      </c>
      <c r="DI138" s="252">
        <v>39.42</v>
      </c>
      <c r="DJ138" s="3">
        <v>546.33000000000004</v>
      </c>
      <c r="DL138" s="241">
        <f t="shared" si="26"/>
        <v>132</v>
      </c>
      <c r="DM138" s="2"/>
      <c r="DN138" s="252">
        <v>720</v>
      </c>
      <c r="DQ138" s="252">
        <v>405.18</v>
      </c>
      <c r="DR138" s="264">
        <v>3.9399999999999998E-2</v>
      </c>
      <c r="DS138" s="252">
        <v>0</v>
      </c>
      <c r="DT138" s="253">
        <v>0</v>
      </c>
    </row>
    <row r="139" spans="1:124">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4">
        <v>328.76</v>
      </c>
      <c r="P139" s="475">
        <v>328.76</v>
      </c>
      <c r="Q139" s="475">
        <v>430.86</v>
      </c>
      <c r="R139" s="476">
        <v>0.09</v>
      </c>
      <c r="S139" s="536">
        <f t="shared" si="28"/>
        <v>133</v>
      </c>
      <c r="T139" s="461">
        <v>75.260000000000005</v>
      </c>
      <c r="U139" s="461">
        <v>10.56</v>
      </c>
      <c r="V139" s="461">
        <v>353.76</v>
      </c>
      <c r="W139" s="461"/>
      <c r="X139" s="254">
        <v>51.09</v>
      </c>
      <c r="Y139" s="462">
        <v>7.4999999999999997E-2</v>
      </c>
      <c r="Z139" s="461">
        <v>22.5</v>
      </c>
      <c r="AA139" s="461">
        <v>437.73</v>
      </c>
      <c r="AB139" s="463">
        <v>353.75</v>
      </c>
      <c r="AC139" s="464">
        <v>0.3</v>
      </c>
      <c r="AD139" s="461">
        <v>20.62</v>
      </c>
      <c r="AE139" s="461"/>
      <c r="AF139" s="461"/>
      <c r="AG139" s="253"/>
      <c r="AH139" s="273">
        <v>0.1</v>
      </c>
      <c r="AI139" s="255">
        <v>0.08</v>
      </c>
      <c r="AJ139" s="160">
        <v>0.1</v>
      </c>
      <c r="AK139" s="539">
        <v>480.1</v>
      </c>
      <c r="AL139" s="539"/>
      <c r="AM139" s="506">
        <f t="shared" si="29"/>
        <v>133</v>
      </c>
      <c r="AN139" s="481">
        <v>257.37</v>
      </c>
      <c r="AO139" s="481">
        <v>191.57</v>
      </c>
      <c r="AP139" s="254"/>
      <c r="AQ139" s="481">
        <v>303.18</v>
      </c>
      <c r="AR139" s="500" t="s">
        <v>5330</v>
      </c>
      <c r="AS139" s="503">
        <v>23.57</v>
      </c>
      <c r="AT139" s="502"/>
      <c r="AU139" s="511">
        <v>237.16</v>
      </c>
      <c r="AV139" s="511">
        <v>1222.49</v>
      </c>
      <c r="AW139" s="505">
        <v>0.2</v>
      </c>
      <c r="AX139" s="504">
        <v>0.22</v>
      </c>
      <c r="AY139" s="503">
        <v>16.66</v>
      </c>
      <c r="AZ139" s="503">
        <v>1414.05</v>
      </c>
      <c r="BA139" s="503">
        <v>19.170000000000002</v>
      </c>
      <c r="BB139" s="503"/>
      <c r="BC139" s="503"/>
      <c r="BD139" s="511"/>
      <c r="BE139" s="512">
        <v>0.16200000000000001</v>
      </c>
      <c r="BF139" s="512"/>
      <c r="BG139" s="512" t="s">
        <v>5348</v>
      </c>
      <c r="BH139" s="252"/>
      <c r="BI139" s="252"/>
      <c r="BJ139" s="512">
        <v>0.22</v>
      </c>
      <c r="BK139" s="252"/>
      <c r="BL139" s="252"/>
      <c r="BM139" s="527">
        <f t="shared" si="30"/>
        <v>133</v>
      </c>
      <c r="BN139" s="490">
        <v>158.63</v>
      </c>
      <c r="BO139" s="304">
        <v>4.4999999999999998E-2</v>
      </c>
      <c r="BP139" s="254">
        <v>364</v>
      </c>
      <c r="BQ139" s="304">
        <v>3.9399999999999998E-2</v>
      </c>
      <c r="BR139" s="495">
        <v>19.170000000000002</v>
      </c>
      <c r="BS139" s="498">
        <v>0.3</v>
      </c>
      <c r="BT139" s="498"/>
      <c r="BU139" s="495">
        <v>424</v>
      </c>
      <c r="BV139" s="241">
        <f t="shared" si="22"/>
        <v>133</v>
      </c>
      <c r="BW139" s="2"/>
      <c r="BX139" s="2">
        <v>490.8</v>
      </c>
      <c r="BY139" s="2"/>
      <c r="BZ139" s="2"/>
      <c r="CA139" s="2"/>
      <c r="CB139" s="252"/>
      <c r="CC139" s="252"/>
      <c r="CD139" s="252">
        <v>546.33000000000004</v>
      </c>
      <c r="CE139" s="253"/>
      <c r="CG139" s="5">
        <v>0.08</v>
      </c>
      <c r="CM139" s="266">
        <f t="shared" si="23"/>
        <v>181</v>
      </c>
      <c r="CN139" s="267">
        <f t="shared" si="24"/>
        <v>362</v>
      </c>
      <c r="CO139" s="268">
        <f t="shared" si="25"/>
        <v>904.99</v>
      </c>
      <c r="CP139" s="252"/>
      <c r="CQ139" s="252"/>
      <c r="CR139" s="252"/>
      <c r="CS139" s="252"/>
      <c r="CT139" s="252"/>
      <c r="CU139" s="252"/>
      <c r="CV139" s="252"/>
      <c r="CW139" s="252"/>
      <c r="CX139" s="252">
        <f t="shared" si="31"/>
        <v>0</v>
      </c>
      <c r="CY139" s="252"/>
      <c r="CZ139" s="252">
        <v>489.06</v>
      </c>
      <c r="DA139" s="252"/>
      <c r="DC139" s="252"/>
      <c r="DD139" s="252"/>
      <c r="DH139" s="6">
        <v>7.2499999999999995E-2</v>
      </c>
      <c r="DI139" s="252">
        <v>39.42</v>
      </c>
      <c r="DJ139" s="3">
        <v>546.33000000000004</v>
      </c>
      <c r="DL139" s="241">
        <f t="shared" si="26"/>
        <v>133</v>
      </c>
      <c r="DM139" s="2"/>
      <c r="DN139" s="252">
        <v>720</v>
      </c>
      <c r="DQ139" s="252">
        <v>405.18</v>
      </c>
      <c r="DR139" s="264">
        <v>3.9399999999999998E-2</v>
      </c>
      <c r="DS139" s="252">
        <v>0</v>
      </c>
      <c r="DT139" s="253">
        <v>0</v>
      </c>
    </row>
    <row r="140" spans="1:124">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4">
        <v>328.76</v>
      </c>
      <c r="P140" s="475">
        <v>328.76</v>
      </c>
      <c r="Q140" s="475">
        <v>430.86</v>
      </c>
      <c r="R140" s="476">
        <v>0.09</v>
      </c>
      <c r="S140" s="536">
        <f t="shared" si="28"/>
        <v>134</v>
      </c>
      <c r="T140" s="461">
        <v>75.260000000000005</v>
      </c>
      <c r="U140" s="461">
        <v>10.56</v>
      </c>
      <c r="V140" s="461">
        <v>353.76</v>
      </c>
      <c r="W140" s="461"/>
      <c r="X140" s="254">
        <v>51.09</v>
      </c>
      <c r="Y140" s="462">
        <v>7.4999999999999997E-2</v>
      </c>
      <c r="Z140" s="461">
        <v>22.5</v>
      </c>
      <c r="AA140" s="461">
        <v>437.73</v>
      </c>
      <c r="AB140" s="463">
        <v>353.75</v>
      </c>
      <c r="AC140" s="464">
        <v>0.3</v>
      </c>
      <c r="AD140" s="461">
        <v>20.62</v>
      </c>
      <c r="AE140" s="461"/>
      <c r="AF140" s="461"/>
      <c r="AG140" s="253"/>
      <c r="AH140" s="273">
        <v>0.1</v>
      </c>
      <c r="AI140" s="255">
        <v>0.08</v>
      </c>
      <c r="AJ140" s="160">
        <v>0.1</v>
      </c>
      <c r="AK140" s="539">
        <v>480.1</v>
      </c>
      <c r="AL140" s="539"/>
      <c r="AM140" s="506">
        <f t="shared" si="29"/>
        <v>134</v>
      </c>
      <c r="AN140" s="481">
        <v>257.37</v>
      </c>
      <c r="AO140" s="481">
        <v>191.57</v>
      </c>
      <c r="AP140" s="254"/>
      <c r="AQ140" s="481">
        <v>303.18</v>
      </c>
      <c r="AR140" s="500" t="s">
        <v>5330</v>
      </c>
      <c r="AS140" s="503">
        <v>23.57</v>
      </c>
      <c r="AT140" s="503"/>
      <c r="AU140" s="511">
        <v>237.16</v>
      </c>
      <c r="AV140" s="511">
        <v>1222.49</v>
      </c>
      <c r="AW140" s="505">
        <v>0.2</v>
      </c>
      <c r="AX140" s="504">
        <v>0.22</v>
      </c>
      <c r="AY140" s="503">
        <v>16.66</v>
      </c>
      <c r="AZ140" s="503">
        <v>1414.05</v>
      </c>
      <c r="BA140" s="503">
        <v>19.170000000000002</v>
      </c>
      <c r="BB140" s="503"/>
      <c r="BC140" s="503"/>
      <c r="BD140" s="511"/>
      <c r="BE140" s="512">
        <v>0.16200000000000001</v>
      </c>
      <c r="BF140" s="512"/>
      <c r="BG140" s="512" t="s">
        <v>5348</v>
      </c>
      <c r="BH140" s="252"/>
      <c r="BI140" s="252"/>
      <c r="BJ140" s="512">
        <v>0.22</v>
      </c>
      <c r="BK140" s="252"/>
      <c r="BL140" s="252"/>
      <c r="BM140" s="527">
        <f t="shared" si="30"/>
        <v>134</v>
      </c>
      <c r="BN140" s="490">
        <v>158.63</v>
      </c>
      <c r="BO140" s="304">
        <v>4.4999999999999998E-2</v>
      </c>
      <c r="BP140" s="254">
        <v>364</v>
      </c>
      <c r="BQ140" s="304">
        <v>3.9399999999999998E-2</v>
      </c>
      <c r="BR140" s="495">
        <v>19.170000000000002</v>
      </c>
      <c r="BS140" s="498">
        <v>0.3</v>
      </c>
      <c r="BT140" s="498"/>
      <c r="BU140" s="495">
        <v>424</v>
      </c>
      <c r="BV140" s="241">
        <f t="shared" si="22"/>
        <v>134</v>
      </c>
      <c r="BW140" s="2"/>
      <c r="BX140" s="2">
        <v>490.8</v>
      </c>
      <c r="BY140" s="2"/>
      <c r="BZ140" s="2"/>
      <c r="CA140" s="2"/>
      <c r="CB140" s="252"/>
      <c r="CC140" s="252"/>
      <c r="CD140" s="252">
        <v>546.33000000000004</v>
      </c>
      <c r="CE140" s="253"/>
      <c r="CG140" s="253">
        <v>0.08</v>
      </c>
      <c r="CM140" s="266">
        <f t="shared" si="23"/>
        <v>181</v>
      </c>
      <c r="CN140" s="267">
        <f t="shared" si="24"/>
        <v>362</v>
      </c>
      <c r="CO140" s="268">
        <f t="shared" si="25"/>
        <v>904.99</v>
      </c>
      <c r="CP140" s="252"/>
      <c r="CQ140" s="252"/>
      <c r="CR140" s="252"/>
      <c r="CS140" s="252"/>
      <c r="CT140" s="252"/>
      <c r="CU140" s="252"/>
      <c r="CV140" s="252"/>
      <c r="CW140" s="252"/>
      <c r="CX140" s="252">
        <f t="shared" si="31"/>
        <v>0</v>
      </c>
      <c r="CY140" s="252"/>
      <c r="CZ140" s="252">
        <v>489.06</v>
      </c>
      <c r="DA140" s="252"/>
      <c r="DC140" s="252"/>
      <c r="DD140" s="252"/>
      <c r="DH140" s="6">
        <v>7.2499999999999995E-2</v>
      </c>
      <c r="DI140" s="252">
        <v>39.42</v>
      </c>
      <c r="DJ140" s="3">
        <v>546.33000000000004</v>
      </c>
      <c r="DL140" s="241">
        <f t="shared" si="26"/>
        <v>134</v>
      </c>
      <c r="DM140" s="2"/>
      <c r="DN140" s="252">
        <v>720</v>
      </c>
      <c r="DQ140" s="252">
        <v>405.18</v>
      </c>
      <c r="DR140" s="264">
        <v>3.9399999999999998E-2</v>
      </c>
      <c r="DS140" s="252">
        <v>0</v>
      </c>
      <c r="DT140" s="253">
        <v>0</v>
      </c>
    </row>
    <row r="141" spans="1:124">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4">
        <v>328.76</v>
      </c>
      <c r="P141" s="475">
        <v>328.76</v>
      </c>
      <c r="Q141" s="475">
        <v>430.86</v>
      </c>
      <c r="R141" s="476">
        <v>0.09</v>
      </c>
      <c r="S141" s="536">
        <f t="shared" si="28"/>
        <v>135</v>
      </c>
      <c r="T141" s="461">
        <v>75.260000000000005</v>
      </c>
      <c r="U141" s="461">
        <v>10.56</v>
      </c>
      <c r="V141" s="461">
        <v>353.76</v>
      </c>
      <c r="W141" s="461"/>
      <c r="X141" s="254">
        <v>51.09</v>
      </c>
      <c r="Y141" s="462">
        <v>7.4999999999999997E-2</v>
      </c>
      <c r="Z141" s="461">
        <v>22.5</v>
      </c>
      <c r="AA141" s="461">
        <v>437.73</v>
      </c>
      <c r="AB141" s="463">
        <v>353.75</v>
      </c>
      <c r="AC141" s="464">
        <v>0.3</v>
      </c>
      <c r="AD141" s="461">
        <v>20.62</v>
      </c>
      <c r="AE141" s="461"/>
      <c r="AF141" s="461"/>
      <c r="AG141" s="253"/>
      <c r="AH141" s="273">
        <v>0.1</v>
      </c>
      <c r="AI141" s="255">
        <v>0.08</v>
      </c>
      <c r="AJ141" s="160">
        <v>0.1</v>
      </c>
      <c r="AK141" s="539">
        <v>480.1</v>
      </c>
      <c r="AL141" s="539"/>
      <c r="AM141" s="506">
        <f t="shared" si="29"/>
        <v>135</v>
      </c>
      <c r="AN141" s="481">
        <v>257.37</v>
      </c>
      <c r="AO141" s="481">
        <v>191.57</v>
      </c>
      <c r="AP141" s="254"/>
      <c r="AQ141" s="481">
        <v>303.18</v>
      </c>
      <c r="AR141" s="500" t="s">
        <v>5330</v>
      </c>
      <c r="AS141" s="503">
        <v>23.57</v>
      </c>
      <c r="AT141" s="502"/>
      <c r="AU141" s="511">
        <v>237.16</v>
      </c>
      <c r="AV141" s="511">
        <v>1222.49</v>
      </c>
      <c r="AW141" s="505">
        <v>0.2</v>
      </c>
      <c r="AX141" s="504">
        <v>0.22</v>
      </c>
      <c r="AY141" s="503">
        <v>16.66</v>
      </c>
      <c r="AZ141" s="503">
        <v>1414.05</v>
      </c>
      <c r="BA141" s="503">
        <v>19.170000000000002</v>
      </c>
      <c r="BB141" s="503"/>
      <c r="BC141" s="503"/>
      <c r="BD141" s="511"/>
      <c r="BE141" s="512">
        <v>0.16200000000000001</v>
      </c>
      <c r="BF141" s="512"/>
      <c r="BG141" s="512" t="s">
        <v>5348</v>
      </c>
      <c r="BH141" s="252"/>
      <c r="BI141" s="252"/>
      <c r="BJ141" s="512">
        <v>0.22</v>
      </c>
      <c r="BK141" s="252"/>
      <c r="BL141" s="252"/>
      <c r="BM141" s="527">
        <f t="shared" si="30"/>
        <v>135</v>
      </c>
      <c r="BN141" s="490">
        <v>158.63</v>
      </c>
      <c r="BO141" s="304">
        <v>4.4999999999999998E-2</v>
      </c>
      <c r="BP141" s="254">
        <v>364</v>
      </c>
      <c r="BQ141" s="304">
        <v>3.9399999999999998E-2</v>
      </c>
      <c r="BR141" s="495">
        <v>19.170000000000002</v>
      </c>
      <c r="BS141" s="498">
        <v>0.3</v>
      </c>
      <c r="BT141" s="498"/>
      <c r="BU141" s="495">
        <v>424</v>
      </c>
      <c r="BV141" s="241">
        <f t="shared" si="22"/>
        <v>135</v>
      </c>
      <c r="BW141" s="2"/>
      <c r="BX141" s="2">
        <v>490.8</v>
      </c>
      <c r="BY141" s="2"/>
      <c r="BZ141" s="2"/>
      <c r="CA141" s="2"/>
      <c r="CB141" s="252"/>
      <c r="CC141" s="252"/>
      <c r="CD141" s="252">
        <v>546.33000000000004</v>
      </c>
      <c r="CE141" s="253"/>
      <c r="CG141" s="5">
        <v>0.08</v>
      </c>
      <c r="CM141" s="266">
        <f t="shared" si="23"/>
        <v>181</v>
      </c>
      <c r="CN141" s="267">
        <f t="shared" si="24"/>
        <v>362</v>
      </c>
      <c r="CO141" s="268">
        <f t="shared" si="25"/>
        <v>904.99</v>
      </c>
      <c r="CP141" s="252"/>
      <c r="CQ141" s="252"/>
      <c r="CR141" s="252"/>
      <c r="CS141" s="252"/>
      <c r="CT141" s="252"/>
      <c r="CU141" s="252"/>
      <c r="CV141" s="252"/>
      <c r="CW141" s="252"/>
      <c r="CX141" s="252">
        <f t="shared" si="31"/>
        <v>0</v>
      </c>
      <c r="CY141" s="252"/>
      <c r="CZ141" s="252">
        <v>489.06</v>
      </c>
      <c r="DA141" s="252"/>
      <c r="DC141" s="252"/>
      <c r="DD141" s="252"/>
      <c r="DH141" s="6">
        <v>7.2499999999999995E-2</v>
      </c>
      <c r="DI141" s="252">
        <v>39.42</v>
      </c>
      <c r="DJ141" s="3">
        <v>546.33000000000004</v>
      </c>
      <c r="DL141" s="241">
        <f t="shared" si="26"/>
        <v>135</v>
      </c>
      <c r="DM141" s="2"/>
      <c r="DN141" s="252">
        <v>720</v>
      </c>
      <c r="DQ141" s="252">
        <v>405.18</v>
      </c>
      <c r="DR141" s="264">
        <v>3.9399999999999998E-2</v>
      </c>
      <c r="DS141" s="252">
        <v>0</v>
      </c>
      <c r="DT141" s="253">
        <v>0</v>
      </c>
    </row>
    <row r="142" spans="1:124">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4">
        <v>328.76</v>
      </c>
      <c r="P142" s="475">
        <v>328.76</v>
      </c>
      <c r="Q142" s="475">
        <v>430.86</v>
      </c>
      <c r="R142" s="476">
        <v>0.09</v>
      </c>
      <c r="S142" s="536">
        <f t="shared" si="28"/>
        <v>136</v>
      </c>
      <c r="T142" s="461">
        <v>75.260000000000005</v>
      </c>
      <c r="U142" s="461">
        <v>10.56</v>
      </c>
      <c r="V142" s="461">
        <v>353.76</v>
      </c>
      <c r="W142" s="461"/>
      <c r="X142" s="254">
        <v>51.09</v>
      </c>
      <c r="Y142" s="462">
        <v>7.4999999999999997E-2</v>
      </c>
      <c r="Z142" s="461">
        <v>22.5</v>
      </c>
      <c r="AA142" s="461">
        <v>437.73</v>
      </c>
      <c r="AB142" s="463">
        <v>353.75</v>
      </c>
      <c r="AC142" s="464">
        <v>0.3</v>
      </c>
      <c r="AD142" s="461">
        <v>20.62</v>
      </c>
      <c r="AE142" s="461"/>
      <c r="AF142" s="461"/>
      <c r="AG142" s="253"/>
      <c r="AH142" s="273">
        <v>0.1</v>
      </c>
      <c r="AI142" s="255">
        <v>0.08</v>
      </c>
      <c r="AJ142" s="160">
        <v>0.1</v>
      </c>
      <c r="AK142" s="539">
        <v>480.1</v>
      </c>
      <c r="AL142" s="539"/>
      <c r="AM142" s="506">
        <f t="shared" si="29"/>
        <v>136</v>
      </c>
      <c r="AN142" s="481">
        <v>257.37</v>
      </c>
      <c r="AO142" s="481">
        <v>191.57</v>
      </c>
      <c r="AP142" s="254"/>
      <c r="AQ142" s="481">
        <v>303.18</v>
      </c>
      <c r="AR142" s="500" t="s">
        <v>5330</v>
      </c>
      <c r="AS142" s="503">
        <v>23.57</v>
      </c>
      <c r="AT142" s="503"/>
      <c r="AU142" s="511">
        <v>237.16</v>
      </c>
      <c r="AV142" s="511">
        <v>1222.49</v>
      </c>
      <c r="AW142" s="505">
        <v>0.2</v>
      </c>
      <c r="AX142" s="504">
        <v>0.22</v>
      </c>
      <c r="AY142" s="503">
        <v>16.66</v>
      </c>
      <c r="AZ142" s="503">
        <v>1414.05</v>
      </c>
      <c r="BA142" s="503">
        <v>19.170000000000002</v>
      </c>
      <c r="BB142" s="503"/>
      <c r="BC142" s="503"/>
      <c r="BD142" s="511"/>
      <c r="BE142" s="512">
        <v>0.16200000000000001</v>
      </c>
      <c r="BF142" s="512"/>
      <c r="BG142" s="512" t="s">
        <v>5348</v>
      </c>
      <c r="BH142" s="252"/>
      <c r="BI142" s="252"/>
      <c r="BJ142" s="512">
        <v>0.22</v>
      </c>
      <c r="BK142" s="252"/>
      <c r="BL142" s="252"/>
      <c r="BM142" s="527">
        <f t="shared" si="30"/>
        <v>136</v>
      </c>
      <c r="BN142" s="490">
        <v>158.63</v>
      </c>
      <c r="BO142" s="304">
        <v>4.4999999999999998E-2</v>
      </c>
      <c r="BP142" s="254">
        <v>364</v>
      </c>
      <c r="BQ142" s="304">
        <v>3.9399999999999998E-2</v>
      </c>
      <c r="BR142" s="495">
        <v>19.170000000000002</v>
      </c>
      <c r="BS142" s="498">
        <v>0.3</v>
      </c>
      <c r="BT142" s="498"/>
      <c r="BU142" s="495">
        <v>424</v>
      </c>
      <c r="BV142" s="241">
        <f t="shared" si="22"/>
        <v>136</v>
      </c>
      <c r="BW142" s="2"/>
      <c r="BX142" s="2">
        <v>490.8</v>
      </c>
      <c r="BY142" s="2"/>
      <c r="BZ142" s="2"/>
      <c r="CA142" s="2"/>
      <c r="CB142" s="252"/>
      <c r="CC142" s="252"/>
      <c r="CD142" s="252">
        <v>546.33000000000004</v>
      </c>
      <c r="CE142" s="253"/>
      <c r="CG142" s="253">
        <v>0.08</v>
      </c>
      <c r="CM142" s="266">
        <f t="shared" si="23"/>
        <v>181</v>
      </c>
      <c r="CN142" s="267">
        <f t="shared" si="24"/>
        <v>362</v>
      </c>
      <c r="CO142" s="268">
        <f t="shared" si="25"/>
        <v>904.99</v>
      </c>
      <c r="CP142" s="252"/>
      <c r="CQ142" s="252"/>
      <c r="CR142" s="252"/>
      <c r="CS142" s="252"/>
      <c r="CT142" s="252"/>
      <c r="CU142" s="252"/>
      <c r="CV142" s="252"/>
      <c r="CW142" s="252"/>
      <c r="CX142" s="252">
        <f t="shared" si="31"/>
        <v>0</v>
      </c>
      <c r="CY142" s="252"/>
      <c r="CZ142" s="252">
        <v>489.06</v>
      </c>
      <c r="DA142" s="252"/>
      <c r="DC142" s="252"/>
      <c r="DD142" s="252"/>
      <c r="DH142" s="6">
        <v>7.2499999999999995E-2</v>
      </c>
      <c r="DI142" s="252">
        <v>39.42</v>
      </c>
      <c r="DJ142" s="3">
        <v>546.33000000000004</v>
      </c>
      <c r="DL142" s="241">
        <f t="shared" si="26"/>
        <v>136</v>
      </c>
      <c r="DM142" s="2"/>
      <c r="DN142" s="252">
        <v>720</v>
      </c>
      <c r="DQ142" s="252">
        <v>405.18</v>
      </c>
      <c r="DR142" s="264">
        <v>3.9399999999999998E-2</v>
      </c>
      <c r="DS142" s="252">
        <v>0</v>
      </c>
      <c r="DT142" s="253">
        <v>0</v>
      </c>
    </row>
    <row r="143" spans="1:124">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4">
        <v>328.76</v>
      </c>
      <c r="P143" s="475">
        <v>328.76</v>
      </c>
      <c r="Q143" s="475">
        <v>430.86</v>
      </c>
      <c r="R143" s="476">
        <v>0.09</v>
      </c>
      <c r="S143" s="536">
        <f t="shared" si="28"/>
        <v>137</v>
      </c>
      <c r="T143" s="461">
        <v>75.260000000000005</v>
      </c>
      <c r="U143" s="461">
        <v>10.56</v>
      </c>
      <c r="V143" s="461">
        <v>353.76</v>
      </c>
      <c r="W143" s="461"/>
      <c r="X143" s="254">
        <v>51.09</v>
      </c>
      <c r="Y143" s="462">
        <v>7.4999999999999997E-2</v>
      </c>
      <c r="Z143" s="461">
        <v>22.5</v>
      </c>
      <c r="AA143" s="461">
        <v>437.73</v>
      </c>
      <c r="AB143" s="463">
        <v>353.75</v>
      </c>
      <c r="AC143" s="464">
        <v>0.3</v>
      </c>
      <c r="AD143" s="461">
        <v>20.62</v>
      </c>
      <c r="AE143" s="461"/>
      <c r="AF143" s="461"/>
      <c r="AG143" s="253"/>
      <c r="AH143" s="273">
        <v>0.1</v>
      </c>
      <c r="AI143" s="255">
        <v>0.08</v>
      </c>
      <c r="AJ143" s="160">
        <v>0.1</v>
      </c>
      <c r="AK143" s="539">
        <v>480.1</v>
      </c>
      <c r="AL143" s="539"/>
      <c r="AM143" s="506">
        <f t="shared" si="29"/>
        <v>137</v>
      </c>
      <c r="AN143" s="481">
        <v>257.37</v>
      </c>
      <c r="AO143" s="481">
        <v>191.57</v>
      </c>
      <c r="AP143" s="254"/>
      <c r="AQ143" s="481">
        <v>303.18</v>
      </c>
      <c r="AR143" s="500" t="s">
        <v>5330</v>
      </c>
      <c r="AS143" s="503">
        <v>23.57</v>
      </c>
      <c r="AT143" s="502"/>
      <c r="AU143" s="511">
        <v>237.16</v>
      </c>
      <c r="AV143" s="511">
        <v>1222.49</v>
      </c>
      <c r="AW143" s="505">
        <v>0.2</v>
      </c>
      <c r="AX143" s="504">
        <v>0.22</v>
      </c>
      <c r="AY143" s="503">
        <v>16.66</v>
      </c>
      <c r="AZ143" s="503">
        <v>1414.05</v>
      </c>
      <c r="BA143" s="503">
        <v>19.170000000000002</v>
      </c>
      <c r="BB143" s="503"/>
      <c r="BC143" s="503"/>
      <c r="BD143" s="511"/>
      <c r="BE143" s="512">
        <v>0.16200000000000001</v>
      </c>
      <c r="BF143" s="512"/>
      <c r="BG143" s="512" t="s">
        <v>5348</v>
      </c>
      <c r="BH143" s="252"/>
      <c r="BI143" s="252"/>
      <c r="BJ143" s="512">
        <v>0.22</v>
      </c>
      <c r="BK143" s="252"/>
      <c r="BL143" s="252"/>
      <c r="BM143" s="527">
        <f t="shared" si="30"/>
        <v>137</v>
      </c>
      <c r="BN143" s="490">
        <v>158.63</v>
      </c>
      <c r="BO143" s="304">
        <v>4.4999999999999998E-2</v>
      </c>
      <c r="BP143" s="254">
        <v>364</v>
      </c>
      <c r="BQ143" s="304">
        <v>3.9399999999999998E-2</v>
      </c>
      <c r="BR143" s="495">
        <v>19.170000000000002</v>
      </c>
      <c r="BS143" s="498">
        <v>0.3</v>
      </c>
      <c r="BT143" s="498"/>
      <c r="BU143" s="495">
        <v>424</v>
      </c>
      <c r="BV143" s="241">
        <f t="shared" si="22"/>
        <v>137</v>
      </c>
      <c r="BW143" s="2"/>
      <c r="BX143" s="2">
        <v>490.8</v>
      </c>
      <c r="BY143" s="2"/>
      <c r="BZ143" s="2"/>
      <c r="CA143" s="2"/>
      <c r="CB143" s="252"/>
      <c r="CC143" s="252"/>
      <c r="CD143" s="252">
        <v>546.33000000000004</v>
      </c>
      <c r="CE143" s="253"/>
      <c r="CG143" s="5">
        <v>0.08</v>
      </c>
      <c r="CM143" s="266">
        <f t="shared" si="23"/>
        <v>181</v>
      </c>
      <c r="CN143" s="267">
        <f t="shared" si="24"/>
        <v>362</v>
      </c>
      <c r="CO143" s="268">
        <f t="shared" si="25"/>
        <v>904.99</v>
      </c>
      <c r="CP143" s="252"/>
      <c r="CQ143" s="252"/>
      <c r="CR143" s="252"/>
      <c r="CS143" s="252"/>
      <c r="CT143" s="252"/>
      <c r="CU143" s="252"/>
      <c r="CV143" s="252"/>
      <c r="CW143" s="252"/>
      <c r="CX143" s="252">
        <f t="shared" si="31"/>
        <v>0</v>
      </c>
      <c r="CY143" s="252"/>
      <c r="CZ143" s="252">
        <v>489.06</v>
      </c>
      <c r="DA143" s="252"/>
      <c r="DC143" s="252"/>
      <c r="DD143" s="252"/>
      <c r="DH143" s="6">
        <v>7.2499999999999995E-2</v>
      </c>
      <c r="DI143" s="252">
        <v>39.42</v>
      </c>
      <c r="DJ143" s="3">
        <v>546.33000000000004</v>
      </c>
      <c r="DL143" s="241">
        <f t="shared" si="26"/>
        <v>137</v>
      </c>
      <c r="DM143" s="2"/>
      <c r="DN143" s="252">
        <v>720</v>
      </c>
      <c r="DQ143" s="252">
        <v>405.18</v>
      </c>
      <c r="DR143" s="264">
        <v>3.9399999999999998E-2</v>
      </c>
      <c r="DS143" s="252">
        <v>0</v>
      </c>
      <c r="DT143" s="253">
        <v>0</v>
      </c>
    </row>
    <row r="144" spans="1:124">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4">
        <v>328.76</v>
      </c>
      <c r="P144" s="475">
        <v>328.76</v>
      </c>
      <c r="Q144" s="475">
        <v>430.86</v>
      </c>
      <c r="R144" s="476">
        <v>0.09</v>
      </c>
      <c r="S144" s="536">
        <f t="shared" si="28"/>
        <v>138</v>
      </c>
      <c r="T144" s="461">
        <v>75.260000000000005</v>
      </c>
      <c r="U144" s="461">
        <v>10.56</v>
      </c>
      <c r="V144" s="461">
        <v>353.76</v>
      </c>
      <c r="W144" s="461"/>
      <c r="X144" s="254">
        <v>51.09</v>
      </c>
      <c r="Y144" s="462">
        <v>7.4999999999999997E-2</v>
      </c>
      <c r="Z144" s="461">
        <v>22.5</v>
      </c>
      <c r="AA144" s="461">
        <v>437.73</v>
      </c>
      <c r="AB144" s="463">
        <v>353.75</v>
      </c>
      <c r="AC144" s="464">
        <v>0.3</v>
      </c>
      <c r="AD144" s="461">
        <v>20.62</v>
      </c>
      <c r="AE144" s="461"/>
      <c r="AF144" s="461"/>
      <c r="AG144" s="253"/>
      <c r="AH144" s="273">
        <v>0.1</v>
      </c>
      <c r="AI144" s="255">
        <v>0.08</v>
      </c>
      <c r="AJ144" s="160">
        <v>0.1</v>
      </c>
      <c r="AK144" s="539">
        <v>480.1</v>
      </c>
      <c r="AL144" s="539"/>
      <c r="AM144" s="506">
        <f t="shared" si="29"/>
        <v>138</v>
      </c>
      <c r="AN144" s="481">
        <v>257.37</v>
      </c>
      <c r="AO144" s="481">
        <v>191.57</v>
      </c>
      <c r="AP144" s="254"/>
      <c r="AQ144" s="481">
        <v>303.18</v>
      </c>
      <c r="AR144" s="500" t="s">
        <v>5330</v>
      </c>
      <c r="AS144" s="503">
        <v>23.57</v>
      </c>
      <c r="AT144" s="503"/>
      <c r="AU144" s="511">
        <v>237.16</v>
      </c>
      <c r="AV144" s="511">
        <v>1222.49</v>
      </c>
      <c r="AW144" s="505">
        <v>0.2</v>
      </c>
      <c r="AX144" s="504">
        <v>0.22</v>
      </c>
      <c r="AY144" s="503">
        <v>16.66</v>
      </c>
      <c r="AZ144" s="503">
        <v>1414.05</v>
      </c>
      <c r="BA144" s="503">
        <v>19.170000000000002</v>
      </c>
      <c r="BB144" s="503"/>
      <c r="BC144" s="503"/>
      <c r="BD144" s="511"/>
      <c r="BE144" s="512">
        <v>0.16200000000000001</v>
      </c>
      <c r="BF144" s="512"/>
      <c r="BG144" s="512" t="s">
        <v>5348</v>
      </c>
      <c r="BH144" s="252"/>
      <c r="BI144" s="252"/>
      <c r="BJ144" s="512">
        <v>0.22</v>
      </c>
      <c r="BK144" s="252"/>
      <c r="BL144" s="252"/>
      <c r="BM144" s="527">
        <f t="shared" si="30"/>
        <v>138</v>
      </c>
      <c r="BN144" s="490">
        <v>158.63</v>
      </c>
      <c r="BO144" s="304">
        <v>4.4999999999999998E-2</v>
      </c>
      <c r="BP144" s="254">
        <v>364</v>
      </c>
      <c r="BQ144" s="304">
        <v>3.9399999999999998E-2</v>
      </c>
      <c r="BR144" s="495">
        <v>19.170000000000002</v>
      </c>
      <c r="BS144" s="498">
        <v>0.3</v>
      </c>
      <c r="BT144" s="498"/>
      <c r="BU144" s="495">
        <v>424</v>
      </c>
      <c r="BV144" s="241">
        <f t="shared" si="22"/>
        <v>138</v>
      </c>
      <c r="BW144" s="2"/>
      <c r="BX144" s="2">
        <v>490.8</v>
      </c>
      <c r="BY144" s="2"/>
      <c r="BZ144" s="2"/>
      <c r="CA144" s="2"/>
      <c r="CB144" s="252"/>
      <c r="CC144" s="252"/>
      <c r="CD144" s="252">
        <v>546.33000000000004</v>
      </c>
      <c r="CE144" s="253"/>
      <c r="CG144" s="253">
        <v>0.08</v>
      </c>
      <c r="CM144" s="266">
        <f t="shared" si="23"/>
        <v>181</v>
      </c>
      <c r="CN144" s="267">
        <f t="shared" si="24"/>
        <v>362</v>
      </c>
      <c r="CO144" s="268">
        <f t="shared" si="25"/>
        <v>904.99</v>
      </c>
      <c r="CP144" s="252"/>
      <c r="CQ144" s="252"/>
      <c r="CR144" s="252"/>
      <c r="CS144" s="252"/>
      <c r="CT144" s="252"/>
      <c r="CU144" s="252"/>
      <c r="CV144" s="252"/>
      <c r="CW144" s="252"/>
      <c r="CX144" s="252">
        <f t="shared" si="31"/>
        <v>0</v>
      </c>
      <c r="CY144" s="252"/>
      <c r="CZ144" s="252">
        <v>489.06</v>
      </c>
      <c r="DA144" s="252"/>
      <c r="DC144" s="252"/>
      <c r="DD144" s="252"/>
      <c r="DH144" s="6">
        <v>7.2499999999999995E-2</v>
      </c>
      <c r="DI144" s="252">
        <v>39.42</v>
      </c>
      <c r="DJ144" s="3">
        <v>546.33000000000004</v>
      </c>
      <c r="DL144" s="241">
        <f t="shared" si="26"/>
        <v>138</v>
      </c>
      <c r="DM144" s="2"/>
      <c r="DN144" s="252">
        <v>720</v>
      </c>
      <c r="DQ144" s="252">
        <v>405.18</v>
      </c>
      <c r="DR144" s="264">
        <v>3.9399999999999998E-2</v>
      </c>
      <c r="DS144" s="252">
        <v>0</v>
      </c>
      <c r="DT144" s="253">
        <v>0</v>
      </c>
    </row>
    <row r="145" spans="1:124">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4">
        <v>328.76</v>
      </c>
      <c r="P145" s="475">
        <v>328.76</v>
      </c>
      <c r="Q145" s="475">
        <v>430.86</v>
      </c>
      <c r="R145" s="476">
        <v>0.09</v>
      </c>
      <c r="S145" s="536">
        <f t="shared" si="28"/>
        <v>139</v>
      </c>
      <c r="T145" s="461">
        <v>75.260000000000005</v>
      </c>
      <c r="U145" s="461">
        <v>10.56</v>
      </c>
      <c r="V145" s="461">
        <v>353.76</v>
      </c>
      <c r="W145" s="461"/>
      <c r="X145" s="254">
        <v>51.09</v>
      </c>
      <c r="Y145" s="462">
        <v>7.4999999999999997E-2</v>
      </c>
      <c r="Z145" s="461">
        <v>22.5</v>
      </c>
      <c r="AA145" s="461">
        <v>437.73</v>
      </c>
      <c r="AB145" s="463">
        <v>353.75</v>
      </c>
      <c r="AC145" s="464">
        <v>0.3</v>
      </c>
      <c r="AD145" s="461">
        <v>20.62</v>
      </c>
      <c r="AE145" s="461"/>
      <c r="AF145" s="461"/>
      <c r="AG145" s="253"/>
      <c r="AH145" s="273">
        <v>0.1</v>
      </c>
      <c r="AI145" s="255">
        <v>0.08</v>
      </c>
      <c r="AJ145" s="160">
        <v>0.1</v>
      </c>
      <c r="AK145" s="539">
        <v>480.1</v>
      </c>
      <c r="AL145" s="539"/>
      <c r="AM145" s="506">
        <f t="shared" si="29"/>
        <v>139</v>
      </c>
      <c r="AN145" s="481">
        <v>257.37</v>
      </c>
      <c r="AO145" s="481">
        <v>191.57</v>
      </c>
      <c r="AP145" s="254"/>
      <c r="AQ145" s="481">
        <v>303.18</v>
      </c>
      <c r="AR145" s="500" t="s">
        <v>5330</v>
      </c>
      <c r="AS145" s="503">
        <v>23.57</v>
      </c>
      <c r="AT145" s="502"/>
      <c r="AU145" s="511">
        <v>237.16</v>
      </c>
      <c r="AV145" s="511">
        <v>1222.49</v>
      </c>
      <c r="AW145" s="505">
        <v>0.2</v>
      </c>
      <c r="AX145" s="504">
        <v>0.22</v>
      </c>
      <c r="AY145" s="503">
        <v>16.66</v>
      </c>
      <c r="AZ145" s="503">
        <v>1414.05</v>
      </c>
      <c r="BA145" s="503">
        <v>19.170000000000002</v>
      </c>
      <c r="BB145" s="503"/>
      <c r="BC145" s="503"/>
      <c r="BD145" s="511"/>
      <c r="BE145" s="512">
        <v>0.16200000000000001</v>
      </c>
      <c r="BF145" s="512"/>
      <c r="BG145" s="512" t="s">
        <v>5348</v>
      </c>
      <c r="BH145" s="252"/>
      <c r="BI145" s="252"/>
      <c r="BJ145" s="512">
        <v>0.22</v>
      </c>
      <c r="BK145" s="252"/>
      <c r="BL145" s="252"/>
      <c r="BM145" s="527">
        <f t="shared" si="30"/>
        <v>139</v>
      </c>
      <c r="BN145" s="490">
        <v>158.63</v>
      </c>
      <c r="BO145" s="304">
        <v>4.4999999999999998E-2</v>
      </c>
      <c r="BP145" s="254">
        <v>364</v>
      </c>
      <c r="BQ145" s="304">
        <v>3.9399999999999998E-2</v>
      </c>
      <c r="BR145" s="495">
        <v>19.170000000000002</v>
      </c>
      <c r="BS145" s="498">
        <v>0.3</v>
      </c>
      <c r="BT145" s="498"/>
      <c r="BU145" s="495">
        <v>424</v>
      </c>
      <c r="BV145" s="241">
        <f t="shared" si="22"/>
        <v>139</v>
      </c>
      <c r="BW145" s="2"/>
      <c r="BX145" s="2">
        <v>490.8</v>
      </c>
      <c r="BY145" s="2"/>
      <c r="BZ145" s="2"/>
      <c r="CA145" s="2"/>
      <c r="CB145" s="252"/>
      <c r="CC145" s="252"/>
      <c r="CD145" s="252">
        <v>546.33000000000004</v>
      </c>
      <c r="CE145" s="253"/>
      <c r="CG145" s="5">
        <v>0.08</v>
      </c>
      <c r="CM145" s="266">
        <f t="shared" si="23"/>
        <v>181</v>
      </c>
      <c r="CN145" s="267">
        <f t="shared" si="24"/>
        <v>362</v>
      </c>
      <c r="CO145" s="268">
        <f t="shared" si="25"/>
        <v>904.99</v>
      </c>
      <c r="CP145" s="252"/>
      <c r="CQ145" s="252"/>
      <c r="CR145" s="252"/>
      <c r="CS145" s="252"/>
      <c r="CT145" s="252"/>
      <c r="CU145" s="252"/>
      <c r="CV145" s="252"/>
      <c r="CW145" s="252"/>
      <c r="CX145" s="252">
        <f t="shared" si="31"/>
        <v>0</v>
      </c>
      <c r="CY145" s="252"/>
      <c r="CZ145" s="252">
        <v>489.06</v>
      </c>
      <c r="DA145" s="252"/>
      <c r="DC145" s="252"/>
      <c r="DD145" s="252"/>
      <c r="DH145" s="6">
        <v>7.2499999999999995E-2</v>
      </c>
      <c r="DI145" s="252">
        <v>39.42</v>
      </c>
      <c r="DJ145" s="3">
        <v>546.33000000000004</v>
      </c>
      <c r="DL145" s="241">
        <f t="shared" si="26"/>
        <v>139</v>
      </c>
      <c r="DM145" s="2"/>
      <c r="DN145" s="252">
        <v>720</v>
      </c>
      <c r="DQ145" s="252">
        <v>405.18</v>
      </c>
      <c r="DR145" s="264">
        <v>3.9399999999999998E-2</v>
      </c>
      <c r="DS145" s="252">
        <v>0</v>
      </c>
      <c r="DT145" s="253">
        <v>0</v>
      </c>
    </row>
    <row r="146" spans="1:124">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4">
        <v>328.76</v>
      </c>
      <c r="P146" s="475">
        <v>328.76</v>
      </c>
      <c r="Q146" s="475">
        <v>430.86</v>
      </c>
      <c r="R146" s="476">
        <v>0.09</v>
      </c>
      <c r="S146" s="536">
        <f t="shared" si="28"/>
        <v>140</v>
      </c>
      <c r="T146" s="461">
        <v>75.260000000000005</v>
      </c>
      <c r="U146" s="461">
        <v>10.56</v>
      </c>
      <c r="V146" s="461">
        <v>353.76</v>
      </c>
      <c r="W146" s="461"/>
      <c r="X146" s="254">
        <v>51.09</v>
      </c>
      <c r="Y146" s="462">
        <v>7.4999999999999997E-2</v>
      </c>
      <c r="Z146" s="461">
        <v>22.5</v>
      </c>
      <c r="AA146" s="461">
        <v>437.73</v>
      </c>
      <c r="AB146" s="463">
        <v>353.75</v>
      </c>
      <c r="AC146" s="464">
        <v>0.3</v>
      </c>
      <c r="AD146" s="461">
        <v>20.62</v>
      </c>
      <c r="AE146" s="461"/>
      <c r="AF146" s="461"/>
      <c r="AG146" s="253"/>
      <c r="AH146" s="273">
        <v>0.1</v>
      </c>
      <c r="AI146" s="255">
        <v>0.08</v>
      </c>
      <c r="AJ146" s="160">
        <v>0.1</v>
      </c>
      <c r="AK146" s="539">
        <v>480.1</v>
      </c>
      <c r="AL146" s="539"/>
      <c r="AM146" s="506">
        <f t="shared" si="29"/>
        <v>140</v>
      </c>
      <c r="AN146" s="481">
        <v>257.37</v>
      </c>
      <c r="AO146" s="481">
        <v>191.57</v>
      </c>
      <c r="AP146" s="254"/>
      <c r="AQ146" s="481">
        <v>303.18</v>
      </c>
      <c r="AR146" s="500" t="s">
        <v>5330</v>
      </c>
      <c r="AS146" s="503">
        <v>23.57</v>
      </c>
      <c r="AT146" s="503"/>
      <c r="AU146" s="511">
        <v>237.16</v>
      </c>
      <c r="AV146" s="511">
        <v>1222.49</v>
      </c>
      <c r="AW146" s="505">
        <v>0.2</v>
      </c>
      <c r="AX146" s="504">
        <v>0.22</v>
      </c>
      <c r="AY146" s="503">
        <v>16.66</v>
      </c>
      <c r="AZ146" s="503">
        <v>1414.05</v>
      </c>
      <c r="BA146" s="503">
        <v>19.170000000000002</v>
      </c>
      <c r="BB146" s="503"/>
      <c r="BC146" s="503"/>
      <c r="BD146" s="511"/>
      <c r="BE146" s="512">
        <v>0.16200000000000001</v>
      </c>
      <c r="BF146" s="512"/>
      <c r="BG146" s="512" t="s">
        <v>5348</v>
      </c>
      <c r="BH146" s="252"/>
      <c r="BI146" s="252"/>
      <c r="BJ146" s="512">
        <v>0.22</v>
      </c>
      <c r="BK146" s="252"/>
      <c r="BL146" s="252"/>
      <c r="BM146" s="527">
        <f t="shared" si="30"/>
        <v>140</v>
      </c>
      <c r="BN146" s="490">
        <v>158.63</v>
      </c>
      <c r="BO146" s="304">
        <v>4.4999999999999998E-2</v>
      </c>
      <c r="BP146" s="254">
        <v>364</v>
      </c>
      <c r="BQ146" s="304">
        <v>3.9399999999999998E-2</v>
      </c>
      <c r="BR146" s="495">
        <v>19.170000000000002</v>
      </c>
      <c r="BS146" s="498">
        <v>0.3</v>
      </c>
      <c r="BT146" s="498"/>
      <c r="BU146" s="495">
        <v>424</v>
      </c>
      <c r="BV146" s="241">
        <f t="shared" si="22"/>
        <v>140</v>
      </c>
      <c r="BW146" s="2"/>
      <c r="BX146" s="2">
        <v>490.8</v>
      </c>
      <c r="BY146" s="2"/>
      <c r="BZ146" s="2"/>
      <c r="CA146" s="2"/>
      <c r="CB146" s="252"/>
      <c r="CC146" s="252"/>
      <c r="CD146" s="252">
        <v>546.33000000000004</v>
      </c>
      <c r="CE146" s="253"/>
      <c r="CG146" s="253">
        <v>0.08</v>
      </c>
      <c r="CM146" s="266">
        <f t="shared" si="23"/>
        <v>181</v>
      </c>
      <c r="CN146" s="267">
        <f t="shared" si="24"/>
        <v>362</v>
      </c>
      <c r="CO146" s="268">
        <f t="shared" si="25"/>
        <v>904.99</v>
      </c>
      <c r="CP146" s="252"/>
      <c r="CQ146" s="252"/>
      <c r="CR146" s="252"/>
      <c r="CS146" s="252"/>
      <c r="CT146" s="252"/>
      <c r="CU146" s="252"/>
      <c r="CV146" s="252"/>
      <c r="CW146" s="252"/>
      <c r="CX146" s="252">
        <f t="shared" si="31"/>
        <v>0</v>
      </c>
      <c r="CY146" s="252"/>
      <c r="CZ146" s="252">
        <v>489.06</v>
      </c>
      <c r="DA146" s="252"/>
      <c r="DC146" s="252"/>
      <c r="DD146" s="252"/>
      <c r="DH146" s="6">
        <v>7.2499999999999995E-2</v>
      </c>
      <c r="DI146" s="252">
        <v>39.42</v>
      </c>
      <c r="DJ146" s="3">
        <v>546.33000000000004</v>
      </c>
      <c r="DL146" s="241">
        <f t="shared" si="26"/>
        <v>140</v>
      </c>
      <c r="DM146" s="2"/>
      <c r="DN146" s="252">
        <v>720</v>
      </c>
      <c r="DQ146" s="252">
        <v>405.18</v>
      </c>
      <c r="DR146" s="264">
        <v>3.9399999999999998E-2</v>
      </c>
      <c r="DS146" s="252">
        <v>0</v>
      </c>
      <c r="DT146" s="253">
        <v>0</v>
      </c>
    </row>
    <row r="147" spans="1:124">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4">
        <v>328.76</v>
      </c>
      <c r="P147" s="475">
        <v>328.76</v>
      </c>
      <c r="Q147" s="475">
        <v>430.86</v>
      </c>
      <c r="R147" s="476">
        <v>0.09</v>
      </c>
      <c r="S147" s="536">
        <f t="shared" si="28"/>
        <v>141</v>
      </c>
      <c r="T147" s="461">
        <v>75.260000000000005</v>
      </c>
      <c r="U147" s="461">
        <v>10.56</v>
      </c>
      <c r="V147" s="461">
        <v>353.76</v>
      </c>
      <c r="W147" s="461"/>
      <c r="X147" s="254">
        <v>51.09</v>
      </c>
      <c r="Y147" s="462">
        <v>7.4999999999999997E-2</v>
      </c>
      <c r="Z147" s="461">
        <v>22.5</v>
      </c>
      <c r="AA147" s="461">
        <v>437.73</v>
      </c>
      <c r="AB147" s="463">
        <v>353.75</v>
      </c>
      <c r="AC147" s="464">
        <v>0.3</v>
      </c>
      <c r="AD147" s="461">
        <v>20.62</v>
      </c>
      <c r="AE147" s="461"/>
      <c r="AF147" s="461"/>
      <c r="AG147" s="253"/>
      <c r="AH147" s="273">
        <v>0.1</v>
      </c>
      <c r="AI147" s="255">
        <v>0.08</v>
      </c>
      <c r="AJ147" s="160">
        <v>0.1</v>
      </c>
      <c r="AK147" s="539">
        <v>480.1</v>
      </c>
      <c r="AL147" s="539"/>
      <c r="AM147" s="506">
        <f t="shared" si="29"/>
        <v>141</v>
      </c>
      <c r="AN147" s="481">
        <v>257.37</v>
      </c>
      <c r="AO147" s="481">
        <v>191.57</v>
      </c>
      <c r="AP147" s="254"/>
      <c r="AQ147" s="481">
        <v>303.18</v>
      </c>
      <c r="AR147" s="500" t="s">
        <v>5330</v>
      </c>
      <c r="AS147" s="503">
        <v>23.57</v>
      </c>
      <c r="AT147" s="502"/>
      <c r="AU147" s="511">
        <v>237.16</v>
      </c>
      <c r="AV147" s="511">
        <v>1222.49</v>
      </c>
      <c r="AW147" s="505">
        <v>0.2</v>
      </c>
      <c r="AX147" s="504">
        <v>0.22</v>
      </c>
      <c r="AY147" s="503">
        <v>16.66</v>
      </c>
      <c r="AZ147" s="503">
        <v>1414.05</v>
      </c>
      <c r="BA147" s="503">
        <v>19.170000000000002</v>
      </c>
      <c r="BB147" s="503"/>
      <c r="BC147" s="503"/>
      <c r="BD147" s="511"/>
      <c r="BE147" s="512">
        <v>0.16200000000000001</v>
      </c>
      <c r="BF147" s="512"/>
      <c r="BG147" s="512" t="s">
        <v>5348</v>
      </c>
      <c r="BH147" s="252"/>
      <c r="BI147" s="252"/>
      <c r="BJ147" s="512">
        <v>0.22</v>
      </c>
      <c r="BK147" s="252"/>
      <c r="BL147" s="252"/>
      <c r="BM147" s="527">
        <f t="shared" si="30"/>
        <v>141</v>
      </c>
      <c r="BN147" s="490">
        <v>158.63</v>
      </c>
      <c r="BO147" s="304">
        <v>4.4999999999999998E-2</v>
      </c>
      <c r="BP147" s="254">
        <v>364</v>
      </c>
      <c r="BQ147" s="304">
        <v>3.9399999999999998E-2</v>
      </c>
      <c r="BR147" s="495">
        <v>19.170000000000002</v>
      </c>
      <c r="BS147" s="498">
        <v>0.3</v>
      </c>
      <c r="BT147" s="498"/>
      <c r="BU147" s="495">
        <v>424</v>
      </c>
      <c r="BV147" s="241">
        <f t="shared" si="22"/>
        <v>141</v>
      </c>
      <c r="BW147" s="2"/>
      <c r="BX147" s="2">
        <v>490.8</v>
      </c>
      <c r="BY147" s="2"/>
      <c r="BZ147" s="2"/>
      <c r="CA147" s="2"/>
      <c r="CB147" s="252"/>
      <c r="CC147" s="252"/>
      <c r="CD147" s="252">
        <v>546.33000000000004</v>
      </c>
      <c r="CE147" s="253"/>
      <c r="CG147" s="5">
        <v>0.08</v>
      </c>
      <c r="CM147" s="266">
        <f t="shared" si="23"/>
        <v>181</v>
      </c>
      <c r="CN147" s="267">
        <f t="shared" si="24"/>
        <v>362</v>
      </c>
      <c r="CO147" s="268">
        <f t="shared" si="25"/>
        <v>904.99</v>
      </c>
      <c r="CP147" s="252"/>
      <c r="CQ147" s="252"/>
      <c r="CR147" s="252"/>
      <c r="CS147" s="252"/>
      <c r="CT147" s="252"/>
      <c r="CU147" s="252"/>
      <c r="CV147" s="252"/>
      <c r="CW147" s="252"/>
      <c r="CX147" s="252">
        <f t="shared" si="31"/>
        <v>0</v>
      </c>
      <c r="CY147" s="252"/>
      <c r="CZ147" s="252">
        <v>489.06</v>
      </c>
      <c r="DA147" s="252"/>
      <c r="DC147" s="252"/>
      <c r="DD147" s="252"/>
      <c r="DH147" s="6">
        <v>7.2499999999999995E-2</v>
      </c>
      <c r="DI147" s="252">
        <v>39.42</v>
      </c>
      <c r="DJ147" s="3">
        <v>546.33000000000004</v>
      </c>
      <c r="DL147" s="241">
        <f t="shared" si="26"/>
        <v>141</v>
      </c>
      <c r="DM147" s="2"/>
      <c r="DN147" s="252">
        <v>720</v>
      </c>
      <c r="DQ147" s="252">
        <v>405.18</v>
      </c>
      <c r="DR147" s="264">
        <v>3.9399999999999998E-2</v>
      </c>
      <c r="DS147" s="252">
        <v>0</v>
      </c>
      <c r="DT147" s="253">
        <v>0</v>
      </c>
    </row>
    <row r="148" spans="1:124">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4">
        <v>328.76</v>
      </c>
      <c r="P148" s="475">
        <v>328.76</v>
      </c>
      <c r="Q148" s="475">
        <v>430.86</v>
      </c>
      <c r="R148" s="476">
        <v>0.09</v>
      </c>
      <c r="S148" s="536">
        <f t="shared" si="28"/>
        <v>142</v>
      </c>
      <c r="T148" s="461">
        <v>75.260000000000005</v>
      </c>
      <c r="U148" s="461">
        <v>10.56</v>
      </c>
      <c r="V148" s="461">
        <v>353.76</v>
      </c>
      <c r="W148" s="461"/>
      <c r="X148" s="254">
        <v>51.09</v>
      </c>
      <c r="Y148" s="462">
        <v>7.4999999999999997E-2</v>
      </c>
      <c r="Z148" s="461">
        <v>22.5</v>
      </c>
      <c r="AA148" s="461">
        <v>437.73</v>
      </c>
      <c r="AB148" s="463">
        <v>353.75</v>
      </c>
      <c r="AC148" s="464">
        <v>0.3</v>
      </c>
      <c r="AD148" s="461">
        <v>20.62</v>
      </c>
      <c r="AE148" s="461"/>
      <c r="AF148" s="461"/>
      <c r="AG148" s="253"/>
      <c r="AH148" s="273">
        <v>0.1</v>
      </c>
      <c r="AI148" s="255">
        <v>0.08</v>
      </c>
      <c r="AJ148" s="160">
        <v>0.1</v>
      </c>
      <c r="AK148" s="539">
        <v>480.1</v>
      </c>
      <c r="AL148" s="539"/>
      <c r="AM148" s="506">
        <f t="shared" si="29"/>
        <v>142</v>
      </c>
      <c r="AN148" s="481">
        <v>257.37</v>
      </c>
      <c r="AO148" s="481">
        <v>191.57</v>
      </c>
      <c r="AP148" s="254"/>
      <c r="AQ148" s="481">
        <v>303.18</v>
      </c>
      <c r="AR148" s="500" t="s">
        <v>5330</v>
      </c>
      <c r="AS148" s="503">
        <v>23.57</v>
      </c>
      <c r="AT148" s="503"/>
      <c r="AU148" s="511">
        <v>237.16</v>
      </c>
      <c r="AV148" s="511">
        <v>1222.49</v>
      </c>
      <c r="AW148" s="505">
        <v>0.2</v>
      </c>
      <c r="AX148" s="504">
        <v>0.22</v>
      </c>
      <c r="AY148" s="503">
        <v>16.66</v>
      </c>
      <c r="AZ148" s="503">
        <v>1414.05</v>
      </c>
      <c r="BA148" s="503">
        <v>19.170000000000002</v>
      </c>
      <c r="BB148" s="503"/>
      <c r="BC148" s="503"/>
      <c r="BD148" s="511"/>
      <c r="BE148" s="512">
        <v>0.16200000000000001</v>
      </c>
      <c r="BF148" s="512"/>
      <c r="BG148" s="512" t="s">
        <v>5348</v>
      </c>
      <c r="BH148" s="252"/>
      <c r="BI148" s="252"/>
      <c r="BJ148" s="512">
        <v>0.22</v>
      </c>
      <c r="BK148" s="252"/>
      <c r="BL148" s="252"/>
      <c r="BM148" s="527">
        <f t="shared" si="30"/>
        <v>142</v>
      </c>
      <c r="BN148" s="490">
        <v>158.63</v>
      </c>
      <c r="BO148" s="304">
        <v>4.4999999999999998E-2</v>
      </c>
      <c r="BP148" s="254">
        <v>364</v>
      </c>
      <c r="BQ148" s="304">
        <v>3.9399999999999998E-2</v>
      </c>
      <c r="BR148" s="495">
        <v>19.170000000000002</v>
      </c>
      <c r="BS148" s="498">
        <v>0.3</v>
      </c>
      <c r="BT148" s="498"/>
      <c r="BU148" s="495">
        <v>424</v>
      </c>
      <c r="BV148" s="241">
        <f t="shared" si="22"/>
        <v>142</v>
      </c>
      <c r="BW148" s="2"/>
      <c r="BX148" s="2">
        <v>490.8</v>
      </c>
      <c r="BY148" s="2"/>
      <c r="BZ148" s="2"/>
      <c r="CA148" s="2"/>
      <c r="CB148" s="252"/>
      <c r="CC148" s="252"/>
      <c r="CD148" s="252">
        <v>546.33000000000004</v>
      </c>
      <c r="CE148" s="253"/>
      <c r="CG148" s="253">
        <v>0.08</v>
      </c>
      <c r="CM148" s="266">
        <f t="shared" si="23"/>
        <v>181</v>
      </c>
      <c r="CN148" s="267">
        <f t="shared" si="24"/>
        <v>362</v>
      </c>
      <c r="CO148" s="268">
        <f t="shared" si="25"/>
        <v>904.99</v>
      </c>
      <c r="CP148" s="252"/>
      <c r="CQ148" s="252"/>
      <c r="CR148" s="252"/>
      <c r="CS148" s="252"/>
      <c r="CT148" s="252"/>
      <c r="CU148" s="252"/>
      <c r="CV148" s="252"/>
      <c r="CW148" s="252"/>
      <c r="CX148" s="252">
        <f t="shared" si="31"/>
        <v>0</v>
      </c>
      <c r="CY148" s="252"/>
      <c r="CZ148" s="252">
        <v>489.06</v>
      </c>
      <c r="DA148" s="252"/>
      <c r="DC148" s="252"/>
      <c r="DD148" s="252"/>
      <c r="DH148" s="6">
        <v>7.2499999999999995E-2</v>
      </c>
      <c r="DI148" s="252">
        <v>39.42</v>
      </c>
      <c r="DJ148" s="3">
        <v>546.33000000000004</v>
      </c>
      <c r="DL148" s="241">
        <f t="shared" si="26"/>
        <v>142</v>
      </c>
      <c r="DM148" s="2"/>
      <c r="DN148" s="252">
        <v>720</v>
      </c>
      <c r="DQ148" s="252">
        <v>405.18</v>
      </c>
      <c r="DR148" s="264">
        <v>3.9399999999999998E-2</v>
      </c>
      <c r="DS148" s="252">
        <v>0</v>
      </c>
      <c r="DT148" s="253">
        <v>0</v>
      </c>
    </row>
    <row r="149" spans="1:124">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4">
        <v>328.76</v>
      </c>
      <c r="P149" s="475">
        <v>328.76</v>
      </c>
      <c r="Q149" s="475">
        <v>430.86</v>
      </c>
      <c r="R149" s="476">
        <v>0.09</v>
      </c>
      <c r="S149" s="536">
        <f t="shared" si="28"/>
        <v>143</v>
      </c>
      <c r="T149" s="461">
        <v>75.260000000000005</v>
      </c>
      <c r="U149" s="461">
        <v>10.56</v>
      </c>
      <c r="V149" s="461">
        <v>353.76</v>
      </c>
      <c r="W149" s="461"/>
      <c r="X149" s="254">
        <v>51.09</v>
      </c>
      <c r="Y149" s="462">
        <v>7.4999999999999997E-2</v>
      </c>
      <c r="Z149" s="461">
        <v>22.5</v>
      </c>
      <c r="AA149" s="461">
        <v>437.73</v>
      </c>
      <c r="AB149" s="463">
        <v>353.75</v>
      </c>
      <c r="AC149" s="464">
        <v>0.3</v>
      </c>
      <c r="AD149" s="461">
        <v>20.62</v>
      </c>
      <c r="AE149" s="461"/>
      <c r="AF149" s="461"/>
      <c r="AG149" s="253"/>
      <c r="AH149" s="273">
        <v>0.1</v>
      </c>
      <c r="AI149" s="255">
        <v>0.08</v>
      </c>
      <c r="AJ149" s="160">
        <v>0.1</v>
      </c>
      <c r="AK149" s="539">
        <v>480.1</v>
      </c>
      <c r="AL149" s="539"/>
      <c r="AM149" s="506">
        <f t="shared" si="29"/>
        <v>143</v>
      </c>
      <c r="AN149" s="481">
        <v>257.37</v>
      </c>
      <c r="AO149" s="481">
        <v>191.57</v>
      </c>
      <c r="AP149" s="254"/>
      <c r="AQ149" s="481">
        <v>303.18</v>
      </c>
      <c r="AR149" s="500" t="s">
        <v>5330</v>
      </c>
      <c r="AS149" s="503">
        <v>23.57</v>
      </c>
      <c r="AT149" s="502"/>
      <c r="AU149" s="511">
        <v>237.16</v>
      </c>
      <c r="AV149" s="511">
        <v>1222.49</v>
      </c>
      <c r="AW149" s="505">
        <v>0.2</v>
      </c>
      <c r="AX149" s="504">
        <v>0.22</v>
      </c>
      <c r="AY149" s="503">
        <v>16.66</v>
      </c>
      <c r="AZ149" s="503">
        <v>1414.05</v>
      </c>
      <c r="BA149" s="503">
        <v>19.170000000000002</v>
      </c>
      <c r="BB149" s="503"/>
      <c r="BC149" s="503"/>
      <c r="BD149" s="511"/>
      <c r="BE149" s="512">
        <v>0.16200000000000001</v>
      </c>
      <c r="BF149" s="512"/>
      <c r="BG149" s="512" t="s">
        <v>5348</v>
      </c>
      <c r="BH149" s="252"/>
      <c r="BI149" s="252"/>
      <c r="BJ149" s="512">
        <v>0.22</v>
      </c>
      <c r="BK149" s="252"/>
      <c r="BL149" s="252"/>
      <c r="BM149" s="527">
        <f t="shared" si="30"/>
        <v>143</v>
      </c>
      <c r="BN149" s="490">
        <v>158.63</v>
      </c>
      <c r="BO149" s="304">
        <v>4.4999999999999998E-2</v>
      </c>
      <c r="BP149" s="254">
        <v>364</v>
      </c>
      <c r="BQ149" s="304">
        <v>3.9399999999999998E-2</v>
      </c>
      <c r="BR149" s="495">
        <v>19.170000000000002</v>
      </c>
      <c r="BS149" s="498">
        <v>0.3</v>
      </c>
      <c r="BT149" s="498"/>
      <c r="BU149" s="495">
        <v>424</v>
      </c>
      <c r="BV149" s="241">
        <f t="shared" si="22"/>
        <v>143</v>
      </c>
      <c r="BW149" s="2"/>
      <c r="BX149" s="2">
        <v>490.8</v>
      </c>
      <c r="BY149" s="2"/>
      <c r="BZ149" s="2"/>
      <c r="CA149" s="2"/>
      <c r="CB149" s="252"/>
      <c r="CC149" s="252"/>
      <c r="CD149" s="252">
        <v>546.33000000000004</v>
      </c>
      <c r="CE149" s="253"/>
      <c r="CG149" s="5">
        <v>0.08</v>
      </c>
      <c r="CM149" s="266">
        <f t="shared" si="23"/>
        <v>181</v>
      </c>
      <c r="CN149" s="267">
        <f t="shared" si="24"/>
        <v>362</v>
      </c>
      <c r="CO149" s="268">
        <f t="shared" si="25"/>
        <v>904.99</v>
      </c>
      <c r="CP149" s="252"/>
      <c r="CQ149" s="252"/>
      <c r="CR149" s="252"/>
      <c r="CS149" s="252"/>
      <c r="CT149" s="252"/>
      <c r="CU149" s="252"/>
      <c r="CV149" s="252"/>
      <c r="CW149" s="252"/>
      <c r="CX149" s="252">
        <f t="shared" si="31"/>
        <v>0</v>
      </c>
      <c r="CY149" s="252"/>
      <c r="CZ149" s="252">
        <v>489.06</v>
      </c>
      <c r="DA149" s="252"/>
      <c r="DC149" s="252"/>
      <c r="DD149" s="252"/>
      <c r="DH149" s="6">
        <v>7.2499999999999995E-2</v>
      </c>
      <c r="DI149" s="252">
        <v>39.42</v>
      </c>
      <c r="DJ149" s="3">
        <v>546.33000000000004</v>
      </c>
      <c r="DL149" s="241">
        <f t="shared" si="26"/>
        <v>143</v>
      </c>
      <c r="DM149" s="2"/>
      <c r="DN149" s="252">
        <v>720</v>
      </c>
      <c r="DQ149" s="252">
        <v>405.18</v>
      </c>
      <c r="DR149" s="264">
        <v>3.9399999999999998E-2</v>
      </c>
      <c r="DS149" s="252">
        <v>0</v>
      </c>
      <c r="DT149" s="253">
        <v>0</v>
      </c>
    </row>
    <row r="150" spans="1:124">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4">
        <v>328.76</v>
      </c>
      <c r="P150" s="475">
        <v>328.76</v>
      </c>
      <c r="Q150" s="475">
        <v>430.86</v>
      </c>
      <c r="R150" s="476">
        <v>0.09</v>
      </c>
      <c r="S150" s="536">
        <f t="shared" si="28"/>
        <v>144</v>
      </c>
      <c r="T150" s="461">
        <v>75.260000000000005</v>
      </c>
      <c r="U150" s="461">
        <v>10.56</v>
      </c>
      <c r="V150" s="461">
        <v>353.76</v>
      </c>
      <c r="W150" s="461"/>
      <c r="X150" s="254">
        <v>51.09</v>
      </c>
      <c r="Y150" s="462">
        <v>7.4999999999999997E-2</v>
      </c>
      <c r="Z150" s="461">
        <v>22.5</v>
      </c>
      <c r="AA150" s="461">
        <v>437.73</v>
      </c>
      <c r="AB150" s="463">
        <v>353.75</v>
      </c>
      <c r="AC150" s="464">
        <v>0.3</v>
      </c>
      <c r="AD150" s="461">
        <v>20.62</v>
      </c>
      <c r="AE150" s="461"/>
      <c r="AF150" s="461"/>
      <c r="AG150" s="253"/>
      <c r="AH150" s="273">
        <v>0.1</v>
      </c>
      <c r="AI150" s="255">
        <v>0.08</v>
      </c>
      <c r="AJ150" s="160">
        <v>0.1</v>
      </c>
      <c r="AK150" s="539">
        <v>480.1</v>
      </c>
      <c r="AL150" s="539"/>
      <c r="AM150" s="506">
        <f t="shared" si="29"/>
        <v>144</v>
      </c>
      <c r="AN150" s="481">
        <v>257.37</v>
      </c>
      <c r="AO150" s="481">
        <v>191.57</v>
      </c>
      <c r="AP150" s="254"/>
      <c r="AQ150" s="481">
        <v>303.18</v>
      </c>
      <c r="AR150" s="500" t="s">
        <v>5330</v>
      </c>
      <c r="AS150" s="503">
        <v>23.57</v>
      </c>
      <c r="AT150" s="503"/>
      <c r="AU150" s="511">
        <v>237.16</v>
      </c>
      <c r="AV150" s="511">
        <v>1222.49</v>
      </c>
      <c r="AW150" s="505">
        <v>0.2</v>
      </c>
      <c r="AX150" s="504">
        <v>0.22</v>
      </c>
      <c r="AY150" s="503">
        <v>16.66</v>
      </c>
      <c r="AZ150" s="503">
        <v>1414.05</v>
      </c>
      <c r="BA150" s="503">
        <v>19.170000000000002</v>
      </c>
      <c r="BB150" s="503"/>
      <c r="BC150" s="503"/>
      <c r="BD150" s="511"/>
      <c r="BE150" s="512">
        <v>0.16200000000000001</v>
      </c>
      <c r="BF150" s="512"/>
      <c r="BG150" s="512" t="s">
        <v>5348</v>
      </c>
      <c r="BH150" s="252"/>
      <c r="BI150" s="252"/>
      <c r="BJ150" s="512">
        <v>0.22</v>
      </c>
      <c r="BK150" s="252"/>
      <c r="BL150" s="252"/>
      <c r="BM150" s="527">
        <f t="shared" si="30"/>
        <v>144</v>
      </c>
      <c r="BN150" s="490">
        <v>158.63</v>
      </c>
      <c r="BO150" s="304">
        <v>4.4999999999999998E-2</v>
      </c>
      <c r="BP150" s="254">
        <v>364</v>
      </c>
      <c r="BQ150" s="304">
        <v>3.9399999999999998E-2</v>
      </c>
      <c r="BR150" s="495">
        <v>19.170000000000002</v>
      </c>
      <c r="BS150" s="498">
        <v>0.3</v>
      </c>
      <c r="BT150" s="498"/>
      <c r="BU150" s="495">
        <v>424</v>
      </c>
      <c r="BV150" s="241">
        <f t="shared" si="22"/>
        <v>144</v>
      </c>
      <c r="BW150" s="2"/>
      <c r="BX150" s="2">
        <v>490.8</v>
      </c>
      <c r="BY150" s="2"/>
      <c r="BZ150" s="2"/>
      <c r="CA150" s="2"/>
      <c r="CB150" s="252"/>
      <c r="CC150" s="252"/>
      <c r="CD150" s="252">
        <v>546.33000000000004</v>
      </c>
      <c r="CE150" s="253"/>
      <c r="CG150" s="253">
        <v>0.08</v>
      </c>
      <c r="CM150" s="266">
        <f t="shared" si="23"/>
        <v>181</v>
      </c>
      <c r="CN150" s="267">
        <f t="shared" si="24"/>
        <v>362</v>
      </c>
      <c r="CO150" s="268">
        <f t="shared" si="25"/>
        <v>904.99</v>
      </c>
      <c r="CP150" s="252"/>
      <c r="CQ150" s="252"/>
      <c r="CR150" s="252"/>
      <c r="CS150" s="252"/>
      <c r="CT150" s="252"/>
      <c r="CU150" s="252"/>
      <c r="CV150" s="252"/>
      <c r="CW150" s="252"/>
      <c r="CX150" s="252">
        <f t="shared" si="31"/>
        <v>0</v>
      </c>
      <c r="CY150" s="252"/>
      <c r="CZ150" s="252">
        <v>489.06</v>
      </c>
      <c r="DA150" s="252"/>
      <c r="DC150" s="252"/>
      <c r="DD150" s="252"/>
      <c r="DH150" s="6">
        <v>7.2499999999999995E-2</v>
      </c>
      <c r="DI150" s="252">
        <v>39.42</v>
      </c>
      <c r="DJ150" s="3">
        <v>546.33000000000004</v>
      </c>
      <c r="DL150" s="241">
        <f t="shared" si="26"/>
        <v>144</v>
      </c>
      <c r="DM150" s="2"/>
      <c r="DN150" s="252">
        <v>720</v>
      </c>
      <c r="DQ150" s="252">
        <v>405.18</v>
      </c>
      <c r="DR150" s="264">
        <v>3.9399999999999998E-2</v>
      </c>
      <c r="DS150" s="252">
        <v>0</v>
      </c>
      <c r="DT150" s="253">
        <v>0</v>
      </c>
    </row>
    <row r="151" spans="1:124">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4">
        <v>328.76</v>
      </c>
      <c r="P151" s="475">
        <v>328.76</v>
      </c>
      <c r="Q151" s="475">
        <v>430.86</v>
      </c>
      <c r="R151" s="476">
        <v>0.09</v>
      </c>
      <c r="S151" s="536">
        <f t="shared" si="28"/>
        <v>145</v>
      </c>
      <c r="T151" s="461">
        <v>75.260000000000005</v>
      </c>
      <c r="U151" s="461">
        <v>10.56</v>
      </c>
      <c r="V151" s="461">
        <v>353.76</v>
      </c>
      <c r="W151" s="461"/>
      <c r="X151" s="254">
        <v>51.09</v>
      </c>
      <c r="Y151" s="462">
        <v>7.4999999999999997E-2</v>
      </c>
      <c r="Z151" s="461">
        <v>22.5</v>
      </c>
      <c r="AA151" s="461">
        <v>437.73</v>
      </c>
      <c r="AB151" s="463">
        <v>353.75</v>
      </c>
      <c r="AC151" s="464">
        <v>0.3</v>
      </c>
      <c r="AD151" s="461">
        <v>20.62</v>
      </c>
      <c r="AE151" s="461"/>
      <c r="AF151" s="461"/>
      <c r="AG151" s="253"/>
      <c r="AH151" s="273">
        <v>0.1</v>
      </c>
      <c r="AI151" s="255">
        <v>0.08</v>
      </c>
      <c r="AJ151" s="160">
        <v>0.1</v>
      </c>
      <c r="AK151" s="539">
        <v>480.1</v>
      </c>
      <c r="AL151" s="539"/>
      <c r="AM151" s="506">
        <f t="shared" si="29"/>
        <v>145</v>
      </c>
      <c r="AN151" s="481">
        <v>257.37</v>
      </c>
      <c r="AO151" s="481">
        <v>191.57</v>
      </c>
      <c r="AP151" s="254"/>
      <c r="AQ151" s="481">
        <v>303.18</v>
      </c>
      <c r="AR151" s="500" t="s">
        <v>5330</v>
      </c>
      <c r="AS151" s="503">
        <v>23.57</v>
      </c>
      <c r="AT151" s="502"/>
      <c r="AU151" s="511">
        <v>237.16</v>
      </c>
      <c r="AV151" s="511">
        <v>1222.49</v>
      </c>
      <c r="AW151" s="505">
        <v>0.2</v>
      </c>
      <c r="AX151" s="504">
        <v>0.22</v>
      </c>
      <c r="AY151" s="503">
        <v>16.66</v>
      </c>
      <c r="AZ151" s="503">
        <v>1414.05</v>
      </c>
      <c r="BA151" s="503">
        <v>19.170000000000002</v>
      </c>
      <c r="BB151" s="503"/>
      <c r="BC151" s="503"/>
      <c r="BD151" s="511"/>
      <c r="BE151" s="512">
        <v>0.16200000000000001</v>
      </c>
      <c r="BF151" s="512"/>
      <c r="BG151" s="512" t="s">
        <v>5348</v>
      </c>
      <c r="BH151" s="252"/>
      <c r="BI151" s="252"/>
      <c r="BJ151" s="512">
        <v>0.22</v>
      </c>
      <c r="BK151" s="252"/>
      <c r="BL151" s="252"/>
      <c r="BM151" s="527">
        <f t="shared" si="30"/>
        <v>145</v>
      </c>
      <c r="BN151" s="490">
        <v>158.63</v>
      </c>
      <c r="BO151" s="304">
        <v>4.4999999999999998E-2</v>
      </c>
      <c r="BP151" s="254">
        <v>366.18</v>
      </c>
      <c r="BQ151" s="304">
        <v>3.9399999999999998E-2</v>
      </c>
      <c r="BR151" s="495">
        <v>19.170000000000002</v>
      </c>
      <c r="BS151" s="498">
        <v>0.3</v>
      </c>
      <c r="BT151" s="498"/>
      <c r="BU151" s="495">
        <v>424</v>
      </c>
      <c r="BV151" s="241">
        <f t="shared" si="22"/>
        <v>145</v>
      </c>
      <c r="BW151" s="2"/>
      <c r="BX151" s="2">
        <v>490.8</v>
      </c>
      <c r="BY151" s="2"/>
      <c r="BZ151" s="2"/>
      <c r="CA151" s="2"/>
      <c r="CB151" s="252"/>
      <c r="CC151" s="252"/>
      <c r="CD151" s="252">
        <v>546.33000000000004</v>
      </c>
      <c r="CE151" s="253"/>
      <c r="CG151" s="5">
        <v>0.08</v>
      </c>
      <c r="CM151" s="266">
        <f t="shared" si="23"/>
        <v>181</v>
      </c>
      <c r="CN151" s="267">
        <f t="shared" si="24"/>
        <v>362</v>
      </c>
      <c r="CO151" s="268">
        <f t="shared" si="25"/>
        <v>904.99</v>
      </c>
      <c r="CP151" s="252"/>
      <c r="CQ151" s="252"/>
      <c r="CR151" s="252"/>
      <c r="CS151" s="252"/>
      <c r="CT151" s="252"/>
      <c r="CU151" s="252"/>
      <c r="CV151" s="252"/>
      <c r="CW151" s="252"/>
      <c r="CX151" s="252">
        <f t="shared" si="31"/>
        <v>0</v>
      </c>
      <c r="CY151" s="252"/>
      <c r="CZ151" s="252">
        <v>489.06</v>
      </c>
      <c r="DA151" s="252"/>
      <c r="DC151" s="252"/>
      <c r="DD151" s="252"/>
      <c r="DH151" s="6">
        <v>7.2499999999999995E-2</v>
      </c>
      <c r="DI151" s="252">
        <v>39.42</v>
      </c>
      <c r="DJ151" s="3">
        <v>546.33000000000004</v>
      </c>
      <c r="DL151" s="241">
        <f t="shared" si="26"/>
        <v>145</v>
      </c>
      <c r="DM151" s="2"/>
      <c r="DN151" s="252">
        <v>720</v>
      </c>
      <c r="DQ151" s="252">
        <v>405.18</v>
      </c>
      <c r="DR151" s="264">
        <v>3.9399999999999998E-2</v>
      </c>
      <c r="DS151" s="252">
        <v>0</v>
      </c>
      <c r="DT151" s="253">
        <v>0</v>
      </c>
    </row>
    <row r="152" spans="1:124">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4">
        <v>328.76</v>
      </c>
      <c r="P152" s="475">
        <v>328.76</v>
      </c>
      <c r="Q152" s="475">
        <v>430.86</v>
      </c>
      <c r="R152" s="476">
        <v>0.09</v>
      </c>
      <c r="S152" s="536">
        <f t="shared" si="28"/>
        <v>146</v>
      </c>
      <c r="T152" s="461">
        <v>75.260000000000005</v>
      </c>
      <c r="U152" s="461">
        <v>10.56</v>
      </c>
      <c r="V152" s="461">
        <v>353.76</v>
      </c>
      <c r="W152" s="461"/>
      <c r="X152" s="254">
        <v>51.09</v>
      </c>
      <c r="Y152" s="462">
        <v>7.4999999999999997E-2</v>
      </c>
      <c r="Z152" s="461">
        <v>22.5</v>
      </c>
      <c r="AA152" s="461">
        <v>437.73</v>
      </c>
      <c r="AB152" s="463">
        <v>353.75</v>
      </c>
      <c r="AC152" s="464">
        <v>0.3</v>
      </c>
      <c r="AD152" s="461">
        <v>20.62</v>
      </c>
      <c r="AE152" s="461"/>
      <c r="AF152" s="461"/>
      <c r="AG152" s="253"/>
      <c r="AH152" s="273">
        <v>0.1</v>
      </c>
      <c r="AI152" s="255">
        <v>0.08</v>
      </c>
      <c r="AJ152" s="160">
        <v>0.1</v>
      </c>
      <c r="AK152" s="539">
        <v>480.1</v>
      </c>
      <c r="AL152" s="539"/>
      <c r="AM152" s="506">
        <f t="shared" si="29"/>
        <v>146</v>
      </c>
      <c r="AN152" s="481">
        <v>257.37</v>
      </c>
      <c r="AO152" s="481">
        <v>191.57</v>
      </c>
      <c r="AP152" s="254"/>
      <c r="AQ152" s="481">
        <v>303.18</v>
      </c>
      <c r="AR152" s="500" t="s">
        <v>5330</v>
      </c>
      <c r="AS152" s="503">
        <v>23.57</v>
      </c>
      <c r="AT152" s="503"/>
      <c r="AU152" s="511">
        <v>237.16</v>
      </c>
      <c r="AV152" s="511">
        <v>1222.49</v>
      </c>
      <c r="AW152" s="505">
        <v>0.2</v>
      </c>
      <c r="AX152" s="504">
        <v>0.22</v>
      </c>
      <c r="AY152" s="503">
        <v>16.66</v>
      </c>
      <c r="AZ152" s="503">
        <v>1414.05</v>
      </c>
      <c r="BA152" s="503">
        <v>19.170000000000002</v>
      </c>
      <c r="BB152" s="503"/>
      <c r="BC152" s="503"/>
      <c r="BD152" s="511"/>
      <c r="BE152" s="512">
        <v>0.16200000000000001</v>
      </c>
      <c r="BF152" s="512"/>
      <c r="BG152" s="512" t="s">
        <v>5348</v>
      </c>
      <c r="BH152" s="252"/>
      <c r="BI152" s="252"/>
      <c r="BJ152" s="512">
        <v>0.22</v>
      </c>
      <c r="BK152" s="252"/>
      <c r="BL152" s="252"/>
      <c r="BM152" s="527">
        <f t="shared" si="30"/>
        <v>146</v>
      </c>
      <c r="BN152" s="490">
        <v>158.63</v>
      </c>
      <c r="BO152" s="304">
        <v>4.4999999999999998E-2</v>
      </c>
      <c r="BP152" s="254">
        <v>366.18</v>
      </c>
      <c r="BQ152" s="304">
        <v>3.9399999999999998E-2</v>
      </c>
      <c r="BR152" s="495">
        <v>19.170000000000002</v>
      </c>
      <c r="BS152" s="498">
        <v>0.3</v>
      </c>
      <c r="BT152" s="498"/>
      <c r="BU152" s="495">
        <v>424</v>
      </c>
      <c r="BV152" s="241">
        <f t="shared" si="22"/>
        <v>146</v>
      </c>
      <c r="BW152" s="2"/>
      <c r="BX152" s="2">
        <v>490.8</v>
      </c>
      <c r="BY152" s="2"/>
      <c r="BZ152" s="2"/>
      <c r="CA152" s="2"/>
      <c r="CB152" s="252"/>
      <c r="CC152" s="252"/>
      <c r="CD152" s="252">
        <v>546.33000000000004</v>
      </c>
      <c r="CE152" s="253"/>
      <c r="CG152" s="253">
        <v>0.08</v>
      </c>
      <c r="CM152" s="266">
        <f t="shared" si="23"/>
        <v>181</v>
      </c>
      <c r="CN152" s="267">
        <f t="shared" si="24"/>
        <v>362</v>
      </c>
      <c r="CO152" s="268">
        <f t="shared" si="25"/>
        <v>904.99</v>
      </c>
      <c r="CP152" s="252"/>
      <c r="CQ152" s="252"/>
      <c r="CR152" s="252"/>
      <c r="CS152" s="252"/>
      <c r="CT152" s="252"/>
      <c r="CU152" s="252"/>
      <c r="CV152" s="252"/>
      <c r="CW152" s="252"/>
      <c r="CX152" s="252">
        <f t="shared" si="31"/>
        <v>0</v>
      </c>
      <c r="CY152" s="252"/>
      <c r="CZ152" s="252">
        <v>489.06</v>
      </c>
      <c r="DA152" s="252"/>
      <c r="DC152" s="252"/>
      <c r="DD152" s="252"/>
      <c r="DH152" s="6">
        <v>7.2499999999999995E-2</v>
      </c>
      <c r="DI152" s="252">
        <v>39.42</v>
      </c>
      <c r="DJ152" s="3">
        <v>546.33000000000004</v>
      </c>
      <c r="DL152" s="241">
        <f t="shared" si="26"/>
        <v>146</v>
      </c>
      <c r="DM152" s="2"/>
      <c r="DN152" s="252">
        <v>720</v>
      </c>
      <c r="DQ152" s="252">
        <v>405.18</v>
      </c>
      <c r="DR152" s="264">
        <v>3.9399999999999998E-2</v>
      </c>
      <c r="DS152" s="252">
        <v>0</v>
      </c>
      <c r="DT152" s="253">
        <v>0</v>
      </c>
    </row>
    <row r="153" spans="1:124">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4">
        <v>328.76</v>
      </c>
      <c r="P153" s="475">
        <v>328.76</v>
      </c>
      <c r="Q153" s="475">
        <v>430.86</v>
      </c>
      <c r="R153" s="476">
        <v>0.09</v>
      </c>
      <c r="S153" s="536">
        <f t="shared" si="28"/>
        <v>147</v>
      </c>
      <c r="T153" s="461">
        <v>75.260000000000005</v>
      </c>
      <c r="U153" s="461">
        <v>10.56</v>
      </c>
      <c r="V153" s="461">
        <v>353.76</v>
      </c>
      <c r="W153" s="461"/>
      <c r="X153" s="254">
        <v>51.09</v>
      </c>
      <c r="Y153" s="462">
        <v>7.4999999999999997E-2</v>
      </c>
      <c r="Z153" s="461">
        <v>22.5</v>
      </c>
      <c r="AA153" s="461">
        <v>437.73</v>
      </c>
      <c r="AB153" s="463">
        <v>353.75</v>
      </c>
      <c r="AC153" s="464">
        <v>0.3</v>
      </c>
      <c r="AD153" s="461">
        <v>20.62</v>
      </c>
      <c r="AE153" s="461"/>
      <c r="AF153" s="461"/>
      <c r="AG153" s="253"/>
      <c r="AH153" s="273">
        <v>0.1</v>
      </c>
      <c r="AI153" s="255">
        <v>0.08</v>
      </c>
      <c r="AJ153" s="160">
        <v>0.1</v>
      </c>
      <c r="AK153" s="539">
        <v>480.1</v>
      </c>
      <c r="AL153" s="539"/>
      <c r="AM153" s="506">
        <f t="shared" si="29"/>
        <v>147</v>
      </c>
      <c r="AN153" s="481">
        <v>257.37</v>
      </c>
      <c r="AO153" s="481">
        <v>191.57</v>
      </c>
      <c r="AP153" s="254"/>
      <c r="AQ153" s="481">
        <v>303.18</v>
      </c>
      <c r="AR153" s="500" t="s">
        <v>5330</v>
      </c>
      <c r="AS153" s="503">
        <v>23.57</v>
      </c>
      <c r="AT153" s="502"/>
      <c r="AU153" s="511">
        <v>237.16</v>
      </c>
      <c r="AV153" s="511">
        <v>1222.49</v>
      </c>
      <c r="AW153" s="505">
        <v>0.2</v>
      </c>
      <c r="AX153" s="504">
        <v>0.22</v>
      </c>
      <c r="AY153" s="503">
        <v>16.66</v>
      </c>
      <c r="AZ153" s="503">
        <v>1414.05</v>
      </c>
      <c r="BA153" s="503">
        <v>19.170000000000002</v>
      </c>
      <c r="BB153" s="503"/>
      <c r="BC153" s="503"/>
      <c r="BD153" s="511"/>
      <c r="BE153" s="512">
        <v>0.16200000000000001</v>
      </c>
      <c r="BF153" s="512"/>
      <c r="BG153" s="512" t="s">
        <v>5348</v>
      </c>
      <c r="BH153" s="252"/>
      <c r="BI153" s="252"/>
      <c r="BJ153" s="512">
        <v>0.22</v>
      </c>
      <c r="BK153" s="252"/>
      <c r="BL153" s="252"/>
      <c r="BM153" s="527">
        <f t="shared" si="30"/>
        <v>147</v>
      </c>
      <c r="BN153" s="490">
        <v>158.63</v>
      </c>
      <c r="BO153" s="304">
        <v>4.4999999999999998E-2</v>
      </c>
      <c r="BP153" s="254">
        <v>366.18</v>
      </c>
      <c r="BQ153" s="304">
        <v>3.9399999999999998E-2</v>
      </c>
      <c r="BR153" s="495">
        <v>19.170000000000002</v>
      </c>
      <c r="BS153" s="498">
        <v>0.3</v>
      </c>
      <c r="BT153" s="498"/>
      <c r="BU153" s="495">
        <v>424</v>
      </c>
      <c r="BV153" s="241">
        <f t="shared" si="22"/>
        <v>147</v>
      </c>
      <c r="BW153" s="2"/>
      <c r="BX153" s="2">
        <v>490.8</v>
      </c>
      <c r="BY153" s="2"/>
      <c r="BZ153" s="2"/>
      <c r="CA153" s="2"/>
      <c r="CB153" s="252"/>
      <c r="CC153" s="252"/>
      <c r="CD153" s="252">
        <v>546.33000000000004</v>
      </c>
      <c r="CE153" s="253"/>
      <c r="CG153" s="5">
        <v>0.08</v>
      </c>
      <c r="CM153" s="266">
        <f t="shared" si="23"/>
        <v>181</v>
      </c>
      <c r="CN153" s="267">
        <f t="shared" si="24"/>
        <v>362</v>
      </c>
      <c r="CO153" s="268">
        <f t="shared" si="25"/>
        <v>904.99</v>
      </c>
      <c r="CP153" s="252"/>
      <c r="CQ153" s="252"/>
      <c r="CR153" s="252"/>
      <c r="CS153" s="252"/>
      <c r="CT153" s="252"/>
      <c r="CU153" s="252"/>
      <c r="CV153" s="252"/>
      <c r="CW153" s="252"/>
      <c r="CX153" s="252">
        <f t="shared" si="31"/>
        <v>0</v>
      </c>
      <c r="CY153" s="252"/>
      <c r="CZ153" s="252">
        <v>489.06</v>
      </c>
      <c r="DA153" s="252"/>
      <c r="DC153" s="252"/>
      <c r="DD153" s="252"/>
      <c r="DH153" s="6">
        <v>7.2499999999999995E-2</v>
      </c>
      <c r="DI153" s="252">
        <v>39.42</v>
      </c>
      <c r="DJ153" s="3">
        <v>546.33000000000004</v>
      </c>
      <c r="DL153" s="241">
        <f t="shared" si="26"/>
        <v>147</v>
      </c>
      <c r="DM153" s="2"/>
      <c r="DN153" s="252">
        <v>720</v>
      </c>
      <c r="DQ153" s="252">
        <v>405.18</v>
      </c>
      <c r="DR153" s="264">
        <v>3.9399999999999998E-2</v>
      </c>
      <c r="DS153" s="252">
        <v>0</v>
      </c>
      <c r="DT153" s="253">
        <v>0</v>
      </c>
    </row>
    <row r="154" spans="1:124">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4">
        <v>328.76</v>
      </c>
      <c r="P154" s="475">
        <v>328.76</v>
      </c>
      <c r="Q154" s="475">
        <v>430.86</v>
      </c>
      <c r="R154" s="476">
        <v>0.09</v>
      </c>
      <c r="S154" s="536">
        <f t="shared" si="28"/>
        <v>148</v>
      </c>
      <c r="T154" s="461">
        <v>75.260000000000005</v>
      </c>
      <c r="U154" s="461">
        <v>10.56</v>
      </c>
      <c r="V154" s="461">
        <v>353.76</v>
      </c>
      <c r="W154" s="461"/>
      <c r="X154" s="254">
        <v>51.09</v>
      </c>
      <c r="Y154" s="462">
        <v>7.4999999999999997E-2</v>
      </c>
      <c r="Z154" s="461">
        <v>22.5</v>
      </c>
      <c r="AA154" s="461">
        <v>437.73</v>
      </c>
      <c r="AB154" s="463">
        <v>353.75</v>
      </c>
      <c r="AC154" s="464">
        <v>0.3</v>
      </c>
      <c r="AD154" s="461">
        <v>20.62</v>
      </c>
      <c r="AE154" s="461"/>
      <c r="AF154" s="461"/>
      <c r="AG154" s="253"/>
      <c r="AH154" s="273">
        <v>0.1</v>
      </c>
      <c r="AI154" s="255">
        <v>0.08</v>
      </c>
      <c r="AJ154" s="160">
        <v>0.1</v>
      </c>
      <c r="AK154" s="539">
        <v>480.1</v>
      </c>
      <c r="AL154" s="539"/>
      <c r="AM154" s="506">
        <f t="shared" si="29"/>
        <v>148</v>
      </c>
      <c r="AN154" s="481">
        <v>257.37</v>
      </c>
      <c r="AO154" s="481">
        <v>191.57</v>
      </c>
      <c r="AP154" s="254"/>
      <c r="AQ154" s="481">
        <v>303.18</v>
      </c>
      <c r="AR154" s="500" t="s">
        <v>5330</v>
      </c>
      <c r="AS154" s="503">
        <v>23.57</v>
      </c>
      <c r="AT154" s="503"/>
      <c r="AU154" s="511">
        <v>237.16</v>
      </c>
      <c r="AV154" s="511">
        <v>1222.49</v>
      </c>
      <c r="AW154" s="505">
        <v>0.2</v>
      </c>
      <c r="AX154" s="504">
        <v>0.22</v>
      </c>
      <c r="AY154" s="503">
        <v>16.66</v>
      </c>
      <c r="AZ154" s="503">
        <v>1414.05</v>
      </c>
      <c r="BA154" s="503">
        <v>19.170000000000002</v>
      </c>
      <c r="BB154" s="503"/>
      <c r="BC154" s="503"/>
      <c r="BD154" s="511"/>
      <c r="BE154" s="512">
        <v>0.16200000000000001</v>
      </c>
      <c r="BF154" s="512"/>
      <c r="BG154" s="512" t="s">
        <v>5348</v>
      </c>
      <c r="BH154" s="252"/>
      <c r="BI154" s="252"/>
      <c r="BJ154" s="512">
        <v>0.22</v>
      </c>
      <c r="BK154" s="252"/>
      <c r="BL154" s="252"/>
      <c r="BM154" s="527">
        <f t="shared" si="30"/>
        <v>148</v>
      </c>
      <c r="BN154" s="490">
        <v>158.63</v>
      </c>
      <c r="BO154" s="304">
        <v>4.4999999999999998E-2</v>
      </c>
      <c r="BP154" s="254">
        <v>366.18</v>
      </c>
      <c r="BQ154" s="304">
        <v>3.9399999999999998E-2</v>
      </c>
      <c r="BR154" s="495">
        <v>19.170000000000002</v>
      </c>
      <c r="BS154" s="498">
        <v>0.3</v>
      </c>
      <c r="BT154" s="498"/>
      <c r="BU154" s="495">
        <v>424</v>
      </c>
      <c r="BV154" s="241">
        <f t="shared" si="22"/>
        <v>148</v>
      </c>
      <c r="BW154" s="2"/>
      <c r="BX154" s="2">
        <v>490.8</v>
      </c>
      <c r="BY154" s="2"/>
      <c r="BZ154" s="2"/>
      <c r="CA154" s="2"/>
      <c r="CB154" s="252"/>
      <c r="CC154" s="252"/>
      <c r="CD154" s="252">
        <v>546.33000000000004</v>
      </c>
      <c r="CE154" s="253"/>
      <c r="CG154" s="253">
        <v>0.08</v>
      </c>
      <c r="CM154" s="266">
        <f t="shared" si="23"/>
        <v>181</v>
      </c>
      <c r="CN154" s="267">
        <f t="shared" si="24"/>
        <v>362</v>
      </c>
      <c r="CO154" s="268">
        <f t="shared" si="25"/>
        <v>904.99</v>
      </c>
      <c r="CP154" s="252"/>
      <c r="CQ154" s="252"/>
      <c r="CR154" s="252"/>
      <c r="CS154" s="252"/>
      <c r="CT154" s="252"/>
      <c r="CU154" s="252"/>
      <c r="CV154" s="252"/>
      <c r="CW154" s="252"/>
      <c r="CX154" s="252">
        <f t="shared" si="31"/>
        <v>0</v>
      </c>
      <c r="CY154" s="252"/>
      <c r="CZ154" s="252">
        <v>489.06</v>
      </c>
      <c r="DA154" s="252"/>
      <c r="DC154" s="252"/>
      <c r="DD154" s="252"/>
      <c r="DH154" s="6">
        <v>7.2499999999999995E-2</v>
      </c>
      <c r="DI154" s="252">
        <v>39.42</v>
      </c>
      <c r="DJ154" s="3">
        <v>546.33000000000004</v>
      </c>
      <c r="DL154" s="241">
        <f t="shared" si="26"/>
        <v>148</v>
      </c>
      <c r="DM154" s="2"/>
      <c r="DN154" s="252">
        <v>720</v>
      </c>
      <c r="DQ154" s="252">
        <v>405.18</v>
      </c>
      <c r="DR154" s="264">
        <v>3.9399999999999998E-2</v>
      </c>
      <c r="DS154" s="252">
        <v>0</v>
      </c>
      <c r="DT154" s="253">
        <v>0</v>
      </c>
    </row>
    <row r="155" spans="1:124">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4">
        <v>328.76</v>
      </c>
      <c r="P155" s="475">
        <v>328.76</v>
      </c>
      <c r="Q155" s="475">
        <v>430.86</v>
      </c>
      <c r="R155" s="476">
        <v>0.09</v>
      </c>
      <c r="S155" s="536">
        <f t="shared" si="28"/>
        <v>149</v>
      </c>
      <c r="T155" s="461">
        <v>75.260000000000005</v>
      </c>
      <c r="U155" s="461">
        <v>10.56</v>
      </c>
      <c r="V155" s="461">
        <v>353.76</v>
      </c>
      <c r="W155" s="461"/>
      <c r="X155" s="254">
        <v>51.09</v>
      </c>
      <c r="Y155" s="462">
        <v>7.4999999999999997E-2</v>
      </c>
      <c r="Z155" s="461">
        <v>22.5</v>
      </c>
      <c r="AA155" s="461">
        <v>437.73</v>
      </c>
      <c r="AB155" s="463">
        <v>353.75</v>
      </c>
      <c r="AC155" s="464">
        <v>0.3</v>
      </c>
      <c r="AD155" s="461">
        <v>20.62</v>
      </c>
      <c r="AE155" s="461"/>
      <c r="AF155" s="461"/>
      <c r="AG155" s="253"/>
      <c r="AH155" s="273">
        <v>0.1</v>
      </c>
      <c r="AI155" s="255">
        <v>0.08</v>
      </c>
      <c r="AJ155" s="160">
        <v>0.1</v>
      </c>
      <c r="AK155" s="539">
        <v>480.1</v>
      </c>
      <c r="AL155" s="539"/>
      <c r="AM155" s="506">
        <f t="shared" si="29"/>
        <v>149</v>
      </c>
      <c r="AN155" s="481">
        <v>257.37</v>
      </c>
      <c r="AO155" s="481">
        <v>191.57</v>
      </c>
      <c r="AP155" s="254"/>
      <c r="AQ155" s="481">
        <v>303.18</v>
      </c>
      <c r="AR155" s="500" t="s">
        <v>5330</v>
      </c>
      <c r="AS155" s="503">
        <v>23.57</v>
      </c>
      <c r="AT155" s="502"/>
      <c r="AU155" s="511">
        <v>237.16</v>
      </c>
      <c r="AV155" s="511">
        <v>1222.49</v>
      </c>
      <c r="AW155" s="505">
        <v>0.2</v>
      </c>
      <c r="AX155" s="504">
        <v>0.22</v>
      </c>
      <c r="AY155" s="503">
        <v>16.66</v>
      </c>
      <c r="AZ155" s="503">
        <v>1414.05</v>
      </c>
      <c r="BA155" s="503">
        <v>19.170000000000002</v>
      </c>
      <c r="BB155" s="503"/>
      <c r="BC155" s="503"/>
      <c r="BD155" s="511"/>
      <c r="BE155" s="512">
        <v>0.16200000000000001</v>
      </c>
      <c r="BF155" s="512"/>
      <c r="BG155" s="512" t="s">
        <v>5348</v>
      </c>
      <c r="BH155" s="252"/>
      <c r="BI155" s="252"/>
      <c r="BJ155" s="512">
        <v>0.22</v>
      </c>
      <c r="BK155" s="252"/>
      <c r="BL155" s="252"/>
      <c r="BM155" s="527">
        <f t="shared" si="30"/>
        <v>149</v>
      </c>
      <c r="BN155" s="490">
        <v>158.63</v>
      </c>
      <c r="BO155" s="304">
        <v>4.4999999999999998E-2</v>
      </c>
      <c r="BP155" s="254">
        <v>366.18</v>
      </c>
      <c r="BQ155" s="304">
        <v>3.9399999999999998E-2</v>
      </c>
      <c r="BR155" s="495">
        <v>19.170000000000002</v>
      </c>
      <c r="BS155" s="498">
        <v>0.3</v>
      </c>
      <c r="BT155" s="498"/>
      <c r="BU155" s="495">
        <v>424</v>
      </c>
      <c r="BV155" s="241">
        <f t="shared" si="22"/>
        <v>149</v>
      </c>
      <c r="BW155" s="2"/>
      <c r="BX155" s="2">
        <v>490.8</v>
      </c>
      <c r="BY155" s="2"/>
      <c r="BZ155" s="2"/>
      <c r="CA155" s="2"/>
      <c r="CB155" s="252"/>
      <c r="CC155" s="252"/>
      <c r="CD155" s="252">
        <v>546.33000000000004</v>
      </c>
      <c r="CE155" s="253"/>
      <c r="CG155" s="5">
        <v>0.08</v>
      </c>
      <c r="CM155" s="266">
        <f t="shared" si="23"/>
        <v>181</v>
      </c>
      <c r="CN155" s="267">
        <f t="shared" si="24"/>
        <v>362</v>
      </c>
      <c r="CO155" s="268">
        <f t="shared" si="25"/>
        <v>904.99</v>
      </c>
      <c r="CP155" s="252"/>
      <c r="CQ155" s="252"/>
      <c r="CR155" s="252"/>
      <c r="CS155" s="252"/>
      <c r="CT155" s="252"/>
      <c r="CU155" s="252"/>
      <c r="CV155" s="252"/>
      <c r="CW155" s="252"/>
      <c r="CX155" s="252">
        <f t="shared" si="31"/>
        <v>0</v>
      </c>
      <c r="CY155" s="252"/>
      <c r="CZ155" s="252">
        <v>489.06</v>
      </c>
      <c r="DA155" s="252"/>
      <c r="DC155" s="252"/>
      <c r="DD155" s="252"/>
      <c r="DH155" s="6">
        <v>7.2499999999999995E-2</v>
      </c>
      <c r="DI155" s="252">
        <v>39.42</v>
      </c>
      <c r="DJ155" s="3">
        <v>546.33000000000004</v>
      </c>
      <c r="DL155" s="241">
        <f t="shared" si="26"/>
        <v>149</v>
      </c>
      <c r="DM155" s="2"/>
      <c r="DN155" s="252">
        <v>720</v>
      </c>
      <c r="DQ155" s="252">
        <v>405.18</v>
      </c>
      <c r="DR155" s="264">
        <v>3.9399999999999998E-2</v>
      </c>
      <c r="DS155" s="252">
        <v>0</v>
      </c>
      <c r="DT155" s="253">
        <v>0</v>
      </c>
    </row>
    <row r="156" spans="1:124">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4">
        <v>328.76</v>
      </c>
      <c r="P156" s="475">
        <v>328.76</v>
      </c>
      <c r="Q156" s="475">
        <v>430.86</v>
      </c>
      <c r="R156" s="476">
        <v>0.09</v>
      </c>
      <c r="S156" s="536">
        <f t="shared" si="28"/>
        <v>150</v>
      </c>
      <c r="T156" s="461">
        <v>75.260000000000005</v>
      </c>
      <c r="U156" s="461">
        <v>10.56</v>
      </c>
      <c r="V156" s="461">
        <v>353.76</v>
      </c>
      <c r="W156" s="461"/>
      <c r="X156" s="254">
        <v>51.09</v>
      </c>
      <c r="Y156" s="462">
        <v>7.4999999999999997E-2</v>
      </c>
      <c r="Z156" s="461">
        <v>22.5</v>
      </c>
      <c r="AA156" s="461">
        <v>437.73</v>
      </c>
      <c r="AB156" s="463">
        <v>353.75</v>
      </c>
      <c r="AC156" s="464">
        <v>0.3</v>
      </c>
      <c r="AD156" s="461">
        <v>20.62</v>
      </c>
      <c r="AE156" s="461"/>
      <c r="AF156" s="461"/>
      <c r="AG156" s="253"/>
      <c r="AH156" s="273">
        <v>0.1</v>
      </c>
      <c r="AI156" s="255">
        <v>0.08</v>
      </c>
      <c r="AJ156" s="160">
        <v>0.1</v>
      </c>
      <c r="AK156" s="539">
        <v>480.1</v>
      </c>
      <c r="AL156" s="539"/>
      <c r="AM156" s="506">
        <f t="shared" si="29"/>
        <v>150</v>
      </c>
      <c r="AN156" s="481">
        <v>257.37</v>
      </c>
      <c r="AO156" s="481">
        <v>191.57</v>
      </c>
      <c r="AP156" s="254"/>
      <c r="AQ156" s="481">
        <v>303.18</v>
      </c>
      <c r="AR156" s="500" t="s">
        <v>5330</v>
      </c>
      <c r="AS156" s="503">
        <v>23.57</v>
      </c>
      <c r="AT156" s="503"/>
      <c r="AU156" s="511">
        <v>237.16</v>
      </c>
      <c r="AV156" s="511">
        <v>1222.49</v>
      </c>
      <c r="AW156" s="505">
        <v>0.2</v>
      </c>
      <c r="AX156" s="504">
        <v>0.22</v>
      </c>
      <c r="AY156" s="503">
        <v>16.66</v>
      </c>
      <c r="AZ156" s="503">
        <v>1414.05</v>
      </c>
      <c r="BA156" s="503">
        <v>19.170000000000002</v>
      </c>
      <c r="BB156" s="503"/>
      <c r="BC156" s="503"/>
      <c r="BD156" s="511"/>
      <c r="BE156" s="512">
        <v>0.16200000000000001</v>
      </c>
      <c r="BF156" s="512"/>
      <c r="BG156" s="512" t="s">
        <v>5348</v>
      </c>
      <c r="BH156" s="252"/>
      <c r="BI156" s="252"/>
      <c r="BJ156" s="512">
        <v>0.22</v>
      </c>
      <c r="BK156" s="252"/>
      <c r="BL156" s="252"/>
      <c r="BM156" s="527">
        <f t="shared" si="30"/>
        <v>150</v>
      </c>
      <c r="BN156" s="490">
        <v>158.63</v>
      </c>
      <c r="BO156" s="304">
        <v>4.4999999999999998E-2</v>
      </c>
      <c r="BP156" s="254">
        <v>366.18</v>
      </c>
      <c r="BQ156" s="304">
        <v>3.9399999999999998E-2</v>
      </c>
      <c r="BR156" s="495">
        <v>19.170000000000002</v>
      </c>
      <c r="BS156" s="498">
        <v>0.3</v>
      </c>
      <c r="BT156" s="498"/>
      <c r="BU156" s="495">
        <v>424</v>
      </c>
      <c r="BV156" s="241">
        <f t="shared" si="22"/>
        <v>150</v>
      </c>
      <c r="BW156" s="2"/>
      <c r="BX156" s="2">
        <v>490.8</v>
      </c>
      <c r="BY156" s="2"/>
      <c r="BZ156" s="2"/>
      <c r="CA156" s="2"/>
      <c r="CB156" s="252"/>
      <c r="CC156" s="252"/>
      <c r="CD156" s="252">
        <v>546.33000000000004</v>
      </c>
      <c r="CE156" s="253"/>
      <c r="CG156" s="253">
        <v>0.08</v>
      </c>
      <c r="CM156" s="266">
        <f t="shared" si="23"/>
        <v>181</v>
      </c>
      <c r="CN156" s="267">
        <f t="shared" si="24"/>
        <v>362</v>
      </c>
      <c r="CO156" s="268">
        <f t="shared" si="25"/>
        <v>904.99</v>
      </c>
      <c r="CP156" s="252"/>
      <c r="CQ156" s="252"/>
      <c r="CR156" s="252"/>
      <c r="CS156" s="252"/>
      <c r="CT156" s="252"/>
      <c r="CU156" s="252"/>
      <c r="CV156" s="252"/>
      <c r="CW156" s="252"/>
      <c r="CX156" s="252">
        <f t="shared" si="31"/>
        <v>0</v>
      </c>
      <c r="CY156" s="252"/>
      <c r="CZ156" s="252">
        <v>489.06</v>
      </c>
      <c r="DA156" s="252"/>
      <c r="DC156" s="252"/>
      <c r="DD156" s="252"/>
      <c r="DH156" s="6">
        <v>7.2499999999999995E-2</v>
      </c>
      <c r="DI156" s="252">
        <v>39.42</v>
      </c>
      <c r="DJ156" s="3">
        <v>546.33000000000004</v>
      </c>
      <c r="DL156" s="241">
        <f t="shared" si="26"/>
        <v>150</v>
      </c>
      <c r="DM156" s="2"/>
      <c r="DN156" s="252">
        <v>720</v>
      </c>
      <c r="DQ156" s="252">
        <v>405.18</v>
      </c>
      <c r="DR156" s="264">
        <v>3.9399999999999998E-2</v>
      </c>
      <c r="DS156" s="252">
        <v>0</v>
      </c>
      <c r="DT156" s="253">
        <v>0</v>
      </c>
    </row>
    <row r="157" spans="1:124">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4">
        <v>328.76</v>
      </c>
      <c r="P157" s="475">
        <v>328.76</v>
      </c>
      <c r="Q157" s="475">
        <v>430.86</v>
      </c>
      <c r="R157" s="476">
        <v>0.09</v>
      </c>
      <c r="S157" s="536">
        <f t="shared" si="28"/>
        <v>151</v>
      </c>
      <c r="T157" s="461">
        <v>75.260000000000005</v>
      </c>
      <c r="U157" s="461">
        <v>10.56</v>
      </c>
      <c r="V157" s="461">
        <v>353.76</v>
      </c>
      <c r="W157" s="461"/>
      <c r="X157" s="254">
        <v>51.09</v>
      </c>
      <c r="Y157" s="462">
        <v>7.4999999999999997E-2</v>
      </c>
      <c r="Z157" s="461">
        <v>22.5</v>
      </c>
      <c r="AA157" s="461">
        <v>437.73</v>
      </c>
      <c r="AB157" s="463">
        <v>353.75</v>
      </c>
      <c r="AC157" s="464">
        <v>0.3</v>
      </c>
      <c r="AD157" s="461">
        <v>20.62</v>
      </c>
      <c r="AE157" s="461"/>
      <c r="AF157" s="461"/>
      <c r="AG157" s="253"/>
      <c r="AH157" s="273">
        <v>0.1</v>
      </c>
      <c r="AI157" s="255">
        <v>0.08</v>
      </c>
      <c r="AJ157" s="160">
        <v>0.1</v>
      </c>
      <c r="AK157" s="539">
        <v>480.1</v>
      </c>
      <c r="AL157" s="539"/>
      <c r="AM157" s="506">
        <f t="shared" si="29"/>
        <v>151</v>
      </c>
      <c r="AN157" s="481">
        <v>257.37</v>
      </c>
      <c r="AO157" s="481">
        <v>191.57</v>
      </c>
      <c r="AP157" s="254"/>
      <c r="AQ157" s="481">
        <v>303.18</v>
      </c>
      <c r="AR157" s="500" t="s">
        <v>5330</v>
      </c>
      <c r="AS157" s="503">
        <v>23.57</v>
      </c>
      <c r="AT157" s="502"/>
      <c r="AU157" s="511">
        <v>237.16</v>
      </c>
      <c r="AV157" s="511">
        <v>1222.49</v>
      </c>
      <c r="AW157" s="505">
        <v>0.2</v>
      </c>
      <c r="AX157" s="504">
        <v>0.22</v>
      </c>
      <c r="AY157" s="503">
        <v>16.66</v>
      </c>
      <c r="AZ157" s="503">
        <v>1414.05</v>
      </c>
      <c r="BA157" s="503">
        <v>19.170000000000002</v>
      </c>
      <c r="BB157" s="503"/>
      <c r="BC157" s="503"/>
      <c r="BD157" s="511"/>
      <c r="BE157" s="512">
        <v>0.16200000000000001</v>
      </c>
      <c r="BF157" s="512"/>
      <c r="BG157" s="512" t="s">
        <v>5348</v>
      </c>
      <c r="BH157" s="252"/>
      <c r="BI157" s="252"/>
      <c r="BJ157" s="512">
        <v>0.22</v>
      </c>
      <c r="BK157" s="252"/>
      <c r="BL157" s="252"/>
      <c r="BM157" s="527">
        <f t="shared" si="30"/>
        <v>151</v>
      </c>
      <c r="BN157" s="490">
        <v>158.63</v>
      </c>
      <c r="BO157" s="304">
        <v>4.4999999999999998E-2</v>
      </c>
      <c r="BP157" s="254">
        <v>366.18</v>
      </c>
      <c r="BQ157" s="304">
        <v>3.9399999999999998E-2</v>
      </c>
      <c r="BR157" s="495">
        <v>19.170000000000002</v>
      </c>
      <c r="BS157" s="498">
        <v>0.3</v>
      </c>
      <c r="BT157" s="498"/>
      <c r="BU157" s="495">
        <v>424</v>
      </c>
      <c r="BV157" s="241">
        <f t="shared" si="22"/>
        <v>151</v>
      </c>
      <c r="BW157" s="2"/>
      <c r="BX157" s="2">
        <v>490.8</v>
      </c>
      <c r="BY157" s="2"/>
      <c r="BZ157" s="2"/>
      <c r="CA157" s="2"/>
      <c r="CB157" s="252"/>
      <c r="CC157" s="252"/>
      <c r="CD157" s="252">
        <v>546.33000000000004</v>
      </c>
      <c r="CE157" s="253"/>
      <c r="CG157" s="5">
        <v>0.08</v>
      </c>
      <c r="CM157" s="266">
        <f t="shared" si="23"/>
        <v>181</v>
      </c>
      <c r="CN157" s="267">
        <f t="shared" si="24"/>
        <v>362</v>
      </c>
      <c r="CO157" s="268">
        <f t="shared" si="25"/>
        <v>904.99</v>
      </c>
      <c r="CP157" s="252"/>
      <c r="CQ157" s="252"/>
      <c r="CR157" s="252"/>
      <c r="CS157" s="252"/>
      <c r="CT157" s="252"/>
      <c r="CU157" s="252"/>
      <c r="CV157" s="252"/>
      <c r="CW157" s="252"/>
      <c r="CX157" s="252">
        <f t="shared" si="31"/>
        <v>0</v>
      </c>
      <c r="CY157" s="252"/>
      <c r="CZ157" s="252">
        <v>489.06</v>
      </c>
      <c r="DA157" s="252"/>
      <c r="DC157" s="252"/>
      <c r="DD157" s="252"/>
      <c r="DH157" s="6">
        <v>7.2499999999999995E-2</v>
      </c>
      <c r="DI157" s="252">
        <v>39.42</v>
      </c>
      <c r="DJ157" s="3">
        <v>546.33000000000004</v>
      </c>
      <c r="DL157" s="241">
        <f t="shared" si="26"/>
        <v>151</v>
      </c>
      <c r="DM157" s="2"/>
      <c r="DN157" s="252">
        <v>720</v>
      </c>
      <c r="DQ157" s="252">
        <v>405.18</v>
      </c>
      <c r="DR157" s="264">
        <v>3.9399999999999998E-2</v>
      </c>
      <c r="DS157" s="252">
        <v>0</v>
      </c>
      <c r="DT157" s="253">
        <v>0</v>
      </c>
    </row>
    <row r="158" spans="1:124">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4">
        <v>328.76</v>
      </c>
      <c r="P158" s="475">
        <v>328.76</v>
      </c>
      <c r="Q158" s="475">
        <v>430.86</v>
      </c>
      <c r="R158" s="476">
        <v>0.09</v>
      </c>
      <c r="S158" s="536">
        <f t="shared" si="28"/>
        <v>152</v>
      </c>
      <c r="T158" s="461">
        <v>75.260000000000005</v>
      </c>
      <c r="U158" s="461">
        <v>10.56</v>
      </c>
      <c r="V158" s="461">
        <v>353.76</v>
      </c>
      <c r="W158" s="461"/>
      <c r="X158" s="254">
        <v>51.09</v>
      </c>
      <c r="Y158" s="462">
        <v>7.4999999999999997E-2</v>
      </c>
      <c r="Z158" s="461">
        <v>22.5</v>
      </c>
      <c r="AA158" s="461">
        <v>437.73</v>
      </c>
      <c r="AB158" s="463">
        <v>353.75</v>
      </c>
      <c r="AC158" s="464">
        <v>0.3</v>
      </c>
      <c r="AD158" s="461">
        <v>20.62</v>
      </c>
      <c r="AE158" s="461"/>
      <c r="AF158" s="461"/>
      <c r="AG158" s="253"/>
      <c r="AH158" s="273">
        <v>0.1</v>
      </c>
      <c r="AI158" s="255">
        <v>0.08</v>
      </c>
      <c r="AJ158" s="160">
        <v>0.1</v>
      </c>
      <c r="AK158" s="539">
        <v>480.1</v>
      </c>
      <c r="AL158" s="539"/>
      <c r="AM158" s="506">
        <f t="shared" si="29"/>
        <v>152</v>
      </c>
      <c r="AN158" s="481">
        <v>257.37</v>
      </c>
      <c r="AO158" s="481">
        <v>191.57</v>
      </c>
      <c r="AP158" s="254"/>
      <c r="AQ158" s="481">
        <v>303.18</v>
      </c>
      <c r="AR158" s="500" t="s">
        <v>5330</v>
      </c>
      <c r="AS158" s="503">
        <v>23.57</v>
      </c>
      <c r="AT158" s="503"/>
      <c r="AU158" s="511">
        <v>237.16</v>
      </c>
      <c r="AV158" s="511">
        <v>1222.49</v>
      </c>
      <c r="AW158" s="505">
        <v>0.2</v>
      </c>
      <c r="AX158" s="504">
        <v>0.22</v>
      </c>
      <c r="AY158" s="503">
        <v>16.66</v>
      </c>
      <c r="AZ158" s="503">
        <v>1414.05</v>
      </c>
      <c r="BA158" s="503">
        <v>19.170000000000002</v>
      </c>
      <c r="BB158" s="503"/>
      <c r="BC158" s="503"/>
      <c r="BD158" s="511"/>
      <c r="BE158" s="512">
        <v>0.16200000000000001</v>
      </c>
      <c r="BF158" s="512"/>
      <c r="BG158" s="512" t="s">
        <v>5348</v>
      </c>
      <c r="BH158" s="252"/>
      <c r="BI158" s="252"/>
      <c r="BJ158" s="512">
        <v>0.22</v>
      </c>
      <c r="BK158" s="252"/>
      <c r="BL158" s="252"/>
      <c r="BM158" s="527">
        <f t="shared" si="30"/>
        <v>152</v>
      </c>
      <c r="BN158" s="490">
        <v>158.63</v>
      </c>
      <c r="BO158" s="304">
        <v>4.4999999999999998E-2</v>
      </c>
      <c r="BP158" s="254">
        <v>366.18</v>
      </c>
      <c r="BQ158" s="304">
        <v>3.9399999999999998E-2</v>
      </c>
      <c r="BR158" s="495">
        <v>19.170000000000002</v>
      </c>
      <c r="BS158" s="498">
        <v>0.3</v>
      </c>
      <c r="BT158" s="498"/>
      <c r="BU158" s="495">
        <v>424</v>
      </c>
      <c r="BV158" s="241">
        <f t="shared" si="22"/>
        <v>152</v>
      </c>
      <c r="BW158" s="2"/>
      <c r="BX158" s="2">
        <v>490.8</v>
      </c>
      <c r="BY158" s="2"/>
      <c r="BZ158" s="2"/>
      <c r="CA158" s="2"/>
      <c r="CB158" s="252"/>
      <c r="CC158" s="252"/>
      <c r="CD158" s="252">
        <v>546.33000000000004</v>
      </c>
      <c r="CE158" s="253"/>
      <c r="CG158" s="253">
        <v>0.08</v>
      </c>
      <c r="CM158" s="266">
        <f t="shared" si="23"/>
        <v>181</v>
      </c>
      <c r="CN158" s="267">
        <f t="shared" si="24"/>
        <v>362</v>
      </c>
      <c r="CO158" s="268">
        <f t="shared" si="25"/>
        <v>904.99</v>
      </c>
      <c r="CP158" s="252"/>
      <c r="CQ158" s="252"/>
      <c r="CR158" s="252"/>
      <c r="CS158" s="252"/>
      <c r="CT158" s="252"/>
      <c r="CU158" s="252"/>
      <c r="CV158" s="252"/>
      <c r="CW158" s="252"/>
      <c r="CX158" s="252">
        <f t="shared" si="31"/>
        <v>0</v>
      </c>
      <c r="CY158" s="252"/>
      <c r="CZ158" s="252">
        <v>489.06</v>
      </c>
      <c r="DA158" s="252"/>
      <c r="DC158" s="252"/>
      <c r="DD158" s="252"/>
      <c r="DH158" s="6">
        <v>7.2499999999999995E-2</v>
      </c>
      <c r="DI158" s="252">
        <v>39.42</v>
      </c>
      <c r="DJ158" s="3">
        <v>546.33000000000004</v>
      </c>
      <c r="DL158" s="241">
        <f t="shared" si="26"/>
        <v>152</v>
      </c>
      <c r="DM158" s="2"/>
      <c r="DN158" s="252">
        <v>720</v>
      </c>
      <c r="DQ158" s="252">
        <v>405.18</v>
      </c>
      <c r="DR158" s="264">
        <v>3.9399999999999998E-2</v>
      </c>
      <c r="DS158" s="252">
        <v>0</v>
      </c>
      <c r="DT158" s="253">
        <v>0</v>
      </c>
    </row>
    <row r="159" spans="1:124">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4">
        <v>328.76</v>
      </c>
      <c r="P159" s="475">
        <v>328.76</v>
      </c>
      <c r="Q159" s="475">
        <v>430.86</v>
      </c>
      <c r="R159" s="476">
        <v>0.09</v>
      </c>
      <c r="S159" s="536">
        <f t="shared" si="28"/>
        <v>153</v>
      </c>
      <c r="T159" s="461">
        <v>75.260000000000005</v>
      </c>
      <c r="U159" s="461">
        <v>10.56</v>
      </c>
      <c r="V159" s="461">
        <v>353.76</v>
      </c>
      <c r="W159" s="461"/>
      <c r="X159" s="254">
        <v>51.09</v>
      </c>
      <c r="Y159" s="462">
        <v>7.4999999999999997E-2</v>
      </c>
      <c r="Z159" s="461">
        <v>22.5</v>
      </c>
      <c r="AA159" s="461">
        <v>437.73</v>
      </c>
      <c r="AB159" s="463">
        <v>353.75</v>
      </c>
      <c r="AC159" s="464">
        <v>0.3</v>
      </c>
      <c r="AD159" s="461">
        <v>20.62</v>
      </c>
      <c r="AE159" s="461"/>
      <c r="AF159" s="461"/>
      <c r="AG159" s="253"/>
      <c r="AH159" s="273">
        <v>0.1</v>
      </c>
      <c r="AI159" s="255">
        <v>0.08</v>
      </c>
      <c r="AJ159" s="160">
        <v>0.1</v>
      </c>
      <c r="AK159" s="539">
        <v>480.1</v>
      </c>
      <c r="AL159" s="539"/>
      <c r="AM159" s="506">
        <f t="shared" si="29"/>
        <v>153</v>
      </c>
      <c r="AN159" s="481">
        <v>257.37</v>
      </c>
      <c r="AO159" s="481">
        <v>191.57</v>
      </c>
      <c r="AP159" s="254"/>
      <c r="AQ159" s="481">
        <v>303.18</v>
      </c>
      <c r="AR159" s="500" t="s">
        <v>5330</v>
      </c>
      <c r="AS159" s="503">
        <v>23.57</v>
      </c>
      <c r="AT159" s="502"/>
      <c r="AU159" s="511">
        <v>237.16</v>
      </c>
      <c r="AV159" s="511">
        <v>1222.49</v>
      </c>
      <c r="AW159" s="505">
        <v>0.2</v>
      </c>
      <c r="AX159" s="504">
        <v>0.22</v>
      </c>
      <c r="AY159" s="503">
        <v>16.66</v>
      </c>
      <c r="AZ159" s="503">
        <v>1414.05</v>
      </c>
      <c r="BA159" s="503">
        <v>19.170000000000002</v>
      </c>
      <c r="BB159" s="503"/>
      <c r="BC159" s="503"/>
      <c r="BD159" s="511"/>
      <c r="BE159" s="512">
        <v>0.16200000000000001</v>
      </c>
      <c r="BF159" s="512"/>
      <c r="BG159" s="512" t="s">
        <v>5348</v>
      </c>
      <c r="BH159" s="252"/>
      <c r="BI159" s="252"/>
      <c r="BJ159" s="512">
        <v>0.22</v>
      </c>
      <c r="BK159" s="252"/>
      <c r="BL159" s="252"/>
      <c r="BM159" s="527">
        <f t="shared" si="30"/>
        <v>153</v>
      </c>
      <c r="BN159" s="490">
        <v>158.63</v>
      </c>
      <c r="BO159" s="304">
        <v>4.4999999999999998E-2</v>
      </c>
      <c r="BP159" s="254">
        <v>366.18</v>
      </c>
      <c r="BQ159" s="304">
        <v>3.9399999999999998E-2</v>
      </c>
      <c r="BR159" s="495">
        <v>19.170000000000002</v>
      </c>
      <c r="BS159" s="498">
        <v>0.3</v>
      </c>
      <c r="BT159" s="498"/>
      <c r="BU159" s="495">
        <v>424</v>
      </c>
      <c r="BV159" s="241">
        <f t="shared" si="22"/>
        <v>153</v>
      </c>
      <c r="BW159" s="2"/>
      <c r="BX159" s="2">
        <v>490.8</v>
      </c>
      <c r="BY159" s="2"/>
      <c r="BZ159" s="2"/>
      <c r="CA159" s="2"/>
      <c r="CB159" s="252"/>
      <c r="CC159" s="252"/>
      <c r="CD159" s="252">
        <v>546.33000000000004</v>
      </c>
      <c r="CE159" s="253"/>
      <c r="CG159" s="5">
        <v>0.08</v>
      </c>
      <c r="CM159" s="266">
        <f t="shared" si="23"/>
        <v>181</v>
      </c>
      <c r="CN159" s="267">
        <f t="shared" si="24"/>
        <v>362</v>
      </c>
      <c r="CO159" s="268">
        <f t="shared" si="25"/>
        <v>904.99</v>
      </c>
      <c r="CP159" s="252"/>
      <c r="CQ159" s="252"/>
      <c r="CR159" s="252"/>
      <c r="CS159" s="252"/>
      <c r="CT159" s="252"/>
      <c r="CU159" s="252"/>
      <c r="CV159" s="252"/>
      <c r="CW159" s="252"/>
      <c r="CX159" s="252">
        <f t="shared" si="31"/>
        <v>0</v>
      </c>
      <c r="CY159" s="252"/>
      <c r="CZ159" s="252">
        <v>489.06</v>
      </c>
      <c r="DA159" s="252"/>
      <c r="DC159" s="252"/>
      <c r="DD159" s="252"/>
      <c r="DH159" s="6">
        <v>7.2499999999999995E-2</v>
      </c>
      <c r="DI159" s="252">
        <v>39.42</v>
      </c>
      <c r="DJ159" s="3">
        <v>546.33000000000004</v>
      </c>
      <c r="DL159" s="241">
        <f t="shared" si="26"/>
        <v>153</v>
      </c>
      <c r="DM159" s="2"/>
      <c r="DN159" s="252">
        <v>720</v>
      </c>
      <c r="DQ159" s="252">
        <v>405.18</v>
      </c>
      <c r="DR159" s="264">
        <v>3.9399999999999998E-2</v>
      </c>
      <c r="DS159" s="252">
        <v>0</v>
      </c>
      <c r="DT159" s="253">
        <v>0</v>
      </c>
    </row>
    <row r="160" spans="1:124">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4">
        <v>328.76</v>
      </c>
      <c r="P160" s="475">
        <v>328.76</v>
      </c>
      <c r="Q160" s="475">
        <v>430.86</v>
      </c>
      <c r="R160" s="476">
        <v>0.09</v>
      </c>
      <c r="S160" s="536">
        <f t="shared" si="28"/>
        <v>154</v>
      </c>
      <c r="T160" s="461">
        <v>75.260000000000005</v>
      </c>
      <c r="U160" s="461">
        <v>10.56</v>
      </c>
      <c r="V160" s="461">
        <v>353.76</v>
      </c>
      <c r="W160" s="461"/>
      <c r="X160" s="254">
        <v>51.09</v>
      </c>
      <c r="Y160" s="462">
        <v>7.4999999999999997E-2</v>
      </c>
      <c r="Z160" s="461">
        <v>22.5</v>
      </c>
      <c r="AA160" s="461">
        <v>437.73</v>
      </c>
      <c r="AB160" s="463">
        <v>353.75</v>
      </c>
      <c r="AC160" s="464">
        <v>0.3</v>
      </c>
      <c r="AD160" s="461">
        <v>20.62</v>
      </c>
      <c r="AE160" s="461"/>
      <c r="AF160" s="461"/>
      <c r="AG160" s="253"/>
      <c r="AH160" s="273">
        <v>0.1</v>
      </c>
      <c r="AI160" s="255">
        <v>0.08</v>
      </c>
      <c r="AJ160" s="160">
        <v>0.1</v>
      </c>
      <c r="AK160" s="539">
        <v>480.1</v>
      </c>
      <c r="AL160" s="539"/>
      <c r="AM160" s="506">
        <f t="shared" si="29"/>
        <v>154</v>
      </c>
      <c r="AN160" s="481">
        <v>257.37</v>
      </c>
      <c r="AO160" s="481">
        <v>191.57</v>
      </c>
      <c r="AP160" s="254"/>
      <c r="AQ160" s="481">
        <v>303.18</v>
      </c>
      <c r="AR160" s="500" t="s">
        <v>5330</v>
      </c>
      <c r="AS160" s="503">
        <v>23.57</v>
      </c>
      <c r="AT160" s="503"/>
      <c r="AU160" s="511">
        <v>237.16</v>
      </c>
      <c r="AV160" s="511">
        <v>1222.49</v>
      </c>
      <c r="AW160" s="505">
        <v>0.2</v>
      </c>
      <c r="AX160" s="504">
        <v>0.22</v>
      </c>
      <c r="AY160" s="503">
        <v>16.66</v>
      </c>
      <c r="AZ160" s="503">
        <v>1414.05</v>
      </c>
      <c r="BA160" s="503">
        <v>19.170000000000002</v>
      </c>
      <c r="BB160" s="503"/>
      <c r="BC160" s="503"/>
      <c r="BD160" s="511"/>
      <c r="BE160" s="512">
        <v>0.16200000000000001</v>
      </c>
      <c r="BF160" s="512"/>
      <c r="BG160" s="512" t="s">
        <v>5348</v>
      </c>
      <c r="BH160" s="252"/>
      <c r="BI160" s="252"/>
      <c r="BJ160" s="512">
        <v>0.22</v>
      </c>
      <c r="BK160" s="252"/>
      <c r="BL160" s="252"/>
      <c r="BM160" s="527">
        <f t="shared" si="30"/>
        <v>154</v>
      </c>
      <c r="BN160" s="490">
        <v>158.63</v>
      </c>
      <c r="BO160" s="304">
        <v>4.4999999999999998E-2</v>
      </c>
      <c r="BP160" s="254">
        <v>366.18</v>
      </c>
      <c r="BQ160" s="304">
        <v>3.9399999999999998E-2</v>
      </c>
      <c r="BR160" s="495">
        <v>19.170000000000002</v>
      </c>
      <c r="BS160" s="498">
        <v>0.3</v>
      </c>
      <c r="BT160" s="498"/>
      <c r="BU160" s="495">
        <v>424</v>
      </c>
      <c r="BV160" s="241">
        <f t="shared" si="22"/>
        <v>154</v>
      </c>
      <c r="BW160" s="2"/>
      <c r="BX160" s="2">
        <v>490.8</v>
      </c>
      <c r="BY160" s="2"/>
      <c r="BZ160" s="2"/>
      <c r="CA160" s="2"/>
      <c r="CB160" s="252"/>
      <c r="CC160" s="252"/>
      <c r="CD160" s="252">
        <v>546.33000000000004</v>
      </c>
      <c r="CE160" s="253"/>
      <c r="CG160" s="253">
        <v>0.08</v>
      </c>
      <c r="CM160" s="266">
        <f t="shared" si="23"/>
        <v>181</v>
      </c>
      <c r="CN160" s="267">
        <f t="shared" si="24"/>
        <v>362</v>
      </c>
      <c r="CO160" s="268">
        <f t="shared" si="25"/>
        <v>904.99</v>
      </c>
      <c r="CP160" s="252"/>
      <c r="CQ160" s="252"/>
      <c r="CR160" s="252"/>
      <c r="CS160" s="252"/>
      <c r="CT160" s="252"/>
      <c r="CU160" s="252"/>
      <c r="CV160" s="252"/>
      <c r="CW160" s="252"/>
      <c r="CX160" s="252">
        <f t="shared" si="31"/>
        <v>0</v>
      </c>
      <c r="CY160" s="252"/>
      <c r="CZ160" s="252">
        <v>489.06</v>
      </c>
      <c r="DA160" s="252"/>
      <c r="DC160" s="252"/>
      <c r="DD160" s="252"/>
      <c r="DH160" s="6">
        <v>7.2499999999999995E-2</v>
      </c>
      <c r="DI160" s="252">
        <v>39.42</v>
      </c>
      <c r="DJ160" s="3">
        <v>546.33000000000004</v>
      </c>
      <c r="DL160" s="241">
        <f t="shared" si="26"/>
        <v>154</v>
      </c>
      <c r="DM160" s="2"/>
      <c r="DN160" s="252">
        <v>720</v>
      </c>
      <c r="DQ160" s="252">
        <v>405.18</v>
      </c>
      <c r="DR160" s="264">
        <v>3.9399999999999998E-2</v>
      </c>
      <c r="DS160" s="252">
        <v>0</v>
      </c>
      <c r="DT160" s="253">
        <v>0</v>
      </c>
    </row>
    <row r="161" spans="1:124">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4">
        <v>328.76</v>
      </c>
      <c r="P161" s="475">
        <v>328.76</v>
      </c>
      <c r="Q161" s="475">
        <v>430.86</v>
      </c>
      <c r="R161" s="476">
        <v>0.09</v>
      </c>
      <c r="S161" s="536">
        <f t="shared" si="28"/>
        <v>155</v>
      </c>
      <c r="T161" s="461">
        <v>75.260000000000005</v>
      </c>
      <c r="U161" s="461">
        <v>10.56</v>
      </c>
      <c r="V161" s="461">
        <v>353.76</v>
      </c>
      <c r="W161" s="461"/>
      <c r="X161" s="254">
        <v>51.09</v>
      </c>
      <c r="Y161" s="462">
        <v>7.4999999999999997E-2</v>
      </c>
      <c r="Z161" s="461">
        <v>22.5</v>
      </c>
      <c r="AA161" s="461">
        <v>437.73</v>
      </c>
      <c r="AB161" s="463">
        <v>353.75</v>
      </c>
      <c r="AC161" s="464">
        <v>0.3</v>
      </c>
      <c r="AD161" s="461">
        <v>20.62</v>
      </c>
      <c r="AE161" s="461"/>
      <c r="AF161" s="461"/>
      <c r="AG161" s="253"/>
      <c r="AH161" s="273">
        <v>0.1</v>
      </c>
      <c r="AI161" s="255">
        <v>0.08</v>
      </c>
      <c r="AJ161" s="160">
        <v>0.1</v>
      </c>
      <c r="AK161" s="539">
        <v>480.1</v>
      </c>
      <c r="AL161" s="539"/>
      <c r="AM161" s="506">
        <f t="shared" si="29"/>
        <v>155</v>
      </c>
      <c r="AN161" s="481">
        <v>257.37</v>
      </c>
      <c r="AO161" s="481">
        <v>191.57</v>
      </c>
      <c r="AP161" s="254"/>
      <c r="AQ161" s="481">
        <v>303.18</v>
      </c>
      <c r="AR161" s="500" t="s">
        <v>5330</v>
      </c>
      <c r="AS161" s="503">
        <v>23.57</v>
      </c>
      <c r="AT161" s="502"/>
      <c r="AU161" s="511">
        <v>237.16</v>
      </c>
      <c r="AV161" s="511">
        <v>1222.49</v>
      </c>
      <c r="AW161" s="505">
        <v>0.2</v>
      </c>
      <c r="AX161" s="504">
        <v>0.22</v>
      </c>
      <c r="AY161" s="503">
        <v>16.66</v>
      </c>
      <c r="AZ161" s="503">
        <v>1414.05</v>
      </c>
      <c r="BA161" s="503">
        <v>19.170000000000002</v>
      </c>
      <c r="BB161" s="503"/>
      <c r="BC161" s="503"/>
      <c r="BD161" s="511"/>
      <c r="BE161" s="512">
        <v>0.16200000000000001</v>
      </c>
      <c r="BF161" s="512"/>
      <c r="BG161" s="512" t="s">
        <v>5348</v>
      </c>
      <c r="BH161" s="252"/>
      <c r="BI161" s="252"/>
      <c r="BJ161" s="512">
        <v>0.22</v>
      </c>
      <c r="BK161" s="252"/>
      <c r="BL161" s="252"/>
      <c r="BM161" s="527">
        <f t="shared" si="30"/>
        <v>155</v>
      </c>
      <c r="BN161" s="490">
        <v>158.63</v>
      </c>
      <c r="BO161" s="304">
        <v>4.4999999999999998E-2</v>
      </c>
      <c r="BP161" s="254">
        <v>366.18</v>
      </c>
      <c r="BQ161" s="304">
        <v>3.9399999999999998E-2</v>
      </c>
      <c r="BR161" s="495">
        <v>19.170000000000002</v>
      </c>
      <c r="BS161" s="498">
        <v>0.3</v>
      </c>
      <c r="BT161" s="498"/>
      <c r="BU161" s="495">
        <v>424</v>
      </c>
      <c r="BV161" s="241">
        <f t="shared" si="22"/>
        <v>155</v>
      </c>
      <c r="BW161" s="2"/>
      <c r="BX161" s="2">
        <v>490.8</v>
      </c>
      <c r="BY161" s="2"/>
      <c r="BZ161" s="2"/>
      <c r="CA161" s="2"/>
      <c r="CB161" s="252"/>
      <c r="CC161" s="252"/>
      <c r="CD161" s="252">
        <v>546.33000000000004</v>
      </c>
      <c r="CE161" s="253"/>
      <c r="CG161" s="5">
        <v>0.08</v>
      </c>
      <c r="CM161" s="266">
        <f t="shared" si="23"/>
        <v>181</v>
      </c>
      <c r="CN161" s="267">
        <f t="shared" si="24"/>
        <v>362</v>
      </c>
      <c r="CO161" s="268">
        <f t="shared" si="25"/>
        <v>904.99</v>
      </c>
      <c r="CP161" s="252"/>
      <c r="CQ161" s="252"/>
      <c r="CR161" s="252"/>
      <c r="CS161" s="252"/>
      <c r="CT161" s="252"/>
      <c r="CU161" s="252"/>
      <c r="CV161" s="252"/>
      <c r="CW161" s="252"/>
      <c r="CX161" s="252">
        <f t="shared" si="31"/>
        <v>0</v>
      </c>
      <c r="CY161" s="252"/>
      <c r="CZ161" s="252">
        <v>489.06</v>
      </c>
      <c r="DA161" s="252"/>
      <c r="DC161" s="252"/>
      <c r="DD161" s="252"/>
      <c r="DH161" s="6">
        <v>7.2499999999999995E-2</v>
      </c>
      <c r="DI161" s="252">
        <v>39.42</v>
      </c>
      <c r="DJ161" s="3">
        <v>546.33000000000004</v>
      </c>
      <c r="DL161" s="241">
        <f t="shared" si="26"/>
        <v>155</v>
      </c>
      <c r="DM161" s="2"/>
      <c r="DN161" s="252">
        <v>720</v>
      </c>
      <c r="DQ161" s="252">
        <v>405.18</v>
      </c>
      <c r="DR161" s="264">
        <v>3.9399999999999998E-2</v>
      </c>
      <c r="DS161" s="252">
        <v>0</v>
      </c>
      <c r="DT161" s="253">
        <v>0</v>
      </c>
    </row>
    <row r="162" spans="1:124">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4">
        <v>328.76</v>
      </c>
      <c r="P162" s="475">
        <v>328.76</v>
      </c>
      <c r="Q162" s="475">
        <v>430.86</v>
      </c>
      <c r="R162" s="476">
        <v>0.09</v>
      </c>
      <c r="S162" s="536">
        <f t="shared" si="28"/>
        <v>156</v>
      </c>
      <c r="T162" s="461">
        <v>75.260000000000005</v>
      </c>
      <c r="U162" s="461">
        <v>10.56</v>
      </c>
      <c r="V162" s="461">
        <v>353.76</v>
      </c>
      <c r="W162" s="461"/>
      <c r="X162" s="254">
        <v>51.09</v>
      </c>
      <c r="Y162" s="462">
        <v>7.4999999999999997E-2</v>
      </c>
      <c r="Z162" s="461">
        <v>22.5</v>
      </c>
      <c r="AA162" s="461">
        <v>437.73</v>
      </c>
      <c r="AB162" s="463">
        <v>353.75</v>
      </c>
      <c r="AC162" s="464">
        <v>0.3</v>
      </c>
      <c r="AD162" s="461">
        <v>20.62</v>
      </c>
      <c r="AE162" s="461"/>
      <c r="AF162" s="461"/>
      <c r="AG162" s="253"/>
      <c r="AH162" s="273">
        <v>0.1</v>
      </c>
      <c r="AI162" s="255">
        <v>0.08</v>
      </c>
      <c r="AJ162" s="160">
        <v>0.1</v>
      </c>
      <c r="AK162" s="539">
        <v>480.1</v>
      </c>
      <c r="AL162" s="539"/>
      <c r="AM162" s="506">
        <f t="shared" si="29"/>
        <v>156</v>
      </c>
      <c r="AN162" s="481">
        <v>257.37</v>
      </c>
      <c r="AO162" s="481">
        <v>191.57</v>
      </c>
      <c r="AP162" s="254"/>
      <c r="AQ162" s="481">
        <v>303.18</v>
      </c>
      <c r="AR162" s="500" t="s">
        <v>5330</v>
      </c>
      <c r="AS162" s="503">
        <v>23.57</v>
      </c>
      <c r="AT162" s="503"/>
      <c r="AU162" s="511">
        <v>237.16</v>
      </c>
      <c r="AV162" s="511">
        <v>1222.49</v>
      </c>
      <c r="AW162" s="505">
        <v>0.2</v>
      </c>
      <c r="AX162" s="504">
        <v>0.22</v>
      </c>
      <c r="AY162" s="503">
        <v>16.66</v>
      </c>
      <c r="AZ162" s="503">
        <v>1414.05</v>
      </c>
      <c r="BA162" s="503">
        <v>19.170000000000002</v>
      </c>
      <c r="BB162" s="503"/>
      <c r="BC162" s="503"/>
      <c r="BD162" s="511"/>
      <c r="BE162" s="512">
        <v>0.16200000000000001</v>
      </c>
      <c r="BF162" s="512"/>
      <c r="BG162" s="512" t="s">
        <v>5348</v>
      </c>
      <c r="BH162" s="252"/>
      <c r="BI162" s="252"/>
      <c r="BJ162" s="512">
        <v>0.22</v>
      </c>
      <c r="BK162" s="252"/>
      <c r="BL162" s="252"/>
      <c r="BM162" s="527">
        <f t="shared" si="30"/>
        <v>156</v>
      </c>
      <c r="BN162" s="490">
        <v>158.63</v>
      </c>
      <c r="BO162" s="304">
        <v>4.4999999999999998E-2</v>
      </c>
      <c r="BP162" s="254">
        <v>366.18</v>
      </c>
      <c r="BQ162" s="304">
        <v>3.9399999999999998E-2</v>
      </c>
      <c r="BR162" s="495">
        <v>19.170000000000002</v>
      </c>
      <c r="BS162" s="498">
        <v>0.3</v>
      </c>
      <c r="BT162" s="498"/>
      <c r="BU162" s="495">
        <v>424</v>
      </c>
      <c r="BV162" s="241">
        <f t="shared" si="22"/>
        <v>156</v>
      </c>
      <c r="BW162" s="2"/>
      <c r="BX162" s="2">
        <v>490.8</v>
      </c>
      <c r="BY162" s="2"/>
      <c r="BZ162" s="2"/>
      <c r="CA162" s="2"/>
      <c r="CB162" s="252"/>
      <c r="CC162" s="252"/>
      <c r="CD162" s="252">
        <v>546.33000000000004</v>
      </c>
      <c r="CE162" s="253"/>
      <c r="CG162" s="253">
        <v>0.08</v>
      </c>
      <c r="CM162" s="266">
        <f t="shared" si="23"/>
        <v>181</v>
      </c>
      <c r="CN162" s="267">
        <f t="shared" si="24"/>
        <v>362</v>
      </c>
      <c r="CO162" s="268">
        <f t="shared" si="25"/>
        <v>904.99</v>
      </c>
      <c r="CP162" s="252"/>
      <c r="CQ162" s="252"/>
      <c r="CR162" s="252"/>
      <c r="CS162" s="252"/>
      <c r="CT162" s="252"/>
      <c r="CU162" s="252"/>
      <c r="CV162" s="252"/>
      <c r="CW162" s="252"/>
      <c r="CX162" s="252">
        <f t="shared" si="31"/>
        <v>0</v>
      </c>
      <c r="CY162" s="252"/>
      <c r="CZ162" s="252">
        <v>489.06</v>
      </c>
      <c r="DA162" s="252"/>
      <c r="DC162" s="252"/>
      <c r="DD162" s="252"/>
      <c r="DH162" s="6">
        <v>7.2499999999999995E-2</v>
      </c>
      <c r="DI162" s="252">
        <v>39.42</v>
      </c>
      <c r="DJ162" s="3">
        <v>546.33000000000004</v>
      </c>
      <c r="DL162" s="241">
        <f t="shared" si="26"/>
        <v>156</v>
      </c>
      <c r="DM162" s="2"/>
      <c r="DN162" s="252">
        <v>720</v>
      </c>
      <c r="DQ162" s="252">
        <v>405.18</v>
      </c>
      <c r="DR162" s="264">
        <v>3.9399999999999998E-2</v>
      </c>
      <c r="DS162" s="252">
        <v>0</v>
      </c>
      <c r="DT162" s="253">
        <v>0</v>
      </c>
    </row>
    <row r="163" spans="1:124">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4">
        <v>328.76</v>
      </c>
      <c r="P163" s="475">
        <v>328.76</v>
      </c>
      <c r="Q163" s="475">
        <v>430.86</v>
      </c>
      <c r="R163" s="476">
        <v>0.09</v>
      </c>
      <c r="S163" s="536">
        <f t="shared" si="28"/>
        <v>157</v>
      </c>
      <c r="T163" s="461">
        <v>75.260000000000005</v>
      </c>
      <c r="U163" s="461">
        <v>10.56</v>
      </c>
      <c r="V163" s="461">
        <v>353.76</v>
      </c>
      <c r="W163" s="461"/>
      <c r="X163" s="254">
        <v>51.09</v>
      </c>
      <c r="Y163" s="462">
        <v>7.4999999999999997E-2</v>
      </c>
      <c r="Z163" s="461">
        <v>22.5</v>
      </c>
      <c r="AA163" s="461">
        <v>437.73</v>
      </c>
      <c r="AB163" s="463">
        <v>353.75</v>
      </c>
      <c r="AC163" s="464">
        <v>0.3</v>
      </c>
      <c r="AD163" s="461">
        <v>20.62</v>
      </c>
      <c r="AE163" s="461"/>
      <c r="AF163" s="461"/>
      <c r="AG163" s="253"/>
      <c r="AH163" s="273">
        <v>0.1</v>
      </c>
      <c r="AI163" s="255">
        <v>0.08</v>
      </c>
      <c r="AJ163" s="160">
        <v>0.1</v>
      </c>
      <c r="AK163" s="539">
        <v>480.1</v>
      </c>
      <c r="AL163" s="539"/>
      <c r="AM163" s="506">
        <f t="shared" si="29"/>
        <v>157</v>
      </c>
      <c r="AN163" s="481">
        <v>257.37</v>
      </c>
      <c r="AO163" s="481">
        <v>191.57</v>
      </c>
      <c r="AP163" s="254"/>
      <c r="AQ163" s="481">
        <v>303.18</v>
      </c>
      <c r="AR163" s="500" t="s">
        <v>5330</v>
      </c>
      <c r="AS163" s="503">
        <v>23.57</v>
      </c>
      <c r="AT163" s="502"/>
      <c r="AU163" s="511">
        <v>237.16</v>
      </c>
      <c r="AV163" s="511">
        <v>1222.49</v>
      </c>
      <c r="AW163" s="505">
        <v>0.2</v>
      </c>
      <c r="AX163" s="504">
        <v>0.22</v>
      </c>
      <c r="AY163" s="503">
        <v>16.66</v>
      </c>
      <c r="AZ163" s="503">
        <v>1414.05</v>
      </c>
      <c r="BA163" s="503">
        <v>19.170000000000002</v>
      </c>
      <c r="BB163" s="503"/>
      <c r="BC163" s="503"/>
      <c r="BD163" s="511"/>
      <c r="BE163" s="512">
        <v>0.16200000000000001</v>
      </c>
      <c r="BF163" s="512"/>
      <c r="BG163" s="512" t="s">
        <v>5348</v>
      </c>
      <c r="BH163" s="252"/>
      <c r="BI163" s="252"/>
      <c r="BJ163" s="512">
        <v>0.22</v>
      </c>
      <c r="BK163" s="252"/>
      <c r="BL163" s="252"/>
      <c r="BM163" s="527">
        <f t="shared" si="30"/>
        <v>157</v>
      </c>
      <c r="BN163" s="490">
        <v>158.63</v>
      </c>
      <c r="BO163" s="304">
        <v>4.4999999999999998E-2</v>
      </c>
      <c r="BP163" s="254">
        <v>366.18</v>
      </c>
      <c r="BQ163" s="304">
        <v>3.9399999999999998E-2</v>
      </c>
      <c r="BR163" s="495">
        <v>19.170000000000002</v>
      </c>
      <c r="BS163" s="498">
        <v>0.3</v>
      </c>
      <c r="BT163" s="498"/>
      <c r="BU163" s="495">
        <v>424</v>
      </c>
      <c r="BV163" s="241">
        <f t="shared" si="22"/>
        <v>157</v>
      </c>
      <c r="BW163" s="2"/>
      <c r="BX163" s="2">
        <v>490.8</v>
      </c>
      <c r="BY163" s="2"/>
      <c r="BZ163" s="2"/>
      <c r="CA163" s="2"/>
      <c r="CB163" s="252"/>
      <c r="CC163" s="252"/>
      <c r="CD163" s="252">
        <v>546.33000000000004</v>
      </c>
      <c r="CE163" s="253"/>
      <c r="CG163" s="5">
        <v>0.08</v>
      </c>
      <c r="CM163" s="266">
        <f t="shared" si="23"/>
        <v>181</v>
      </c>
      <c r="CN163" s="267">
        <f t="shared" si="24"/>
        <v>362</v>
      </c>
      <c r="CO163" s="268">
        <f t="shared" si="25"/>
        <v>904.99</v>
      </c>
      <c r="CP163" s="252"/>
      <c r="CQ163" s="252"/>
      <c r="CR163" s="252"/>
      <c r="CS163" s="252"/>
      <c r="CT163" s="252"/>
      <c r="CU163" s="252"/>
      <c r="CV163" s="252"/>
      <c r="CW163" s="252"/>
      <c r="CX163" s="252">
        <f t="shared" si="31"/>
        <v>0</v>
      </c>
      <c r="CY163" s="252"/>
      <c r="CZ163" s="252">
        <v>489.06</v>
      </c>
      <c r="DA163" s="252"/>
      <c r="DC163" s="252"/>
      <c r="DD163" s="252"/>
      <c r="DH163" s="6">
        <v>7.2499999999999995E-2</v>
      </c>
      <c r="DI163" s="252">
        <v>39.42</v>
      </c>
      <c r="DJ163" s="3">
        <v>546.33000000000004</v>
      </c>
      <c r="DL163" s="241">
        <f t="shared" si="26"/>
        <v>157</v>
      </c>
      <c r="DM163" s="2"/>
      <c r="DN163" s="252">
        <v>720</v>
      </c>
      <c r="DQ163" s="252">
        <v>405.18</v>
      </c>
      <c r="DR163" s="264">
        <v>3.9399999999999998E-2</v>
      </c>
      <c r="DS163" s="252">
        <v>0</v>
      </c>
      <c r="DT163" s="253">
        <v>0</v>
      </c>
    </row>
    <row r="164" spans="1:124">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4">
        <v>328.76</v>
      </c>
      <c r="P164" s="475">
        <v>328.76</v>
      </c>
      <c r="Q164" s="475">
        <v>430.86</v>
      </c>
      <c r="R164" s="476">
        <v>0.09</v>
      </c>
      <c r="S164" s="536">
        <f t="shared" si="28"/>
        <v>158</v>
      </c>
      <c r="T164" s="461">
        <v>75.260000000000005</v>
      </c>
      <c r="U164" s="461">
        <v>10.56</v>
      </c>
      <c r="V164" s="461">
        <v>353.76</v>
      </c>
      <c r="W164" s="461"/>
      <c r="X164" s="254">
        <v>51.09</v>
      </c>
      <c r="Y164" s="462">
        <v>7.4999999999999997E-2</v>
      </c>
      <c r="Z164" s="461">
        <v>22.5</v>
      </c>
      <c r="AA164" s="461">
        <v>437.73</v>
      </c>
      <c r="AB164" s="463">
        <v>353.75</v>
      </c>
      <c r="AC164" s="464">
        <v>0.3</v>
      </c>
      <c r="AD164" s="461">
        <v>20.62</v>
      </c>
      <c r="AE164" s="461"/>
      <c r="AF164" s="461"/>
      <c r="AG164" s="253"/>
      <c r="AH164" s="273">
        <v>0.1</v>
      </c>
      <c r="AI164" s="255">
        <v>0.08</v>
      </c>
      <c r="AJ164" s="160">
        <v>0.1</v>
      </c>
      <c r="AK164" s="539">
        <v>480.1</v>
      </c>
      <c r="AL164" s="539"/>
      <c r="AM164" s="506">
        <f t="shared" si="29"/>
        <v>158</v>
      </c>
      <c r="AN164" s="481">
        <v>257.37</v>
      </c>
      <c r="AO164" s="481">
        <v>191.57</v>
      </c>
      <c r="AP164" s="254"/>
      <c r="AQ164" s="481">
        <v>303.18</v>
      </c>
      <c r="AR164" s="500" t="s">
        <v>5330</v>
      </c>
      <c r="AS164" s="503">
        <v>23.57</v>
      </c>
      <c r="AT164" s="503"/>
      <c r="AU164" s="511">
        <v>237.16</v>
      </c>
      <c r="AV164" s="511">
        <v>1222.49</v>
      </c>
      <c r="AW164" s="505">
        <v>0.2</v>
      </c>
      <c r="AX164" s="504">
        <v>0.22</v>
      </c>
      <c r="AY164" s="503">
        <v>16.66</v>
      </c>
      <c r="AZ164" s="503">
        <v>1414.05</v>
      </c>
      <c r="BA164" s="503">
        <v>19.170000000000002</v>
      </c>
      <c r="BB164" s="503"/>
      <c r="BC164" s="503"/>
      <c r="BD164" s="511"/>
      <c r="BE164" s="512">
        <v>0.16200000000000001</v>
      </c>
      <c r="BF164" s="512"/>
      <c r="BG164" s="512" t="s">
        <v>5348</v>
      </c>
      <c r="BH164" s="252"/>
      <c r="BI164" s="252"/>
      <c r="BJ164" s="512">
        <v>0.22</v>
      </c>
      <c r="BK164" s="252"/>
      <c r="BL164" s="252"/>
      <c r="BM164" s="527">
        <f t="shared" si="30"/>
        <v>158</v>
      </c>
      <c r="BN164" s="490">
        <v>158.63</v>
      </c>
      <c r="BO164" s="304">
        <v>4.4999999999999998E-2</v>
      </c>
      <c r="BP164" s="254">
        <v>366.18</v>
      </c>
      <c r="BQ164" s="304">
        <v>3.9399999999999998E-2</v>
      </c>
      <c r="BR164" s="495">
        <v>19.170000000000002</v>
      </c>
      <c r="BS164" s="498">
        <v>0.3</v>
      </c>
      <c r="BT164" s="498"/>
      <c r="BU164" s="495">
        <v>424</v>
      </c>
      <c r="BV164" s="241">
        <f t="shared" si="22"/>
        <v>158</v>
      </c>
      <c r="BW164" s="2"/>
      <c r="BX164" s="2">
        <v>490.8</v>
      </c>
      <c r="BY164" s="2"/>
      <c r="BZ164" s="2"/>
      <c r="CA164" s="2"/>
      <c r="CB164" s="252"/>
      <c r="CC164" s="252"/>
      <c r="CD164" s="252">
        <v>546.33000000000004</v>
      </c>
      <c r="CE164" s="253"/>
      <c r="CG164" s="253">
        <v>0.08</v>
      </c>
      <c r="CM164" s="266">
        <f t="shared" si="23"/>
        <v>181</v>
      </c>
      <c r="CN164" s="267">
        <f t="shared" si="24"/>
        <v>362</v>
      </c>
      <c r="CO164" s="268">
        <f t="shared" si="25"/>
        <v>904.99</v>
      </c>
      <c r="CP164" s="252"/>
      <c r="CQ164" s="252"/>
      <c r="CR164" s="252"/>
      <c r="CS164" s="252"/>
      <c r="CT164" s="252"/>
      <c r="CU164" s="252"/>
      <c r="CV164" s="252"/>
      <c r="CW164" s="252"/>
      <c r="CX164" s="252">
        <f t="shared" si="31"/>
        <v>0</v>
      </c>
      <c r="CY164" s="252"/>
      <c r="CZ164" s="252">
        <v>489.06</v>
      </c>
      <c r="DA164" s="252"/>
      <c r="DC164" s="252"/>
      <c r="DD164" s="252"/>
      <c r="DH164" s="6">
        <v>7.2499999999999995E-2</v>
      </c>
      <c r="DI164" s="252">
        <v>39.42</v>
      </c>
      <c r="DJ164" s="3">
        <v>546.33000000000004</v>
      </c>
      <c r="DL164" s="241">
        <f t="shared" si="26"/>
        <v>158</v>
      </c>
      <c r="DM164" s="2"/>
      <c r="DN164" s="252">
        <v>720</v>
      </c>
      <c r="DQ164" s="252">
        <v>405.18</v>
      </c>
      <c r="DR164" s="264">
        <v>3.9399999999999998E-2</v>
      </c>
      <c r="DS164" s="252">
        <v>0</v>
      </c>
      <c r="DT164" s="253">
        <v>0</v>
      </c>
    </row>
    <row r="165" spans="1:124">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4">
        <v>328.76</v>
      </c>
      <c r="P165" s="475">
        <v>328.76</v>
      </c>
      <c r="Q165" s="475">
        <v>430.86</v>
      </c>
      <c r="R165" s="476">
        <v>0.09</v>
      </c>
      <c r="S165" s="536">
        <f t="shared" si="28"/>
        <v>159</v>
      </c>
      <c r="T165" s="461">
        <v>75.260000000000005</v>
      </c>
      <c r="U165" s="461">
        <v>10.56</v>
      </c>
      <c r="V165" s="461">
        <v>353.76</v>
      </c>
      <c r="W165" s="461"/>
      <c r="X165" s="254">
        <v>51.09</v>
      </c>
      <c r="Y165" s="462">
        <v>7.4999999999999997E-2</v>
      </c>
      <c r="Z165" s="461">
        <v>22.5</v>
      </c>
      <c r="AA165" s="461">
        <v>437.73</v>
      </c>
      <c r="AB165" s="463">
        <v>353.75</v>
      </c>
      <c r="AC165" s="464">
        <v>0.3</v>
      </c>
      <c r="AD165" s="461">
        <v>20.62</v>
      </c>
      <c r="AE165" s="461"/>
      <c r="AF165" s="461"/>
      <c r="AG165" s="253"/>
      <c r="AH165" s="273">
        <v>0.1</v>
      </c>
      <c r="AI165" s="255">
        <v>0.08</v>
      </c>
      <c r="AJ165" s="160">
        <v>0.1</v>
      </c>
      <c r="AK165" s="539">
        <v>480.1</v>
      </c>
      <c r="AL165" s="539"/>
      <c r="AM165" s="506">
        <f t="shared" si="29"/>
        <v>159</v>
      </c>
      <c r="AN165" s="481">
        <v>257.37</v>
      </c>
      <c r="AO165" s="481">
        <v>191.57</v>
      </c>
      <c r="AP165" s="254"/>
      <c r="AQ165" s="481">
        <v>303.18</v>
      </c>
      <c r="AR165" s="500" t="s">
        <v>5330</v>
      </c>
      <c r="AS165" s="503">
        <v>23.57</v>
      </c>
      <c r="AT165" s="502"/>
      <c r="AU165" s="511">
        <v>237.16</v>
      </c>
      <c r="AV165" s="511">
        <v>1222.49</v>
      </c>
      <c r="AW165" s="505">
        <v>0.2</v>
      </c>
      <c r="AX165" s="504">
        <v>0.22</v>
      </c>
      <c r="AY165" s="503">
        <v>16.66</v>
      </c>
      <c r="AZ165" s="503">
        <v>1414.05</v>
      </c>
      <c r="BA165" s="503">
        <v>19.170000000000002</v>
      </c>
      <c r="BB165" s="503"/>
      <c r="BC165" s="503"/>
      <c r="BD165" s="511"/>
      <c r="BE165" s="512">
        <v>0.16200000000000001</v>
      </c>
      <c r="BF165" s="512"/>
      <c r="BG165" s="512" t="s">
        <v>5348</v>
      </c>
      <c r="BH165" s="252"/>
      <c r="BI165" s="252"/>
      <c r="BJ165" s="512">
        <v>0.22</v>
      </c>
      <c r="BK165" s="252"/>
      <c r="BL165" s="252"/>
      <c r="BM165" s="527">
        <f t="shared" si="30"/>
        <v>159</v>
      </c>
      <c r="BN165" s="490">
        <v>158.63</v>
      </c>
      <c r="BO165" s="304">
        <v>4.4999999999999998E-2</v>
      </c>
      <c r="BP165" s="254">
        <v>366.18</v>
      </c>
      <c r="BQ165" s="304">
        <v>3.9399999999999998E-2</v>
      </c>
      <c r="BR165" s="495">
        <v>19.170000000000002</v>
      </c>
      <c r="BS165" s="498">
        <v>0.3</v>
      </c>
      <c r="BT165" s="498"/>
      <c r="BU165" s="495">
        <v>424</v>
      </c>
      <c r="BV165" s="241">
        <f t="shared" si="22"/>
        <v>159</v>
      </c>
      <c r="BW165" s="2"/>
      <c r="BX165" s="2">
        <v>490.8</v>
      </c>
      <c r="BY165" s="2"/>
      <c r="BZ165" s="2"/>
      <c r="CA165" s="2"/>
      <c r="CB165" s="252"/>
      <c r="CC165" s="252"/>
      <c r="CD165" s="252">
        <v>546.33000000000004</v>
      </c>
      <c r="CE165" s="253"/>
      <c r="CG165" s="5">
        <v>0.08</v>
      </c>
      <c r="CM165" s="266">
        <f t="shared" si="23"/>
        <v>181</v>
      </c>
      <c r="CN165" s="267">
        <f t="shared" si="24"/>
        <v>362</v>
      </c>
      <c r="CO165" s="268">
        <f t="shared" si="25"/>
        <v>904.99</v>
      </c>
      <c r="CP165" s="252"/>
      <c r="CQ165" s="252"/>
      <c r="CR165" s="252"/>
      <c r="CS165" s="252"/>
      <c r="CT165" s="252"/>
      <c r="CU165" s="252"/>
      <c r="CV165" s="252"/>
      <c r="CW165" s="252"/>
      <c r="CX165" s="252">
        <f t="shared" si="31"/>
        <v>0</v>
      </c>
      <c r="CY165" s="252"/>
      <c r="CZ165" s="252">
        <v>489.06</v>
      </c>
      <c r="DA165" s="252"/>
      <c r="DC165" s="252"/>
      <c r="DD165" s="252"/>
      <c r="DH165" s="6">
        <v>7.2499999999999995E-2</v>
      </c>
      <c r="DI165" s="252">
        <v>39.42</v>
      </c>
      <c r="DJ165" s="3">
        <v>546.33000000000004</v>
      </c>
      <c r="DL165" s="241">
        <f t="shared" si="26"/>
        <v>159</v>
      </c>
      <c r="DM165" s="2"/>
      <c r="DN165" s="252">
        <v>720</v>
      </c>
      <c r="DQ165" s="252">
        <v>405.18</v>
      </c>
      <c r="DR165" s="264">
        <v>3.9399999999999998E-2</v>
      </c>
      <c r="DS165" s="252">
        <v>0</v>
      </c>
      <c r="DT165" s="253">
        <v>0</v>
      </c>
    </row>
    <row r="166" spans="1:124">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4">
        <v>328.76</v>
      </c>
      <c r="P166" s="475">
        <v>328.76</v>
      </c>
      <c r="Q166" s="475">
        <v>430.86</v>
      </c>
      <c r="R166" s="476">
        <v>0.09</v>
      </c>
      <c r="S166" s="536">
        <f t="shared" si="28"/>
        <v>160</v>
      </c>
      <c r="T166" s="461">
        <v>75.260000000000005</v>
      </c>
      <c r="U166" s="461">
        <v>10.56</v>
      </c>
      <c r="V166" s="461">
        <v>353.76</v>
      </c>
      <c r="W166" s="461"/>
      <c r="X166" s="254">
        <v>51.09</v>
      </c>
      <c r="Y166" s="462">
        <v>7.4999999999999997E-2</v>
      </c>
      <c r="Z166" s="461">
        <v>22.5</v>
      </c>
      <c r="AA166" s="461">
        <v>437.73</v>
      </c>
      <c r="AB166" s="463">
        <v>353.75</v>
      </c>
      <c r="AC166" s="464">
        <v>0.3</v>
      </c>
      <c r="AD166" s="461">
        <v>20.62</v>
      </c>
      <c r="AE166" s="461"/>
      <c r="AF166" s="461"/>
      <c r="AG166" s="253"/>
      <c r="AH166" s="273">
        <v>0.1</v>
      </c>
      <c r="AI166" s="255">
        <v>0.08</v>
      </c>
      <c r="AJ166" s="160">
        <v>0.1</v>
      </c>
      <c r="AK166" s="539">
        <v>480.1</v>
      </c>
      <c r="AL166" s="539"/>
      <c r="AM166" s="506">
        <f t="shared" si="29"/>
        <v>160</v>
      </c>
      <c r="AN166" s="481">
        <v>257.37</v>
      </c>
      <c r="AO166" s="481">
        <v>191.57</v>
      </c>
      <c r="AP166" s="254"/>
      <c r="AQ166" s="481">
        <v>303.18</v>
      </c>
      <c r="AR166" s="500" t="s">
        <v>5330</v>
      </c>
      <c r="AS166" s="503">
        <v>23.57</v>
      </c>
      <c r="AT166" s="503"/>
      <c r="AU166" s="511">
        <v>237.16</v>
      </c>
      <c r="AV166" s="511">
        <v>1222.49</v>
      </c>
      <c r="AW166" s="505">
        <v>0.2</v>
      </c>
      <c r="AX166" s="504">
        <v>0.22</v>
      </c>
      <c r="AY166" s="503">
        <v>16.66</v>
      </c>
      <c r="AZ166" s="503">
        <v>1414.05</v>
      </c>
      <c r="BA166" s="503">
        <v>19.170000000000002</v>
      </c>
      <c r="BB166" s="503"/>
      <c r="BC166" s="503"/>
      <c r="BD166" s="511"/>
      <c r="BE166" s="512">
        <v>0.16200000000000001</v>
      </c>
      <c r="BF166" s="512"/>
      <c r="BG166" s="512" t="s">
        <v>5348</v>
      </c>
      <c r="BH166" s="252"/>
      <c r="BI166" s="252"/>
      <c r="BJ166" s="512">
        <v>0.22</v>
      </c>
      <c r="BK166" s="252"/>
      <c r="BL166" s="252"/>
      <c r="BM166" s="527">
        <f t="shared" si="30"/>
        <v>160</v>
      </c>
      <c r="BN166" s="490">
        <v>158.63</v>
      </c>
      <c r="BO166" s="304">
        <v>4.4999999999999998E-2</v>
      </c>
      <c r="BP166" s="254">
        <v>366.18</v>
      </c>
      <c r="BQ166" s="304">
        <v>3.9399999999999998E-2</v>
      </c>
      <c r="BR166" s="495">
        <v>19.170000000000002</v>
      </c>
      <c r="BS166" s="498">
        <v>0.3</v>
      </c>
      <c r="BT166" s="498"/>
      <c r="BU166" s="495">
        <v>424</v>
      </c>
      <c r="BV166" s="241">
        <f t="shared" si="22"/>
        <v>160</v>
      </c>
      <c r="BW166" s="2"/>
      <c r="BX166" s="2">
        <v>490.8</v>
      </c>
      <c r="BY166" s="2"/>
      <c r="BZ166" s="2"/>
      <c r="CA166" s="2"/>
      <c r="CB166" s="252"/>
      <c r="CC166" s="252"/>
      <c r="CD166" s="252">
        <v>546.33000000000004</v>
      </c>
      <c r="CE166" s="253"/>
      <c r="CG166" s="253">
        <v>0.08</v>
      </c>
      <c r="CM166" s="266">
        <f t="shared" si="23"/>
        <v>181</v>
      </c>
      <c r="CN166" s="267">
        <f t="shared" si="24"/>
        <v>362</v>
      </c>
      <c r="CO166" s="268">
        <f t="shared" si="25"/>
        <v>904.99</v>
      </c>
      <c r="CP166" s="252"/>
      <c r="CQ166" s="252"/>
      <c r="CR166" s="252"/>
      <c r="CS166" s="252"/>
      <c r="CT166" s="252"/>
      <c r="CU166" s="252"/>
      <c r="CV166" s="252"/>
      <c r="CW166" s="252"/>
      <c r="CX166" s="252">
        <f t="shared" si="31"/>
        <v>0</v>
      </c>
      <c r="CY166" s="252"/>
      <c r="CZ166" s="252">
        <v>489.06</v>
      </c>
      <c r="DA166" s="252"/>
      <c r="DC166" s="252"/>
      <c r="DD166" s="252"/>
      <c r="DH166" s="6">
        <v>7.2499999999999995E-2</v>
      </c>
      <c r="DI166" s="252">
        <v>39.42</v>
      </c>
      <c r="DJ166" s="3">
        <v>546.33000000000004</v>
      </c>
      <c r="DL166" s="241">
        <f t="shared" si="26"/>
        <v>160</v>
      </c>
      <c r="DM166" s="2"/>
      <c r="DN166" s="252">
        <v>720</v>
      </c>
      <c r="DQ166" s="252">
        <v>405.18</v>
      </c>
      <c r="DR166" s="264">
        <v>3.9399999999999998E-2</v>
      </c>
      <c r="DS166" s="252">
        <v>0</v>
      </c>
      <c r="DT166" s="253">
        <v>0</v>
      </c>
    </row>
    <row r="167" spans="1:124">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4">
        <v>328.76</v>
      </c>
      <c r="P167" s="475">
        <v>328.76</v>
      </c>
      <c r="Q167" s="475">
        <v>430.86</v>
      </c>
      <c r="R167" s="476">
        <v>0.09</v>
      </c>
      <c r="S167" s="536">
        <f t="shared" si="28"/>
        <v>161</v>
      </c>
      <c r="T167" s="461">
        <v>75.260000000000005</v>
      </c>
      <c r="U167" s="461">
        <v>10.56</v>
      </c>
      <c r="V167" s="461">
        <v>353.76</v>
      </c>
      <c r="W167" s="461"/>
      <c r="X167" s="254">
        <v>51.09</v>
      </c>
      <c r="Y167" s="462">
        <v>7.4999999999999997E-2</v>
      </c>
      <c r="Z167" s="461">
        <v>22.5</v>
      </c>
      <c r="AA167" s="461">
        <v>437.73</v>
      </c>
      <c r="AB167" s="463">
        <v>353.75</v>
      </c>
      <c r="AC167" s="464">
        <v>0.3</v>
      </c>
      <c r="AD167" s="461">
        <v>20.62</v>
      </c>
      <c r="AE167" s="461"/>
      <c r="AF167" s="461"/>
      <c r="AG167" s="253"/>
      <c r="AH167" s="273">
        <v>0.1</v>
      </c>
      <c r="AI167" s="255">
        <v>0.08</v>
      </c>
      <c r="AJ167" s="160">
        <v>0.1</v>
      </c>
      <c r="AK167" s="539">
        <v>480.1</v>
      </c>
      <c r="AL167" s="539"/>
      <c r="AM167" s="506">
        <f t="shared" si="29"/>
        <v>161</v>
      </c>
      <c r="AN167" s="481">
        <v>257.37</v>
      </c>
      <c r="AO167" s="481">
        <v>191.57</v>
      </c>
      <c r="AP167" s="254"/>
      <c r="AQ167" s="481">
        <v>303.18</v>
      </c>
      <c r="AR167" s="500" t="s">
        <v>5330</v>
      </c>
      <c r="AS167" s="503">
        <v>23.57</v>
      </c>
      <c r="AT167" s="502"/>
      <c r="AU167" s="511">
        <v>237.16</v>
      </c>
      <c r="AV167" s="511">
        <v>1222.49</v>
      </c>
      <c r="AW167" s="505">
        <v>0.2</v>
      </c>
      <c r="AX167" s="504">
        <v>0.22</v>
      </c>
      <c r="AY167" s="503">
        <v>16.66</v>
      </c>
      <c r="AZ167" s="503">
        <v>1414.05</v>
      </c>
      <c r="BA167" s="503">
        <v>19.170000000000002</v>
      </c>
      <c r="BB167" s="503"/>
      <c r="BC167" s="503"/>
      <c r="BD167" s="511"/>
      <c r="BE167" s="512">
        <v>0.16200000000000001</v>
      </c>
      <c r="BF167" s="512"/>
      <c r="BG167" s="512" t="s">
        <v>5348</v>
      </c>
      <c r="BH167" s="252"/>
      <c r="BI167" s="252"/>
      <c r="BJ167" s="512">
        <v>0.22</v>
      </c>
      <c r="BK167" s="252"/>
      <c r="BL167" s="252"/>
      <c r="BM167" s="527">
        <f t="shared" si="30"/>
        <v>161</v>
      </c>
      <c r="BN167" s="490">
        <v>158.63</v>
      </c>
      <c r="BO167" s="304">
        <v>4.4999999999999998E-2</v>
      </c>
      <c r="BP167" s="254">
        <v>366.18</v>
      </c>
      <c r="BQ167" s="304">
        <v>3.9399999999999998E-2</v>
      </c>
      <c r="BR167" s="495">
        <v>19.170000000000002</v>
      </c>
      <c r="BS167" s="498">
        <v>0.3</v>
      </c>
      <c r="BT167" s="498"/>
      <c r="BU167" s="495">
        <v>424</v>
      </c>
      <c r="BV167" s="241">
        <f t="shared" si="22"/>
        <v>161</v>
      </c>
      <c r="BW167" s="2"/>
      <c r="BX167" s="2">
        <v>490.8</v>
      </c>
      <c r="BY167" s="2"/>
      <c r="BZ167" s="2"/>
      <c r="CA167" s="2"/>
      <c r="CB167" s="252"/>
      <c r="CC167" s="252"/>
      <c r="CD167" s="252">
        <v>546.33000000000004</v>
      </c>
      <c r="CE167" s="253"/>
      <c r="CG167" s="5">
        <v>0.08</v>
      </c>
      <c r="CM167" s="266">
        <f t="shared" si="23"/>
        <v>181</v>
      </c>
      <c r="CN167" s="267">
        <f t="shared" si="24"/>
        <v>362</v>
      </c>
      <c r="CO167" s="268">
        <f t="shared" si="25"/>
        <v>904.99</v>
      </c>
      <c r="CP167" s="252"/>
      <c r="CQ167" s="252"/>
      <c r="CR167" s="252"/>
      <c r="CS167" s="252"/>
      <c r="CT167" s="252"/>
      <c r="CU167" s="252"/>
      <c r="CV167" s="252"/>
      <c r="CW167" s="252"/>
      <c r="CX167" s="252">
        <f t="shared" si="31"/>
        <v>0</v>
      </c>
      <c r="CY167" s="252"/>
      <c r="CZ167" s="252">
        <v>489.06</v>
      </c>
      <c r="DA167" s="252"/>
      <c r="DC167" s="252"/>
      <c r="DD167" s="252"/>
      <c r="DH167" s="6">
        <v>7.2499999999999995E-2</v>
      </c>
      <c r="DI167" s="252">
        <v>39.42</v>
      </c>
      <c r="DJ167" s="3">
        <v>546.33000000000004</v>
      </c>
      <c r="DL167" s="241">
        <f t="shared" si="26"/>
        <v>161</v>
      </c>
      <c r="DM167" s="2"/>
      <c r="DN167" s="252">
        <v>720</v>
      </c>
      <c r="DQ167" s="252">
        <v>405.18</v>
      </c>
      <c r="DR167" s="264">
        <v>3.9399999999999998E-2</v>
      </c>
      <c r="DS167" s="252">
        <v>0</v>
      </c>
      <c r="DT167" s="253">
        <v>0</v>
      </c>
    </row>
    <row r="168" spans="1:124">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4">
        <v>328.76</v>
      </c>
      <c r="P168" s="475">
        <v>328.76</v>
      </c>
      <c r="Q168" s="475">
        <v>430.86</v>
      </c>
      <c r="R168" s="476">
        <v>0.09</v>
      </c>
      <c r="S168" s="536">
        <f t="shared" si="28"/>
        <v>162</v>
      </c>
      <c r="T168" s="461">
        <v>75.260000000000005</v>
      </c>
      <c r="U168" s="461">
        <v>10.56</v>
      </c>
      <c r="V168" s="461">
        <v>353.76</v>
      </c>
      <c r="W168" s="461"/>
      <c r="X168" s="254">
        <v>51.09</v>
      </c>
      <c r="Y168" s="462">
        <v>7.4999999999999997E-2</v>
      </c>
      <c r="Z168" s="461">
        <v>22.5</v>
      </c>
      <c r="AA168" s="461">
        <v>437.73</v>
      </c>
      <c r="AB168" s="463">
        <v>353.75</v>
      </c>
      <c r="AC168" s="464">
        <v>0.3</v>
      </c>
      <c r="AD168" s="461">
        <v>20.62</v>
      </c>
      <c r="AE168" s="461"/>
      <c r="AF168" s="461"/>
      <c r="AG168" s="253"/>
      <c r="AH168" s="273">
        <v>0.1</v>
      </c>
      <c r="AI168" s="255">
        <v>0.08</v>
      </c>
      <c r="AJ168" s="160">
        <v>0.1</v>
      </c>
      <c r="AK168" s="539">
        <v>480.1</v>
      </c>
      <c r="AL168" s="539"/>
      <c r="AM168" s="506">
        <f t="shared" si="29"/>
        <v>162</v>
      </c>
      <c r="AN168" s="481">
        <v>257.37</v>
      </c>
      <c r="AO168" s="481">
        <v>191.57</v>
      </c>
      <c r="AP168" s="254"/>
      <c r="AQ168" s="481">
        <v>303.18</v>
      </c>
      <c r="AR168" s="500" t="s">
        <v>5330</v>
      </c>
      <c r="AS168" s="503">
        <v>23.57</v>
      </c>
      <c r="AT168" s="503"/>
      <c r="AU168" s="511">
        <v>237.16</v>
      </c>
      <c r="AV168" s="511">
        <v>1222.49</v>
      </c>
      <c r="AW168" s="505">
        <v>0.2</v>
      </c>
      <c r="AX168" s="504">
        <v>0.22</v>
      </c>
      <c r="AY168" s="503">
        <v>16.66</v>
      </c>
      <c r="AZ168" s="503">
        <v>1414.05</v>
      </c>
      <c r="BA168" s="503">
        <v>19.170000000000002</v>
      </c>
      <c r="BB168" s="503"/>
      <c r="BC168" s="503"/>
      <c r="BD168" s="511"/>
      <c r="BE168" s="512">
        <v>0.16200000000000001</v>
      </c>
      <c r="BF168" s="512"/>
      <c r="BG168" s="512" t="s">
        <v>5348</v>
      </c>
      <c r="BH168" s="252"/>
      <c r="BI168" s="252"/>
      <c r="BJ168" s="512">
        <v>0.22</v>
      </c>
      <c r="BK168" s="252"/>
      <c r="BL168" s="252"/>
      <c r="BM168" s="527">
        <f t="shared" si="30"/>
        <v>162</v>
      </c>
      <c r="BN168" s="490">
        <v>158.63</v>
      </c>
      <c r="BO168" s="304">
        <v>4.4999999999999998E-2</v>
      </c>
      <c r="BP168" s="254">
        <v>366.18</v>
      </c>
      <c r="BQ168" s="304">
        <v>3.9399999999999998E-2</v>
      </c>
      <c r="BR168" s="495">
        <v>19.170000000000002</v>
      </c>
      <c r="BS168" s="498">
        <v>0.3</v>
      </c>
      <c r="BT168" s="498"/>
      <c r="BU168" s="495">
        <v>424</v>
      </c>
      <c r="BV168" s="241">
        <f t="shared" si="22"/>
        <v>162</v>
      </c>
      <c r="BW168" s="2"/>
      <c r="BX168" s="2">
        <v>490.8</v>
      </c>
      <c r="BY168" s="2"/>
      <c r="BZ168" s="2"/>
      <c r="CA168" s="2"/>
      <c r="CB168" s="252"/>
      <c r="CC168" s="252"/>
      <c r="CD168" s="252">
        <v>546.33000000000004</v>
      </c>
      <c r="CE168" s="253"/>
      <c r="CG168" s="253">
        <v>0.08</v>
      </c>
      <c r="CM168" s="266">
        <f t="shared" si="23"/>
        <v>181</v>
      </c>
      <c r="CN168" s="267">
        <f t="shared" si="24"/>
        <v>362</v>
      </c>
      <c r="CO168" s="268">
        <f t="shared" si="25"/>
        <v>904.99</v>
      </c>
      <c r="CP168" s="252"/>
      <c r="CQ168" s="252"/>
      <c r="CR168" s="252"/>
      <c r="CS168" s="252"/>
      <c r="CT168" s="252"/>
      <c r="CU168" s="252"/>
      <c r="CV168" s="252"/>
      <c r="CW168" s="252"/>
      <c r="CX168" s="252">
        <f t="shared" si="31"/>
        <v>0</v>
      </c>
      <c r="CY168" s="252"/>
      <c r="CZ168" s="252">
        <v>489.06</v>
      </c>
      <c r="DA168" s="252"/>
      <c r="DC168" s="252"/>
      <c r="DD168" s="252"/>
      <c r="DH168" s="6">
        <v>7.2499999999999995E-2</v>
      </c>
      <c r="DI168" s="252">
        <v>39.42</v>
      </c>
      <c r="DJ168" s="3">
        <v>546.33000000000004</v>
      </c>
      <c r="DL168" s="241">
        <f t="shared" si="26"/>
        <v>162</v>
      </c>
      <c r="DM168" s="2"/>
      <c r="DN168" s="252">
        <v>720</v>
      </c>
      <c r="DQ168" s="252">
        <v>405.18</v>
      </c>
      <c r="DR168" s="264">
        <v>3.9399999999999998E-2</v>
      </c>
      <c r="DS168" s="252">
        <v>0</v>
      </c>
      <c r="DT168" s="253">
        <v>0</v>
      </c>
    </row>
    <row r="169" spans="1:124">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4">
        <v>328.76</v>
      </c>
      <c r="P169" s="475">
        <v>328.76</v>
      </c>
      <c r="Q169" s="475">
        <v>430.86</v>
      </c>
      <c r="R169" s="476">
        <v>0.09</v>
      </c>
      <c r="S169" s="536">
        <f t="shared" si="28"/>
        <v>163</v>
      </c>
      <c r="T169" s="461">
        <v>75.260000000000005</v>
      </c>
      <c r="U169" s="461">
        <v>10.56</v>
      </c>
      <c r="V169" s="461">
        <v>353.76</v>
      </c>
      <c r="W169" s="461"/>
      <c r="X169" s="254">
        <v>51.09</v>
      </c>
      <c r="Y169" s="462">
        <v>7.4999999999999997E-2</v>
      </c>
      <c r="Z169" s="461">
        <v>22.5</v>
      </c>
      <c r="AA169" s="461">
        <v>437.73</v>
      </c>
      <c r="AB169" s="463">
        <v>353.75</v>
      </c>
      <c r="AC169" s="464">
        <v>0.3</v>
      </c>
      <c r="AD169" s="461">
        <v>20.62</v>
      </c>
      <c r="AE169" s="461"/>
      <c r="AF169" s="461"/>
      <c r="AG169" s="253"/>
      <c r="AH169" s="273">
        <v>0.1</v>
      </c>
      <c r="AI169" s="255">
        <v>0.08</v>
      </c>
      <c r="AJ169" s="160">
        <v>0.1</v>
      </c>
      <c r="AK169" s="539">
        <v>480.1</v>
      </c>
      <c r="AL169" s="539"/>
      <c r="AM169" s="506">
        <f t="shared" si="29"/>
        <v>163</v>
      </c>
      <c r="AN169" s="481">
        <v>257.37</v>
      </c>
      <c r="AO169" s="481">
        <v>191.57</v>
      </c>
      <c r="AP169" s="254"/>
      <c r="AQ169" s="481">
        <v>303.18</v>
      </c>
      <c r="AR169" s="500" t="s">
        <v>5330</v>
      </c>
      <c r="AS169" s="503">
        <v>23.57</v>
      </c>
      <c r="AT169" s="502"/>
      <c r="AU169" s="511">
        <v>237.16</v>
      </c>
      <c r="AV169" s="511">
        <v>1222.49</v>
      </c>
      <c r="AW169" s="505">
        <v>0.2</v>
      </c>
      <c r="AX169" s="504">
        <v>0.22</v>
      </c>
      <c r="AY169" s="503">
        <v>16.66</v>
      </c>
      <c r="AZ169" s="503">
        <v>1414.05</v>
      </c>
      <c r="BA169" s="503">
        <v>19.170000000000002</v>
      </c>
      <c r="BB169" s="503"/>
      <c r="BC169" s="503"/>
      <c r="BD169" s="511"/>
      <c r="BE169" s="512">
        <v>0.16200000000000001</v>
      </c>
      <c r="BF169" s="512"/>
      <c r="BG169" s="512" t="s">
        <v>5348</v>
      </c>
      <c r="BH169" s="252"/>
      <c r="BI169" s="252"/>
      <c r="BJ169" s="512">
        <v>0.22</v>
      </c>
      <c r="BK169" s="252"/>
      <c r="BL169" s="252"/>
      <c r="BM169" s="527">
        <f t="shared" si="30"/>
        <v>163</v>
      </c>
      <c r="BN169" s="490">
        <v>158.63</v>
      </c>
      <c r="BO169" s="304">
        <v>4.4999999999999998E-2</v>
      </c>
      <c r="BP169" s="254">
        <v>366.18</v>
      </c>
      <c r="BQ169" s="304">
        <v>3.9399999999999998E-2</v>
      </c>
      <c r="BR169" s="495">
        <v>19.170000000000002</v>
      </c>
      <c r="BS169" s="498">
        <v>0.3</v>
      </c>
      <c r="BT169" s="498"/>
      <c r="BU169" s="495">
        <v>424</v>
      </c>
      <c r="BV169" s="241">
        <f t="shared" si="22"/>
        <v>163</v>
      </c>
      <c r="BW169" s="2"/>
      <c r="BX169" s="2">
        <v>490.8</v>
      </c>
      <c r="BY169" s="2"/>
      <c r="BZ169" s="2"/>
      <c r="CA169" s="2"/>
      <c r="CB169" s="252"/>
      <c r="CC169" s="252"/>
      <c r="CD169" s="252">
        <v>546.33000000000004</v>
      </c>
      <c r="CE169" s="253"/>
      <c r="CG169" s="5">
        <v>0.08</v>
      </c>
      <c r="CM169" s="266">
        <f t="shared" si="23"/>
        <v>181</v>
      </c>
      <c r="CN169" s="267">
        <f t="shared" si="24"/>
        <v>362</v>
      </c>
      <c r="CO169" s="268">
        <f t="shared" si="25"/>
        <v>904.99</v>
      </c>
      <c r="CP169" s="252"/>
      <c r="CQ169" s="252"/>
      <c r="CR169" s="252"/>
      <c r="CS169" s="252"/>
      <c r="CT169" s="252"/>
      <c r="CU169" s="252"/>
      <c r="CV169" s="252"/>
      <c r="CW169" s="252"/>
      <c r="CX169" s="252">
        <f t="shared" si="31"/>
        <v>0</v>
      </c>
      <c r="CY169" s="252"/>
      <c r="CZ169" s="252">
        <v>489.06</v>
      </c>
      <c r="DA169" s="252"/>
      <c r="DC169" s="252"/>
      <c r="DD169" s="252"/>
      <c r="DH169" s="6">
        <v>7.2499999999999995E-2</v>
      </c>
      <c r="DI169" s="252">
        <v>39.42</v>
      </c>
      <c r="DJ169" s="3">
        <v>546.33000000000004</v>
      </c>
      <c r="DL169" s="241">
        <f t="shared" si="26"/>
        <v>163</v>
      </c>
      <c r="DM169" s="2"/>
      <c r="DN169" s="252">
        <v>720</v>
      </c>
      <c r="DQ169" s="252">
        <v>405.18</v>
      </c>
      <c r="DR169" s="264">
        <v>3.9399999999999998E-2</v>
      </c>
      <c r="DS169" s="252">
        <v>0</v>
      </c>
      <c r="DT169" s="253">
        <v>0</v>
      </c>
    </row>
    <row r="170" spans="1:124">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4">
        <v>328.76</v>
      </c>
      <c r="P170" s="475">
        <v>328.76</v>
      </c>
      <c r="Q170" s="475">
        <v>430.86</v>
      </c>
      <c r="R170" s="476">
        <v>0.09</v>
      </c>
      <c r="S170" s="536">
        <f t="shared" si="28"/>
        <v>164</v>
      </c>
      <c r="T170" s="461">
        <v>75.260000000000005</v>
      </c>
      <c r="U170" s="461">
        <v>10.56</v>
      </c>
      <c r="V170" s="461">
        <v>353.76</v>
      </c>
      <c r="W170" s="461"/>
      <c r="X170" s="254">
        <v>51.09</v>
      </c>
      <c r="Y170" s="462">
        <v>7.4999999999999997E-2</v>
      </c>
      <c r="Z170" s="461">
        <v>22.5</v>
      </c>
      <c r="AA170" s="461">
        <v>437.73</v>
      </c>
      <c r="AB170" s="463">
        <v>353.75</v>
      </c>
      <c r="AC170" s="464">
        <v>0.3</v>
      </c>
      <c r="AD170" s="461">
        <v>20.62</v>
      </c>
      <c r="AE170" s="461"/>
      <c r="AF170" s="461"/>
      <c r="AG170" s="253"/>
      <c r="AH170" s="273">
        <v>0.1</v>
      </c>
      <c r="AI170" s="255">
        <v>0.08</v>
      </c>
      <c r="AJ170" s="160">
        <v>0.1</v>
      </c>
      <c r="AK170" s="539">
        <v>480.1</v>
      </c>
      <c r="AL170" s="539"/>
      <c r="AM170" s="506">
        <f t="shared" si="29"/>
        <v>164</v>
      </c>
      <c r="AN170" s="481">
        <v>257.37</v>
      </c>
      <c r="AO170" s="481">
        <v>191.57</v>
      </c>
      <c r="AP170" s="254"/>
      <c r="AQ170" s="481">
        <v>303.18</v>
      </c>
      <c r="AR170" s="500" t="s">
        <v>5330</v>
      </c>
      <c r="AS170" s="503">
        <v>23.57</v>
      </c>
      <c r="AT170" s="503"/>
      <c r="AU170" s="511">
        <v>237.16</v>
      </c>
      <c r="AV170" s="511">
        <v>1222.49</v>
      </c>
      <c r="AW170" s="505">
        <v>0.2</v>
      </c>
      <c r="AX170" s="504">
        <v>0.22</v>
      </c>
      <c r="AY170" s="503">
        <v>16.66</v>
      </c>
      <c r="AZ170" s="503">
        <v>1414.05</v>
      </c>
      <c r="BA170" s="503">
        <v>19.170000000000002</v>
      </c>
      <c r="BB170" s="503"/>
      <c r="BC170" s="503"/>
      <c r="BD170" s="511"/>
      <c r="BE170" s="512">
        <v>0.16200000000000001</v>
      </c>
      <c r="BF170" s="512"/>
      <c r="BG170" s="512" t="s">
        <v>5348</v>
      </c>
      <c r="BH170" s="252"/>
      <c r="BI170" s="252"/>
      <c r="BJ170" s="512">
        <v>0.22</v>
      </c>
      <c r="BK170" s="252"/>
      <c r="BL170" s="252"/>
      <c r="BM170" s="527">
        <f t="shared" si="30"/>
        <v>164</v>
      </c>
      <c r="BN170" s="490">
        <v>158.63</v>
      </c>
      <c r="BO170" s="304">
        <v>4.4999999999999998E-2</v>
      </c>
      <c r="BP170" s="254">
        <v>366.18</v>
      </c>
      <c r="BQ170" s="304">
        <v>3.9399999999999998E-2</v>
      </c>
      <c r="BR170" s="495">
        <v>19.170000000000002</v>
      </c>
      <c r="BS170" s="498">
        <v>0.3</v>
      </c>
      <c r="BT170" s="498"/>
      <c r="BU170" s="495">
        <v>424</v>
      </c>
      <c r="BV170" s="241">
        <f t="shared" si="22"/>
        <v>164</v>
      </c>
      <c r="BW170" s="2"/>
      <c r="BX170" s="2">
        <v>490.8</v>
      </c>
      <c r="BY170" s="2"/>
      <c r="BZ170" s="2"/>
      <c r="CA170" s="2"/>
      <c r="CB170" s="252"/>
      <c r="CC170" s="252"/>
      <c r="CD170" s="252">
        <v>546.33000000000004</v>
      </c>
      <c r="CE170" s="253"/>
      <c r="CG170" s="253">
        <v>0.08</v>
      </c>
      <c r="CM170" s="266">
        <f t="shared" si="23"/>
        <v>181</v>
      </c>
      <c r="CN170" s="267">
        <f t="shared" si="24"/>
        <v>362</v>
      </c>
      <c r="CO170" s="268">
        <f t="shared" si="25"/>
        <v>904.99</v>
      </c>
      <c r="CP170" s="252"/>
      <c r="CQ170" s="252"/>
      <c r="CR170" s="252"/>
      <c r="CS170" s="252"/>
      <c r="CT170" s="252"/>
      <c r="CU170" s="252"/>
      <c r="CV170" s="252"/>
      <c r="CW170" s="252"/>
      <c r="CX170" s="252">
        <f t="shared" si="31"/>
        <v>0</v>
      </c>
      <c r="CY170" s="252"/>
      <c r="CZ170" s="252">
        <v>489.06</v>
      </c>
      <c r="DA170" s="252"/>
      <c r="DC170" s="252"/>
      <c r="DD170" s="252"/>
      <c r="DH170" s="6">
        <v>7.2499999999999995E-2</v>
      </c>
      <c r="DI170" s="252">
        <v>39.42</v>
      </c>
      <c r="DJ170" s="3">
        <v>546.33000000000004</v>
      </c>
      <c r="DL170" s="241">
        <f t="shared" si="26"/>
        <v>164</v>
      </c>
      <c r="DM170" s="2"/>
      <c r="DN170" s="252">
        <v>720</v>
      </c>
      <c r="DQ170" s="252">
        <v>405.18</v>
      </c>
      <c r="DR170" s="264">
        <v>3.9399999999999998E-2</v>
      </c>
      <c r="DS170" s="252">
        <v>0</v>
      </c>
      <c r="DT170" s="253">
        <v>0</v>
      </c>
    </row>
    <row r="171" spans="1:124">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4">
        <v>328.76</v>
      </c>
      <c r="P171" s="475">
        <v>328.76</v>
      </c>
      <c r="Q171" s="475">
        <v>430.86</v>
      </c>
      <c r="R171" s="476">
        <v>0.09</v>
      </c>
      <c r="S171" s="536">
        <f t="shared" si="28"/>
        <v>165</v>
      </c>
      <c r="T171" s="461">
        <v>75.260000000000005</v>
      </c>
      <c r="U171" s="461">
        <v>10.56</v>
      </c>
      <c r="V171" s="461">
        <v>353.76</v>
      </c>
      <c r="W171" s="461"/>
      <c r="X171" s="254">
        <v>51.09</v>
      </c>
      <c r="Y171" s="462">
        <v>7.4999999999999997E-2</v>
      </c>
      <c r="Z171" s="461">
        <v>22.5</v>
      </c>
      <c r="AA171" s="461">
        <v>437.73</v>
      </c>
      <c r="AB171" s="463">
        <v>353.75</v>
      </c>
      <c r="AC171" s="464">
        <v>0.3</v>
      </c>
      <c r="AD171" s="461">
        <v>20.62</v>
      </c>
      <c r="AE171" s="461"/>
      <c r="AF171" s="461"/>
      <c r="AG171" s="253"/>
      <c r="AH171" s="273">
        <v>0.1</v>
      </c>
      <c r="AI171" s="255">
        <v>0.08</v>
      </c>
      <c r="AJ171" s="160">
        <v>0.1</v>
      </c>
      <c r="AK171" s="539">
        <v>480.1</v>
      </c>
      <c r="AL171" s="539"/>
      <c r="AM171" s="506">
        <f t="shared" si="29"/>
        <v>165</v>
      </c>
      <c r="AN171" s="481">
        <v>257.37</v>
      </c>
      <c r="AO171" s="481">
        <v>191.57</v>
      </c>
      <c r="AP171" s="254"/>
      <c r="AQ171" s="481">
        <v>303.18</v>
      </c>
      <c r="AR171" s="500" t="s">
        <v>5330</v>
      </c>
      <c r="AS171" s="503">
        <v>23.57</v>
      </c>
      <c r="AT171" s="502"/>
      <c r="AU171" s="511">
        <v>237.16</v>
      </c>
      <c r="AV171" s="511">
        <v>1222.49</v>
      </c>
      <c r="AW171" s="505">
        <v>0.2</v>
      </c>
      <c r="AX171" s="504">
        <v>0.22</v>
      </c>
      <c r="AY171" s="503">
        <v>16.66</v>
      </c>
      <c r="AZ171" s="503">
        <v>1414.05</v>
      </c>
      <c r="BA171" s="503">
        <v>19.170000000000002</v>
      </c>
      <c r="BB171" s="503"/>
      <c r="BC171" s="503"/>
      <c r="BD171" s="511"/>
      <c r="BE171" s="512">
        <v>0.16200000000000001</v>
      </c>
      <c r="BF171" s="512"/>
      <c r="BG171" s="512" t="s">
        <v>5348</v>
      </c>
      <c r="BH171" s="252"/>
      <c r="BI171" s="252"/>
      <c r="BJ171" s="512">
        <v>0.22</v>
      </c>
      <c r="BK171" s="252"/>
      <c r="BL171" s="252"/>
      <c r="BM171" s="527">
        <f t="shared" si="30"/>
        <v>165</v>
      </c>
      <c r="BN171" s="490">
        <v>158.63</v>
      </c>
      <c r="BO171" s="304">
        <v>4.4999999999999998E-2</v>
      </c>
      <c r="BP171" s="254">
        <v>366.18</v>
      </c>
      <c r="BQ171" s="304">
        <v>3.9399999999999998E-2</v>
      </c>
      <c r="BR171" s="495">
        <v>19.170000000000002</v>
      </c>
      <c r="BS171" s="498">
        <v>0.3</v>
      </c>
      <c r="BT171" s="498"/>
      <c r="BU171" s="495">
        <v>424</v>
      </c>
      <c r="BV171" s="241">
        <f t="shared" si="22"/>
        <v>165</v>
      </c>
      <c r="BW171" s="2"/>
      <c r="BX171" s="2">
        <v>490.8</v>
      </c>
      <c r="BY171" s="2"/>
      <c r="BZ171" s="2"/>
      <c r="CA171" s="2"/>
      <c r="CB171" s="252"/>
      <c r="CC171" s="252"/>
      <c r="CD171" s="252">
        <v>546.33000000000004</v>
      </c>
      <c r="CE171" s="253"/>
      <c r="CG171" s="5">
        <v>0.08</v>
      </c>
      <c r="CM171" s="266">
        <f t="shared" si="23"/>
        <v>181</v>
      </c>
      <c r="CN171" s="267">
        <f t="shared" si="24"/>
        <v>362</v>
      </c>
      <c r="CO171" s="268">
        <f t="shared" si="25"/>
        <v>904.99</v>
      </c>
      <c r="CP171" s="252"/>
      <c r="CQ171" s="252"/>
      <c r="CR171" s="252"/>
      <c r="CS171" s="252"/>
      <c r="CT171" s="252"/>
      <c r="CU171" s="252"/>
      <c r="CV171" s="252"/>
      <c r="CW171" s="252"/>
      <c r="CX171" s="252">
        <f t="shared" si="31"/>
        <v>0</v>
      </c>
      <c r="CY171" s="252"/>
      <c r="CZ171" s="252">
        <v>489.06</v>
      </c>
      <c r="DA171" s="252"/>
      <c r="DC171" s="252"/>
      <c r="DD171" s="252"/>
      <c r="DH171" s="6">
        <v>7.2499999999999995E-2</v>
      </c>
      <c r="DI171" s="252">
        <v>39.42</v>
      </c>
      <c r="DJ171" s="3">
        <v>546.33000000000004</v>
      </c>
      <c r="DL171" s="241">
        <f t="shared" si="26"/>
        <v>165</v>
      </c>
      <c r="DM171" s="2"/>
      <c r="DN171" s="252">
        <v>720</v>
      </c>
      <c r="DQ171" s="252">
        <v>405.18</v>
      </c>
      <c r="DR171" s="264">
        <v>3.9399999999999998E-2</v>
      </c>
      <c r="DS171" s="252">
        <v>0</v>
      </c>
      <c r="DT171" s="253">
        <v>0</v>
      </c>
    </row>
    <row r="172" spans="1:124">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4">
        <v>328.76</v>
      </c>
      <c r="P172" s="475">
        <v>328.76</v>
      </c>
      <c r="Q172" s="475">
        <v>430.86</v>
      </c>
      <c r="R172" s="476">
        <v>0.09</v>
      </c>
      <c r="S172" s="536">
        <f t="shared" si="28"/>
        <v>166</v>
      </c>
      <c r="T172" s="461">
        <v>75.260000000000005</v>
      </c>
      <c r="U172" s="461">
        <v>10.56</v>
      </c>
      <c r="V172" s="461">
        <v>353.76</v>
      </c>
      <c r="W172" s="461"/>
      <c r="X172" s="254">
        <v>51.09</v>
      </c>
      <c r="Y172" s="462">
        <v>7.4999999999999997E-2</v>
      </c>
      <c r="Z172" s="461">
        <v>22.5</v>
      </c>
      <c r="AA172" s="461">
        <v>437.73</v>
      </c>
      <c r="AB172" s="463">
        <v>353.75</v>
      </c>
      <c r="AC172" s="464">
        <v>0.3</v>
      </c>
      <c r="AD172" s="461">
        <v>20.62</v>
      </c>
      <c r="AE172" s="461"/>
      <c r="AF172" s="461"/>
      <c r="AG172" s="253"/>
      <c r="AH172" s="273">
        <v>0.1</v>
      </c>
      <c r="AI172" s="255">
        <v>0.08</v>
      </c>
      <c r="AJ172" s="160">
        <v>0.1</v>
      </c>
      <c r="AK172" s="539">
        <v>480.1</v>
      </c>
      <c r="AL172" s="539"/>
      <c r="AM172" s="506">
        <f t="shared" si="29"/>
        <v>166</v>
      </c>
      <c r="AN172" s="481">
        <v>257.37</v>
      </c>
      <c r="AO172" s="481">
        <v>191.57</v>
      </c>
      <c r="AP172" s="254"/>
      <c r="AQ172" s="481">
        <v>303.18</v>
      </c>
      <c r="AR172" s="500" t="s">
        <v>5330</v>
      </c>
      <c r="AS172" s="503">
        <v>23.57</v>
      </c>
      <c r="AT172" s="503"/>
      <c r="AU172" s="511">
        <v>237.16</v>
      </c>
      <c r="AV172" s="511">
        <v>1222.49</v>
      </c>
      <c r="AW172" s="505">
        <v>0.2</v>
      </c>
      <c r="AX172" s="504">
        <v>0.22</v>
      </c>
      <c r="AY172" s="503">
        <v>16.66</v>
      </c>
      <c r="AZ172" s="503">
        <v>1414.05</v>
      </c>
      <c r="BA172" s="503">
        <v>19.170000000000002</v>
      </c>
      <c r="BB172" s="503"/>
      <c r="BC172" s="503"/>
      <c r="BD172" s="511"/>
      <c r="BE172" s="512">
        <v>0.16200000000000001</v>
      </c>
      <c r="BF172" s="512"/>
      <c r="BG172" s="512" t="s">
        <v>5348</v>
      </c>
      <c r="BH172" s="252"/>
      <c r="BI172" s="252"/>
      <c r="BJ172" s="512">
        <v>0.22</v>
      </c>
      <c r="BK172" s="252"/>
      <c r="BL172" s="252"/>
      <c r="BM172" s="527">
        <f t="shared" si="30"/>
        <v>166</v>
      </c>
      <c r="BN172" s="490">
        <v>158.63</v>
      </c>
      <c r="BO172" s="304">
        <v>4.4999999999999998E-2</v>
      </c>
      <c r="BP172" s="254">
        <v>366.18</v>
      </c>
      <c r="BQ172" s="304">
        <v>3.9399999999999998E-2</v>
      </c>
      <c r="BR172" s="495">
        <v>19.170000000000002</v>
      </c>
      <c r="BS172" s="498">
        <v>0.3</v>
      </c>
      <c r="BT172" s="498"/>
      <c r="BU172" s="495">
        <v>424</v>
      </c>
      <c r="BV172" s="241">
        <f t="shared" si="22"/>
        <v>166</v>
      </c>
      <c r="BW172" s="2"/>
      <c r="BX172" s="2">
        <v>490.8</v>
      </c>
      <c r="BY172" s="2"/>
      <c r="BZ172" s="2"/>
      <c r="CA172" s="2"/>
      <c r="CB172" s="252"/>
      <c r="CC172" s="252"/>
      <c r="CD172" s="252">
        <v>546.33000000000004</v>
      </c>
      <c r="CE172" s="253"/>
      <c r="CG172" s="253">
        <v>0.08</v>
      </c>
      <c r="CM172" s="266">
        <f t="shared" si="23"/>
        <v>181</v>
      </c>
      <c r="CN172" s="267">
        <f t="shared" si="24"/>
        <v>362</v>
      </c>
      <c r="CO172" s="268">
        <f t="shared" si="25"/>
        <v>904.99</v>
      </c>
      <c r="CP172" s="252"/>
      <c r="CQ172" s="252"/>
      <c r="CR172" s="252"/>
      <c r="CS172" s="252"/>
      <c r="CT172" s="252"/>
      <c r="CU172" s="252"/>
      <c r="CV172" s="252"/>
      <c r="CW172" s="252"/>
      <c r="CX172" s="252">
        <f t="shared" si="31"/>
        <v>0</v>
      </c>
      <c r="CY172" s="252"/>
      <c r="CZ172" s="252">
        <v>489.06</v>
      </c>
      <c r="DA172" s="252"/>
      <c r="DC172" s="252"/>
      <c r="DD172" s="252"/>
      <c r="DH172" s="6">
        <v>7.2499999999999995E-2</v>
      </c>
      <c r="DI172" s="252">
        <v>39.42</v>
      </c>
      <c r="DJ172" s="3">
        <v>546.33000000000004</v>
      </c>
      <c r="DL172" s="241">
        <f t="shared" si="26"/>
        <v>166</v>
      </c>
      <c r="DM172" s="2"/>
      <c r="DN172" s="252">
        <v>720</v>
      </c>
      <c r="DQ172" s="252">
        <v>405.18</v>
      </c>
      <c r="DR172" s="264">
        <v>3.9399999999999998E-2</v>
      </c>
      <c r="DS172" s="252">
        <v>0</v>
      </c>
      <c r="DT172" s="253">
        <v>0</v>
      </c>
    </row>
    <row r="173" spans="1:124">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4">
        <v>328.76</v>
      </c>
      <c r="P173" s="475">
        <v>328.76</v>
      </c>
      <c r="Q173" s="475">
        <v>430.86</v>
      </c>
      <c r="R173" s="476">
        <v>0.09</v>
      </c>
      <c r="S173" s="536">
        <f t="shared" si="28"/>
        <v>167</v>
      </c>
      <c r="T173" s="461">
        <v>75.260000000000005</v>
      </c>
      <c r="U173" s="461">
        <v>10.56</v>
      </c>
      <c r="V173" s="461">
        <v>353.76</v>
      </c>
      <c r="W173" s="461"/>
      <c r="X173" s="254">
        <v>51.09</v>
      </c>
      <c r="Y173" s="462">
        <v>7.4999999999999997E-2</v>
      </c>
      <c r="Z173" s="461">
        <v>22.5</v>
      </c>
      <c r="AA173" s="461">
        <v>437.73</v>
      </c>
      <c r="AB173" s="463">
        <v>353.75</v>
      </c>
      <c r="AC173" s="464">
        <v>0.3</v>
      </c>
      <c r="AD173" s="461">
        <v>20.62</v>
      </c>
      <c r="AE173" s="461"/>
      <c r="AF173" s="461"/>
      <c r="AG173" s="253"/>
      <c r="AH173" s="273">
        <v>0.1</v>
      </c>
      <c r="AI173" s="255">
        <v>0.08</v>
      </c>
      <c r="AJ173" s="160">
        <v>0.1</v>
      </c>
      <c r="AK173" s="539">
        <v>480.1</v>
      </c>
      <c r="AL173" s="539"/>
      <c r="AM173" s="506">
        <f t="shared" si="29"/>
        <v>167</v>
      </c>
      <c r="AN173" s="481">
        <v>257.37</v>
      </c>
      <c r="AO173" s="481">
        <v>191.57</v>
      </c>
      <c r="AP173" s="254"/>
      <c r="AQ173" s="481">
        <v>303.18</v>
      </c>
      <c r="AR173" s="500" t="s">
        <v>5330</v>
      </c>
      <c r="AS173" s="503">
        <v>23.57</v>
      </c>
      <c r="AT173" s="502"/>
      <c r="AU173" s="511">
        <v>237.16</v>
      </c>
      <c r="AV173" s="511">
        <v>1222.49</v>
      </c>
      <c r="AW173" s="505">
        <v>0.2</v>
      </c>
      <c r="AX173" s="504">
        <v>0.22</v>
      </c>
      <c r="AY173" s="503">
        <v>16.66</v>
      </c>
      <c r="AZ173" s="503">
        <v>1414.05</v>
      </c>
      <c r="BA173" s="503">
        <v>19.170000000000002</v>
      </c>
      <c r="BB173" s="503"/>
      <c r="BC173" s="503"/>
      <c r="BD173" s="511"/>
      <c r="BE173" s="512">
        <v>0.16200000000000001</v>
      </c>
      <c r="BF173" s="512"/>
      <c r="BG173" s="512" t="s">
        <v>5348</v>
      </c>
      <c r="BH173" s="252"/>
      <c r="BI173" s="252"/>
      <c r="BJ173" s="512">
        <v>0.22</v>
      </c>
      <c r="BK173" s="252"/>
      <c r="BL173" s="252"/>
      <c r="BM173" s="527">
        <f t="shared" si="30"/>
        <v>167</v>
      </c>
      <c r="BN173" s="490">
        <v>158.63</v>
      </c>
      <c r="BO173" s="304">
        <v>4.4999999999999998E-2</v>
      </c>
      <c r="BP173" s="254">
        <v>366.18</v>
      </c>
      <c r="BQ173" s="304">
        <v>3.9399999999999998E-2</v>
      </c>
      <c r="BR173" s="495">
        <v>19.170000000000002</v>
      </c>
      <c r="BS173" s="498">
        <v>0.3</v>
      </c>
      <c r="BT173" s="498"/>
      <c r="BU173" s="495">
        <v>424</v>
      </c>
      <c r="BV173" s="241">
        <f t="shared" si="22"/>
        <v>167</v>
      </c>
      <c r="BW173" s="2"/>
      <c r="BX173" s="2">
        <v>490.8</v>
      </c>
      <c r="BY173" s="2"/>
      <c r="BZ173" s="2"/>
      <c r="CA173" s="2"/>
      <c r="CB173" s="252"/>
      <c r="CC173" s="252"/>
      <c r="CD173" s="252">
        <v>546.33000000000004</v>
      </c>
      <c r="CE173" s="253"/>
      <c r="CG173" s="5">
        <v>0.08</v>
      </c>
      <c r="CM173" s="266">
        <f t="shared" si="23"/>
        <v>181</v>
      </c>
      <c r="CN173" s="267">
        <f t="shared" si="24"/>
        <v>362</v>
      </c>
      <c r="CO173" s="268">
        <f t="shared" si="25"/>
        <v>904.99</v>
      </c>
      <c r="CP173" s="252"/>
      <c r="CQ173" s="252"/>
      <c r="CR173" s="252"/>
      <c r="CS173" s="252"/>
      <c r="CT173" s="252"/>
      <c r="CU173" s="252"/>
      <c r="CV173" s="252"/>
      <c r="CW173" s="252"/>
      <c r="CX173" s="252">
        <f t="shared" si="31"/>
        <v>0</v>
      </c>
      <c r="CY173" s="252"/>
      <c r="CZ173" s="252">
        <v>489.06</v>
      </c>
      <c r="DA173" s="252"/>
      <c r="DC173" s="252"/>
      <c r="DD173" s="252"/>
      <c r="DH173" s="6">
        <v>7.2499999999999995E-2</v>
      </c>
      <c r="DI173" s="252">
        <v>39.42</v>
      </c>
      <c r="DJ173" s="3">
        <v>546.33000000000004</v>
      </c>
      <c r="DL173" s="241">
        <f t="shared" si="26"/>
        <v>167</v>
      </c>
      <c r="DM173" s="2"/>
      <c r="DN173" s="252">
        <v>720</v>
      </c>
      <c r="DQ173" s="252">
        <v>405.18</v>
      </c>
      <c r="DR173" s="264">
        <v>3.9399999999999998E-2</v>
      </c>
      <c r="DS173" s="252">
        <v>0</v>
      </c>
      <c r="DT173" s="253">
        <v>0</v>
      </c>
    </row>
    <row r="174" spans="1:124">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4">
        <v>328.76</v>
      </c>
      <c r="P174" s="475">
        <v>328.76</v>
      </c>
      <c r="Q174" s="475">
        <v>430.86</v>
      </c>
      <c r="R174" s="476">
        <v>0.09</v>
      </c>
      <c r="S174" s="536">
        <f t="shared" si="28"/>
        <v>168</v>
      </c>
      <c r="T174" s="461">
        <v>75.260000000000005</v>
      </c>
      <c r="U174" s="461">
        <v>10.56</v>
      </c>
      <c r="V174" s="461">
        <v>353.76</v>
      </c>
      <c r="W174" s="461"/>
      <c r="X174" s="254">
        <v>51.09</v>
      </c>
      <c r="Y174" s="462">
        <v>7.4999999999999997E-2</v>
      </c>
      <c r="Z174" s="461">
        <v>22.5</v>
      </c>
      <c r="AA174" s="461">
        <v>437.73</v>
      </c>
      <c r="AB174" s="463">
        <v>353.75</v>
      </c>
      <c r="AC174" s="464">
        <v>0.3</v>
      </c>
      <c r="AD174" s="461">
        <v>20.62</v>
      </c>
      <c r="AE174" s="461"/>
      <c r="AF174" s="461"/>
      <c r="AG174" s="253"/>
      <c r="AH174" s="273">
        <v>0.1</v>
      </c>
      <c r="AI174" s="255">
        <v>0.08</v>
      </c>
      <c r="AJ174" s="160">
        <v>0.1</v>
      </c>
      <c r="AK174" s="539">
        <v>480.1</v>
      </c>
      <c r="AL174" s="539"/>
      <c r="AM174" s="506">
        <f t="shared" si="29"/>
        <v>168</v>
      </c>
      <c r="AN174" s="481">
        <v>257.37</v>
      </c>
      <c r="AO174" s="481">
        <v>191.57</v>
      </c>
      <c r="AP174" s="254"/>
      <c r="AQ174" s="481">
        <v>303.18</v>
      </c>
      <c r="AR174" s="500" t="s">
        <v>5330</v>
      </c>
      <c r="AS174" s="503">
        <v>23.57</v>
      </c>
      <c r="AT174" s="503"/>
      <c r="AU174" s="511">
        <v>237.16</v>
      </c>
      <c r="AV174" s="511">
        <v>1222.49</v>
      </c>
      <c r="AW174" s="505">
        <v>0.2</v>
      </c>
      <c r="AX174" s="504">
        <v>0.22</v>
      </c>
      <c r="AY174" s="503">
        <v>16.66</v>
      </c>
      <c r="AZ174" s="503">
        <v>1414.05</v>
      </c>
      <c r="BA174" s="503">
        <v>19.170000000000002</v>
      </c>
      <c r="BB174" s="503"/>
      <c r="BC174" s="503"/>
      <c r="BD174" s="511"/>
      <c r="BE174" s="512">
        <v>0.16200000000000001</v>
      </c>
      <c r="BF174" s="512"/>
      <c r="BG174" s="512" t="s">
        <v>5348</v>
      </c>
      <c r="BH174" s="252"/>
      <c r="BI174" s="252"/>
      <c r="BJ174" s="512">
        <v>0.22</v>
      </c>
      <c r="BK174" s="252"/>
      <c r="BL174" s="252"/>
      <c r="BM174" s="527">
        <f t="shared" si="30"/>
        <v>168</v>
      </c>
      <c r="BN174" s="490">
        <v>158.63</v>
      </c>
      <c r="BO174" s="304">
        <v>4.4999999999999998E-2</v>
      </c>
      <c r="BP174" s="254">
        <v>366.18</v>
      </c>
      <c r="BQ174" s="304">
        <v>3.9399999999999998E-2</v>
      </c>
      <c r="BR174" s="495">
        <v>19.170000000000002</v>
      </c>
      <c r="BS174" s="498">
        <v>0.3</v>
      </c>
      <c r="BT174" s="498"/>
      <c r="BU174" s="495">
        <v>424</v>
      </c>
      <c r="BV174" s="241">
        <f t="shared" si="22"/>
        <v>168</v>
      </c>
      <c r="BW174" s="2"/>
      <c r="BX174" s="2">
        <v>490.8</v>
      </c>
      <c r="BY174" s="2"/>
      <c r="BZ174" s="2"/>
      <c r="CA174" s="2"/>
      <c r="CB174" s="252"/>
      <c r="CC174" s="252"/>
      <c r="CD174" s="252">
        <v>546.33000000000004</v>
      </c>
      <c r="CE174" s="253"/>
      <c r="CG174" s="253">
        <v>0.08</v>
      </c>
      <c r="CM174" s="266">
        <f t="shared" si="23"/>
        <v>181</v>
      </c>
      <c r="CN174" s="267">
        <f t="shared" si="24"/>
        <v>362</v>
      </c>
      <c r="CO174" s="268">
        <f t="shared" si="25"/>
        <v>904.99</v>
      </c>
      <c r="CP174" s="252"/>
      <c r="CQ174" s="252"/>
      <c r="CR174" s="252"/>
      <c r="CS174" s="252"/>
      <c r="CT174" s="252"/>
      <c r="CU174" s="252"/>
      <c r="CV174" s="252"/>
      <c r="CW174" s="252"/>
      <c r="CX174" s="252">
        <f t="shared" si="31"/>
        <v>0</v>
      </c>
      <c r="CY174" s="252"/>
      <c r="CZ174" s="252">
        <v>489.06</v>
      </c>
      <c r="DA174" s="252"/>
      <c r="DC174" s="252"/>
      <c r="DD174" s="252"/>
      <c r="DH174" s="6">
        <v>7.2499999999999995E-2</v>
      </c>
      <c r="DI174" s="252">
        <v>39.42</v>
      </c>
      <c r="DJ174" s="3">
        <v>546.33000000000004</v>
      </c>
      <c r="DL174" s="241">
        <f t="shared" si="26"/>
        <v>168</v>
      </c>
      <c r="DM174" s="2"/>
      <c r="DN174" s="252">
        <v>720</v>
      </c>
      <c r="DQ174" s="252">
        <v>405.18</v>
      </c>
      <c r="DR174" s="264">
        <v>3.9399999999999998E-2</v>
      </c>
      <c r="DS174" s="252">
        <v>0</v>
      </c>
      <c r="DT174" s="253">
        <v>0</v>
      </c>
    </row>
    <row r="175" spans="1:124">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4">
        <v>328.76</v>
      </c>
      <c r="P175" s="475">
        <v>328.76</v>
      </c>
      <c r="Q175" s="475">
        <v>430.86</v>
      </c>
      <c r="R175" s="476">
        <v>0.09</v>
      </c>
      <c r="S175" s="536">
        <f t="shared" si="28"/>
        <v>169</v>
      </c>
      <c r="T175" s="461">
        <v>75.260000000000005</v>
      </c>
      <c r="U175" s="461">
        <v>10.56</v>
      </c>
      <c r="V175" s="461">
        <v>353.76</v>
      </c>
      <c r="W175" s="461"/>
      <c r="X175" s="254">
        <v>51.09</v>
      </c>
      <c r="Y175" s="462">
        <v>7.4999999999999997E-2</v>
      </c>
      <c r="Z175" s="461">
        <v>22.5</v>
      </c>
      <c r="AA175" s="461">
        <v>437.73</v>
      </c>
      <c r="AB175" s="463">
        <v>353.75</v>
      </c>
      <c r="AC175" s="464">
        <v>0.3</v>
      </c>
      <c r="AD175" s="461">
        <v>20.62</v>
      </c>
      <c r="AE175" s="461"/>
      <c r="AF175" s="461"/>
      <c r="AG175" s="253"/>
      <c r="AH175" s="273">
        <v>0.1</v>
      </c>
      <c r="AI175" s="255">
        <v>0.08</v>
      </c>
      <c r="AJ175" s="160">
        <v>0.1</v>
      </c>
      <c r="AK175" s="539">
        <v>480.1</v>
      </c>
      <c r="AL175" s="539"/>
      <c r="AM175" s="506">
        <f t="shared" si="29"/>
        <v>169</v>
      </c>
      <c r="AN175" s="481">
        <v>257.37</v>
      </c>
      <c r="AO175" s="481">
        <v>191.57</v>
      </c>
      <c r="AP175" s="254"/>
      <c r="AQ175" s="481">
        <v>303.18</v>
      </c>
      <c r="AR175" s="500" t="s">
        <v>5330</v>
      </c>
      <c r="AS175" s="503">
        <v>23.57</v>
      </c>
      <c r="AT175" s="502"/>
      <c r="AU175" s="511">
        <v>237.16</v>
      </c>
      <c r="AV175" s="511">
        <v>1222.49</v>
      </c>
      <c r="AW175" s="505">
        <v>0.2</v>
      </c>
      <c r="AX175" s="504">
        <v>0.22</v>
      </c>
      <c r="AY175" s="503">
        <v>16.66</v>
      </c>
      <c r="AZ175" s="503">
        <v>1414.05</v>
      </c>
      <c r="BA175" s="503">
        <v>19.170000000000002</v>
      </c>
      <c r="BB175" s="503"/>
      <c r="BC175" s="503"/>
      <c r="BD175" s="511"/>
      <c r="BE175" s="512">
        <v>0.16200000000000001</v>
      </c>
      <c r="BF175" s="512"/>
      <c r="BG175" s="512" t="s">
        <v>5348</v>
      </c>
      <c r="BH175" s="252"/>
      <c r="BI175" s="252"/>
      <c r="BJ175" s="512">
        <v>0.22</v>
      </c>
      <c r="BK175" s="252"/>
      <c r="BL175" s="252"/>
      <c r="BM175" s="527">
        <f t="shared" si="30"/>
        <v>169</v>
      </c>
      <c r="BN175" s="490">
        <v>158.63</v>
      </c>
      <c r="BO175" s="304">
        <v>4.4999999999999998E-2</v>
      </c>
      <c r="BP175" s="254">
        <v>373.87</v>
      </c>
      <c r="BQ175" s="304">
        <v>3.9399999999999998E-2</v>
      </c>
      <c r="BR175" s="495">
        <v>19.170000000000002</v>
      </c>
      <c r="BS175" s="498">
        <v>0.3</v>
      </c>
      <c r="BT175" s="498"/>
      <c r="BU175" s="495">
        <v>424</v>
      </c>
      <c r="BV175" s="241">
        <f t="shared" si="22"/>
        <v>169</v>
      </c>
      <c r="BW175" s="2"/>
      <c r="BX175" s="2">
        <v>490.8</v>
      </c>
      <c r="BY175" s="2"/>
      <c r="BZ175" s="2"/>
      <c r="CA175" s="2"/>
      <c r="CB175" s="252"/>
      <c r="CC175" s="252"/>
      <c r="CD175" s="252">
        <v>546.33000000000004</v>
      </c>
      <c r="CE175" s="253"/>
      <c r="CG175" s="5">
        <v>0.08</v>
      </c>
      <c r="CM175" s="266">
        <f t="shared" si="23"/>
        <v>181</v>
      </c>
      <c r="CN175" s="267">
        <f t="shared" si="24"/>
        <v>362</v>
      </c>
      <c r="CO175" s="268">
        <f t="shared" si="25"/>
        <v>904.99</v>
      </c>
      <c r="CP175" s="252"/>
      <c r="CQ175" s="252"/>
      <c r="CR175" s="252"/>
      <c r="CS175" s="252"/>
      <c r="CT175" s="252"/>
      <c r="CU175" s="252"/>
      <c r="CV175" s="252"/>
      <c r="CW175" s="252"/>
      <c r="CX175" s="252">
        <f t="shared" si="31"/>
        <v>0</v>
      </c>
      <c r="CY175" s="252"/>
      <c r="CZ175" s="252">
        <v>489.06</v>
      </c>
      <c r="DA175" s="252"/>
      <c r="DC175" s="252"/>
      <c r="DD175" s="252"/>
      <c r="DH175" s="6">
        <v>7.2499999999999995E-2</v>
      </c>
      <c r="DI175" s="252">
        <v>39.42</v>
      </c>
      <c r="DJ175" s="3">
        <v>546.33000000000004</v>
      </c>
      <c r="DL175" s="241">
        <f t="shared" si="26"/>
        <v>169</v>
      </c>
      <c r="DM175" s="2"/>
      <c r="DN175" s="252">
        <v>720</v>
      </c>
      <c r="DQ175" s="252">
        <v>405.18</v>
      </c>
      <c r="DR175" s="264">
        <v>3.9399999999999998E-2</v>
      </c>
      <c r="DS175" s="252">
        <v>0</v>
      </c>
      <c r="DT175" s="253">
        <v>0</v>
      </c>
    </row>
    <row r="176" spans="1:124">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4">
        <v>328.76</v>
      </c>
      <c r="P176" s="475">
        <v>328.76</v>
      </c>
      <c r="Q176" s="475">
        <v>430.86</v>
      </c>
      <c r="R176" s="476">
        <v>0.09</v>
      </c>
      <c r="S176" s="536">
        <f t="shared" si="28"/>
        <v>170</v>
      </c>
      <c r="T176" s="461">
        <v>75.260000000000005</v>
      </c>
      <c r="U176" s="461">
        <v>10.56</v>
      </c>
      <c r="V176" s="461">
        <v>353.76</v>
      </c>
      <c r="W176" s="461"/>
      <c r="X176" s="254">
        <v>51.09</v>
      </c>
      <c r="Y176" s="462">
        <v>7.4999999999999997E-2</v>
      </c>
      <c r="Z176" s="461">
        <v>22.5</v>
      </c>
      <c r="AA176" s="461">
        <v>437.73</v>
      </c>
      <c r="AB176" s="463">
        <v>353.75</v>
      </c>
      <c r="AC176" s="464">
        <v>0.3</v>
      </c>
      <c r="AD176" s="461">
        <v>20.62</v>
      </c>
      <c r="AE176" s="461"/>
      <c r="AF176" s="461"/>
      <c r="AG176" s="253"/>
      <c r="AH176" s="273">
        <v>0.1</v>
      </c>
      <c r="AI176" s="255">
        <v>0.08</v>
      </c>
      <c r="AJ176" s="160">
        <v>0.1</v>
      </c>
      <c r="AK176" s="539">
        <v>480.1</v>
      </c>
      <c r="AL176" s="539"/>
      <c r="AM176" s="506">
        <f t="shared" si="29"/>
        <v>170</v>
      </c>
      <c r="AN176" s="481">
        <v>257.37</v>
      </c>
      <c r="AO176" s="481">
        <v>191.57</v>
      </c>
      <c r="AP176" s="254"/>
      <c r="AQ176" s="481">
        <v>303.18</v>
      </c>
      <c r="AR176" s="500" t="s">
        <v>5330</v>
      </c>
      <c r="AS176" s="503">
        <v>23.57</v>
      </c>
      <c r="AT176" s="503"/>
      <c r="AU176" s="511">
        <v>237.16</v>
      </c>
      <c r="AV176" s="511">
        <v>1222.49</v>
      </c>
      <c r="AW176" s="505">
        <v>0.2</v>
      </c>
      <c r="AX176" s="504">
        <v>0.22</v>
      </c>
      <c r="AY176" s="503">
        <v>16.66</v>
      </c>
      <c r="AZ176" s="503">
        <v>1414.05</v>
      </c>
      <c r="BA176" s="503">
        <v>19.170000000000002</v>
      </c>
      <c r="BB176" s="503"/>
      <c r="BC176" s="503"/>
      <c r="BD176" s="511"/>
      <c r="BE176" s="512">
        <v>0.16200000000000001</v>
      </c>
      <c r="BF176" s="512"/>
      <c r="BG176" s="512" t="s">
        <v>5348</v>
      </c>
      <c r="BH176" s="252"/>
      <c r="BI176" s="252"/>
      <c r="BJ176" s="512">
        <v>0.22</v>
      </c>
      <c r="BK176" s="252"/>
      <c r="BL176" s="252"/>
      <c r="BM176" s="527">
        <f t="shared" si="30"/>
        <v>170</v>
      </c>
      <c r="BN176" s="490">
        <v>158.63</v>
      </c>
      <c r="BO176" s="304">
        <v>4.4999999999999998E-2</v>
      </c>
      <c r="BP176" s="254">
        <v>373.87</v>
      </c>
      <c r="BQ176" s="304">
        <v>3.9399999999999998E-2</v>
      </c>
      <c r="BR176" s="495">
        <v>19.170000000000002</v>
      </c>
      <c r="BS176" s="498">
        <v>0.3</v>
      </c>
      <c r="BT176" s="498"/>
      <c r="BU176" s="495">
        <v>424</v>
      </c>
      <c r="BV176" s="241">
        <f t="shared" si="22"/>
        <v>170</v>
      </c>
      <c r="BW176" s="2"/>
      <c r="BX176" s="2">
        <v>490.8</v>
      </c>
      <c r="BY176" s="2"/>
      <c r="BZ176" s="2"/>
      <c r="CA176" s="2"/>
      <c r="CB176" s="252"/>
      <c r="CC176" s="252"/>
      <c r="CD176" s="252">
        <v>546.33000000000004</v>
      </c>
      <c r="CE176" s="253"/>
      <c r="CG176" s="253">
        <v>0.08</v>
      </c>
      <c r="CM176" s="266">
        <f t="shared" si="23"/>
        <v>181</v>
      </c>
      <c r="CN176" s="267">
        <f t="shared" si="24"/>
        <v>362</v>
      </c>
      <c r="CO176" s="268">
        <f t="shared" si="25"/>
        <v>904.99</v>
      </c>
      <c r="CP176" s="252"/>
      <c r="CQ176" s="252"/>
      <c r="CR176" s="252"/>
      <c r="CS176" s="252"/>
      <c r="CT176" s="252"/>
      <c r="CU176" s="252"/>
      <c r="CV176" s="252"/>
      <c r="CW176" s="252"/>
      <c r="CX176" s="252">
        <f t="shared" si="31"/>
        <v>0</v>
      </c>
      <c r="CY176" s="252"/>
      <c r="CZ176" s="252">
        <v>489.06</v>
      </c>
      <c r="DA176" s="252"/>
      <c r="DC176" s="252"/>
      <c r="DD176" s="252"/>
      <c r="DH176" s="6">
        <v>7.2499999999999995E-2</v>
      </c>
      <c r="DI176" s="252">
        <v>39.42</v>
      </c>
      <c r="DJ176" s="3">
        <v>546.33000000000004</v>
      </c>
      <c r="DL176" s="241">
        <f t="shared" si="26"/>
        <v>170</v>
      </c>
      <c r="DM176" s="2"/>
      <c r="DN176" s="252">
        <v>720</v>
      </c>
      <c r="DQ176" s="252">
        <v>405.18</v>
      </c>
      <c r="DR176" s="264">
        <v>3.9399999999999998E-2</v>
      </c>
      <c r="DS176" s="252">
        <v>0</v>
      </c>
      <c r="DT176" s="253">
        <v>0</v>
      </c>
    </row>
    <row r="177" spans="1:124">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4">
        <v>328.76</v>
      </c>
      <c r="P177" s="475">
        <v>328.76</v>
      </c>
      <c r="Q177" s="475">
        <v>430.86</v>
      </c>
      <c r="R177" s="476">
        <v>0.09</v>
      </c>
      <c r="S177" s="536">
        <f t="shared" si="28"/>
        <v>171</v>
      </c>
      <c r="T177" s="461">
        <v>75.260000000000005</v>
      </c>
      <c r="U177" s="461">
        <v>10.56</v>
      </c>
      <c r="V177" s="461">
        <v>353.76</v>
      </c>
      <c r="W177" s="461"/>
      <c r="X177" s="254">
        <v>51.09</v>
      </c>
      <c r="Y177" s="462">
        <v>7.4999999999999997E-2</v>
      </c>
      <c r="Z177" s="461">
        <v>22.5</v>
      </c>
      <c r="AA177" s="461">
        <v>437.73</v>
      </c>
      <c r="AB177" s="463">
        <v>353.75</v>
      </c>
      <c r="AC177" s="464">
        <v>0.3</v>
      </c>
      <c r="AD177" s="461">
        <v>20.62</v>
      </c>
      <c r="AE177" s="461"/>
      <c r="AF177" s="461"/>
      <c r="AG177" s="253"/>
      <c r="AH177" s="273">
        <v>0.1</v>
      </c>
      <c r="AI177" s="255">
        <v>0.08</v>
      </c>
      <c r="AJ177" s="160">
        <v>0.1</v>
      </c>
      <c r="AK177" s="539">
        <v>480.1</v>
      </c>
      <c r="AL177" s="539"/>
      <c r="AM177" s="506">
        <f t="shared" si="29"/>
        <v>171</v>
      </c>
      <c r="AN177" s="481">
        <v>257.37</v>
      </c>
      <c r="AO177" s="481">
        <v>191.57</v>
      </c>
      <c r="AP177" s="254"/>
      <c r="AQ177" s="481">
        <v>303.18</v>
      </c>
      <c r="AR177" s="500" t="s">
        <v>5330</v>
      </c>
      <c r="AS177" s="503">
        <v>23.57</v>
      </c>
      <c r="AT177" s="502"/>
      <c r="AU177" s="511">
        <v>237.16</v>
      </c>
      <c r="AV177" s="511">
        <v>1222.49</v>
      </c>
      <c r="AW177" s="505">
        <v>0.2</v>
      </c>
      <c r="AX177" s="504">
        <v>0.22</v>
      </c>
      <c r="AY177" s="503">
        <v>16.66</v>
      </c>
      <c r="AZ177" s="503">
        <v>1414.05</v>
      </c>
      <c r="BA177" s="503">
        <v>19.170000000000002</v>
      </c>
      <c r="BB177" s="503"/>
      <c r="BC177" s="503"/>
      <c r="BD177" s="511"/>
      <c r="BE177" s="512">
        <v>0.16200000000000001</v>
      </c>
      <c r="BF177" s="512"/>
      <c r="BG177" s="512" t="s">
        <v>5348</v>
      </c>
      <c r="BH177" s="252"/>
      <c r="BI177" s="252"/>
      <c r="BJ177" s="512">
        <v>0.22</v>
      </c>
      <c r="BK177" s="252"/>
      <c r="BL177" s="252"/>
      <c r="BM177" s="527">
        <f t="shared" si="30"/>
        <v>171</v>
      </c>
      <c r="BN177" s="490">
        <v>158.63</v>
      </c>
      <c r="BO177" s="304">
        <v>4.4999999999999998E-2</v>
      </c>
      <c r="BP177" s="254">
        <v>373.87</v>
      </c>
      <c r="BQ177" s="304">
        <v>3.9399999999999998E-2</v>
      </c>
      <c r="BR177" s="495">
        <v>19.170000000000002</v>
      </c>
      <c r="BS177" s="498">
        <v>0.3</v>
      </c>
      <c r="BT177" s="498"/>
      <c r="BU177" s="495">
        <v>424</v>
      </c>
      <c r="BV177" s="241">
        <f t="shared" si="22"/>
        <v>171</v>
      </c>
      <c r="BW177" s="2"/>
      <c r="BX177" s="2">
        <v>490.8</v>
      </c>
      <c r="BY177" s="2"/>
      <c r="BZ177" s="2"/>
      <c r="CA177" s="2"/>
      <c r="CB177" s="252"/>
      <c r="CC177" s="252"/>
      <c r="CD177" s="252">
        <v>546.33000000000004</v>
      </c>
      <c r="CE177" s="253"/>
      <c r="CG177" s="5">
        <v>0.08</v>
      </c>
      <c r="CM177" s="266">
        <f t="shared" si="23"/>
        <v>181</v>
      </c>
      <c r="CN177" s="267">
        <f t="shared" si="24"/>
        <v>362</v>
      </c>
      <c r="CO177" s="268">
        <f t="shared" si="25"/>
        <v>904.99</v>
      </c>
      <c r="CP177" s="252"/>
      <c r="CQ177" s="252"/>
      <c r="CR177" s="252"/>
      <c r="CS177" s="252"/>
      <c r="CT177" s="252"/>
      <c r="CU177" s="252"/>
      <c r="CV177" s="252"/>
      <c r="CW177" s="252"/>
      <c r="CX177" s="252">
        <f t="shared" si="31"/>
        <v>0</v>
      </c>
      <c r="CY177" s="252"/>
      <c r="CZ177" s="252">
        <v>489.06</v>
      </c>
      <c r="DA177" s="252"/>
      <c r="DC177" s="252"/>
      <c r="DD177" s="252"/>
      <c r="DH177" s="6">
        <v>7.2499999999999995E-2</v>
      </c>
      <c r="DI177" s="252">
        <v>39.42</v>
      </c>
      <c r="DJ177" s="3">
        <v>546.33000000000004</v>
      </c>
      <c r="DL177" s="241">
        <f t="shared" si="26"/>
        <v>171</v>
      </c>
      <c r="DM177" s="2"/>
      <c r="DN177" s="252">
        <v>720</v>
      </c>
      <c r="DQ177" s="252">
        <v>405.18</v>
      </c>
      <c r="DR177" s="264">
        <v>3.9399999999999998E-2</v>
      </c>
      <c r="DS177" s="252">
        <v>0</v>
      </c>
      <c r="DT177" s="253">
        <v>0</v>
      </c>
    </row>
    <row r="178" spans="1:124">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4">
        <v>328.76</v>
      </c>
      <c r="P178" s="475">
        <v>328.76</v>
      </c>
      <c r="Q178" s="475">
        <v>430.86</v>
      </c>
      <c r="R178" s="476">
        <v>0.09</v>
      </c>
      <c r="S178" s="536">
        <f t="shared" si="28"/>
        <v>172</v>
      </c>
      <c r="T178" s="461">
        <v>75.260000000000005</v>
      </c>
      <c r="U178" s="461">
        <v>10.56</v>
      </c>
      <c r="V178" s="461">
        <v>353.76</v>
      </c>
      <c r="W178" s="461"/>
      <c r="X178" s="254">
        <v>51.09</v>
      </c>
      <c r="Y178" s="462">
        <v>7.4999999999999997E-2</v>
      </c>
      <c r="Z178" s="461">
        <v>22.5</v>
      </c>
      <c r="AA178" s="461">
        <v>437.73</v>
      </c>
      <c r="AB178" s="463">
        <v>353.75</v>
      </c>
      <c r="AC178" s="464">
        <v>0.3</v>
      </c>
      <c r="AD178" s="461">
        <v>20.62</v>
      </c>
      <c r="AE178" s="461"/>
      <c r="AF178" s="461"/>
      <c r="AG178" s="253"/>
      <c r="AH178" s="273">
        <v>0.1</v>
      </c>
      <c r="AI178" s="255">
        <v>0.08</v>
      </c>
      <c r="AJ178" s="160">
        <v>0.1</v>
      </c>
      <c r="AK178" s="539">
        <v>480.1</v>
      </c>
      <c r="AL178" s="539"/>
      <c r="AM178" s="506">
        <f t="shared" si="29"/>
        <v>172</v>
      </c>
      <c r="AN178" s="481">
        <v>257.37</v>
      </c>
      <c r="AO178" s="481">
        <v>191.57</v>
      </c>
      <c r="AP178" s="254"/>
      <c r="AQ178" s="481">
        <v>303.18</v>
      </c>
      <c r="AR178" s="500" t="s">
        <v>5330</v>
      </c>
      <c r="AS178" s="503">
        <v>23.57</v>
      </c>
      <c r="AT178" s="503"/>
      <c r="AU178" s="511">
        <v>237.16</v>
      </c>
      <c r="AV178" s="511">
        <v>1222.49</v>
      </c>
      <c r="AW178" s="505">
        <v>0.2</v>
      </c>
      <c r="AX178" s="504">
        <v>0.22</v>
      </c>
      <c r="AY178" s="503">
        <v>16.66</v>
      </c>
      <c r="AZ178" s="503">
        <v>1414.05</v>
      </c>
      <c r="BA178" s="503">
        <v>19.170000000000002</v>
      </c>
      <c r="BB178" s="503"/>
      <c r="BC178" s="503"/>
      <c r="BD178" s="511"/>
      <c r="BE178" s="512">
        <v>0.16200000000000001</v>
      </c>
      <c r="BF178" s="512"/>
      <c r="BG178" s="512" t="s">
        <v>5348</v>
      </c>
      <c r="BH178" s="252"/>
      <c r="BI178" s="252"/>
      <c r="BJ178" s="512">
        <v>0.22</v>
      </c>
      <c r="BK178" s="252"/>
      <c r="BL178" s="252"/>
      <c r="BM178" s="527">
        <f t="shared" si="30"/>
        <v>172</v>
      </c>
      <c r="BN178" s="490">
        <v>158.63</v>
      </c>
      <c r="BO178" s="304">
        <v>4.4999999999999998E-2</v>
      </c>
      <c r="BP178" s="254">
        <v>373.87</v>
      </c>
      <c r="BQ178" s="304">
        <v>3.9399999999999998E-2</v>
      </c>
      <c r="BR178" s="495">
        <v>19.170000000000002</v>
      </c>
      <c r="BS178" s="498">
        <v>0.3</v>
      </c>
      <c r="BT178" s="498"/>
      <c r="BU178" s="495">
        <v>424</v>
      </c>
      <c r="BV178" s="241">
        <f t="shared" si="22"/>
        <v>172</v>
      </c>
      <c r="BW178" s="2"/>
      <c r="BX178" s="2">
        <v>490.8</v>
      </c>
      <c r="BY178" s="2"/>
      <c r="BZ178" s="2"/>
      <c r="CA178" s="2"/>
      <c r="CB178" s="252"/>
      <c r="CC178" s="252"/>
      <c r="CD178" s="252">
        <v>546.33000000000004</v>
      </c>
      <c r="CE178" s="253"/>
      <c r="CG178" s="253">
        <v>0.08</v>
      </c>
      <c r="CM178" s="266">
        <f t="shared" si="23"/>
        <v>181</v>
      </c>
      <c r="CN178" s="267">
        <f t="shared" si="24"/>
        <v>362</v>
      </c>
      <c r="CO178" s="268">
        <f t="shared" si="25"/>
        <v>904.99</v>
      </c>
      <c r="CP178" s="252"/>
      <c r="CQ178" s="252"/>
      <c r="CR178" s="252"/>
      <c r="CS178" s="252"/>
      <c r="CT178" s="252"/>
      <c r="CU178" s="252"/>
      <c r="CV178" s="252"/>
      <c r="CW178" s="252"/>
      <c r="CX178" s="252">
        <f t="shared" si="31"/>
        <v>0</v>
      </c>
      <c r="CY178" s="252"/>
      <c r="CZ178" s="252">
        <v>489.06</v>
      </c>
      <c r="DA178" s="252"/>
      <c r="DC178" s="252"/>
      <c r="DD178" s="252"/>
      <c r="DH178" s="6">
        <v>7.2499999999999995E-2</v>
      </c>
      <c r="DI178" s="252">
        <v>39.42</v>
      </c>
      <c r="DJ178" s="3">
        <v>546.33000000000004</v>
      </c>
      <c r="DL178" s="241">
        <f t="shared" si="26"/>
        <v>172</v>
      </c>
      <c r="DM178" s="2"/>
      <c r="DN178" s="252">
        <v>720</v>
      </c>
      <c r="DQ178" s="252">
        <v>405.18</v>
      </c>
      <c r="DR178" s="264">
        <v>3.9399999999999998E-2</v>
      </c>
      <c r="DS178" s="252">
        <v>0</v>
      </c>
      <c r="DT178" s="253">
        <v>0</v>
      </c>
    </row>
    <row r="179" spans="1:124">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4">
        <v>328.76</v>
      </c>
      <c r="P179" s="475">
        <v>328.76</v>
      </c>
      <c r="Q179" s="475">
        <v>430.86</v>
      </c>
      <c r="R179" s="476">
        <v>0.09</v>
      </c>
      <c r="S179" s="536">
        <f t="shared" si="28"/>
        <v>173</v>
      </c>
      <c r="T179" s="461">
        <v>75.260000000000005</v>
      </c>
      <c r="U179" s="461">
        <v>10.56</v>
      </c>
      <c r="V179" s="461">
        <v>353.76</v>
      </c>
      <c r="W179" s="461"/>
      <c r="X179" s="254">
        <v>51.09</v>
      </c>
      <c r="Y179" s="462">
        <v>7.4999999999999997E-2</v>
      </c>
      <c r="Z179" s="461">
        <v>22.5</v>
      </c>
      <c r="AA179" s="461">
        <v>437.73</v>
      </c>
      <c r="AB179" s="463">
        <v>353.75</v>
      </c>
      <c r="AC179" s="464">
        <v>0.3</v>
      </c>
      <c r="AD179" s="461">
        <v>20.62</v>
      </c>
      <c r="AE179" s="461"/>
      <c r="AF179" s="461"/>
      <c r="AG179" s="253"/>
      <c r="AH179" s="273">
        <v>0.1</v>
      </c>
      <c r="AI179" s="255">
        <v>0.08</v>
      </c>
      <c r="AJ179" s="160">
        <v>0.1</v>
      </c>
      <c r="AK179" s="539">
        <v>480.1</v>
      </c>
      <c r="AL179" s="539"/>
      <c r="AM179" s="506">
        <f t="shared" si="29"/>
        <v>173</v>
      </c>
      <c r="AN179" s="481">
        <v>257.37</v>
      </c>
      <c r="AO179" s="481">
        <v>191.57</v>
      </c>
      <c r="AP179" s="254"/>
      <c r="AQ179" s="481">
        <v>303.18</v>
      </c>
      <c r="AR179" s="500" t="s">
        <v>5330</v>
      </c>
      <c r="AS179" s="503">
        <v>23.57</v>
      </c>
      <c r="AT179" s="502"/>
      <c r="AU179" s="511">
        <v>237.16</v>
      </c>
      <c r="AV179" s="511">
        <v>1222.49</v>
      </c>
      <c r="AW179" s="505">
        <v>0.2</v>
      </c>
      <c r="AX179" s="504">
        <v>0.22</v>
      </c>
      <c r="AY179" s="503">
        <v>16.66</v>
      </c>
      <c r="AZ179" s="503">
        <v>1414.05</v>
      </c>
      <c r="BA179" s="503">
        <v>19.170000000000002</v>
      </c>
      <c r="BB179" s="503"/>
      <c r="BC179" s="503"/>
      <c r="BD179" s="511"/>
      <c r="BE179" s="512">
        <v>0.16200000000000001</v>
      </c>
      <c r="BF179" s="512"/>
      <c r="BG179" s="512" t="s">
        <v>5348</v>
      </c>
      <c r="BH179" s="252"/>
      <c r="BI179" s="252"/>
      <c r="BJ179" s="512">
        <v>0.22</v>
      </c>
      <c r="BK179" s="252"/>
      <c r="BL179" s="252"/>
      <c r="BM179" s="527">
        <f t="shared" si="30"/>
        <v>173</v>
      </c>
      <c r="BN179" s="490">
        <v>158.63</v>
      </c>
      <c r="BO179" s="304">
        <v>4.4999999999999998E-2</v>
      </c>
      <c r="BP179" s="254">
        <v>373.87</v>
      </c>
      <c r="BQ179" s="304">
        <v>3.9399999999999998E-2</v>
      </c>
      <c r="BR179" s="495">
        <v>19.170000000000002</v>
      </c>
      <c r="BS179" s="498">
        <v>0.3</v>
      </c>
      <c r="BT179" s="498"/>
      <c r="BU179" s="495">
        <v>424</v>
      </c>
      <c r="BV179" s="241">
        <f t="shared" si="22"/>
        <v>173</v>
      </c>
      <c r="BW179" s="2"/>
      <c r="BX179" s="2">
        <v>490.8</v>
      </c>
      <c r="BY179" s="2"/>
      <c r="BZ179" s="2"/>
      <c r="CA179" s="2"/>
      <c r="CB179" s="252"/>
      <c r="CC179" s="252"/>
      <c r="CD179" s="252">
        <v>546.33000000000004</v>
      </c>
      <c r="CE179" s="253"/>
      <c r="CG179" s="5">
        <v>0.08</v>
      </c>
      <c r="CM179" s="266">
        <f t="shared" si="23"/>
        <v>181</v>
      </c>
      <c r="CN179" s="267">
        <f t="shared" si="24"/>
        <v>362</v>
      </c>
      <c r="CO179" s="268">
        <f t="shared" si="25"/>
        <v>904.99</v>
      </c>
      <c r="CP179" s="252"/>
      <c r="CQ179" s="252"/>
      <c r="CR179" s="252"/>
      <c r="CS179" s="252"/>
      <c r="CT179" s="252"/>
      <c r="CU179" s="252"/>
      <c r="CV179" s="252"/>
      <c r="CW179" s="252"/>
      <c r="CX179" s="252">
        <f t="shared" si="31"/>
        <v>0</v>
      </c>
      <c r="CY179" s="252"/>
      <c r="CZ179" s="252">
        <v>489.06</v>
      </c>
      <c r="DA179" s="252"/>
      <c r="DC179" s="252"/>
      <c r="DD179" s="252"/>
      <c r="DH179" s="6">
        <v>7.2499999999999995E-2</v>
      </c>
      <c r="DI179" s="252">
        <v>39.42</v>
      </c>
      <c r="DJ179" s="3">
        <v>546.33000000000004</v>
      </c>
      <c r="DL179" s="241">
        <f t="shared" si="26"/>
        <v>173</v>
      </c>
      <c r="DM179" s="2"/>
      <c r="DN179" s="252">
        <v>720</v>
      </c>
      <c r="DQ179" s="252">
        <v>405.18</v>
      </c>
      <c r="DR179" s="264">
        <v>3.9399999999999998E-2</v>
      </c>
      <c r="DS179" s="252">
        <v>0</v>
      </c>
      <c r="DT179" s="253">
        <v>0</v>
      </c>
    </row>
    <row r="180" spans="1:124">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4">
        <v>328.76</v>
      </c>
      <c r="P180" s="475">
        <v>328.76</v>
      </c>
      <c r="Q180" s="475">
        <v>430.86</v>
      </c>
      <c r="R180" s="476">
        <v>0.09</v>
      </c>
      <c r="S180" s="536">
        <f t="shared" si="28"/>
        <v>174</v>
      </c>
      <c r="T180" s="461">
        <v>75.260000000000005</v>
      </c>
      <c r="U180" s="461">
        <v>10.56</v>
      </c>
      <c r="V180" s="461">
        <v>353.76</v>
      </c>
      <c r="W180" s="461"/>
      <c r="X180" s="254">
        <v>51.09</v>
      </c>
      <c r="Y180" s="462">
        <v>7.4999999999999997E-2</v>
      </c>
      <c r="Z180" s="461">
        <v>22.5</v>
      </c>
      <c r="AA180" s="461">
        <v>437.73</v>
      </c>
      <c r="AB180" s="463">
        <v>353.75</v>
      </c>
      <c r="AC180" s="464">
        <v>0.3</v>
      </c>
      <c r="AD180" s="461">
        <v>20.62</v>
      </c>
      <c r="AE180" s="461"/>
      <c r="AF180" s="461"/>
      <c r="AG180" s="253"/>
      <c r="AH180" s="273">
        <v>0.1</v>
      </c>
      <c r="AI180" s="255">
        <v>0.08</v>
      </c>
      <c r="AJ180" s="160">
        <v>0.1</v>
      </c>
      <c r="AK180" s="539">
        <v>480.1</v>
      </c>
      <c r="AL180" s="539"/>
      <c r="AM180" s="506">
        <f t="shared" si="29"/>
        <v>174</v>
      </c>
      <c r="AN180" s="481">
        <v>257.37</v>
      </c>
      <c r="AO180" s="481">
        <v>191.57</v>
      </c>
      <c r="AP180" s="254"/>
      <c r="AQ180" s="481">
        <v>303.18</v>
      </c>
      <c r="AR180" s="500" t="s">
        <v>5330</v>
      </c>
      <c r="AS180" s="503">
        <v>23.57</v>
      </c>
      <c r="AT180" s="503"/>
      <c r="AU180" s="511">
        <v>237.16</v>
      </c>
      <c r="AV180" s="511">
        <v>1222.49</v>
      </c>
      <c r="AW180" s="505">
        <v>0.2</v>
      </c>
      <c r="AX180" s="504">
        <v>0.22</v>
      </c>
      <c r="AY180" s="503">
        <v>16.66</v>
      </c>
      <c r="AZ180" s="503">
        <v>1414.05</v>
      </c>
      <c r="BA180" s="503">
        <v>19.170000000000002</v>
      </c>
      <c r="BB180" s="503"/>
      <c r="BC180" s="503"/>
      <c r="BD180" s="511"/>
      <c r="BE180" s="512">
        <v>0.16200000000000001</v>
      </c>
      <c r="BF180" s="512"/>
      <c r="BG180" s="512" t="s">
        <v>5348</v>
      </c>
      <c r="BH180" s="252"/>
      <c r="BI180" s="252"/>
      <c r="BJ180" s="512">
        <v>0.22</v>
      </c>
      <c r="BK180" s="252"/>
      <c r="BL180" s="252"/>
      <c r="BM180" s="527">
        <f t="shared" si="30"/>
        <v>174</v>
      </c>
      <c r="BN180" s="490">
        <v>158.63</v>
      </c>
      <c r="BO180" s="304">
        <v>4.4999999999999998E-2</v>
      </c>
      <c r="BP180" s="254">
        <v>373.87</v>
      </c>
      <c r="BQ180" s="304">
        <v>3.9399999999999998E-2</v>
      </c>
      <c r="BR180" s="495">
        <v>19.170000000000002</v>
      </c>
      <c r="BS180" s="498">
        <v>0.3</v>
      </c>
      <c r="BT180" s="498"/>
      <c r="BU180" s="495">
        <v>424</v>
      </c>
      <c r="BV180" s="241">
        <f t="shared" si="22"/>
        <v>174</v>
      </c>
      <c r="BW180" s="2"/>
      <c r="BX180" s="2">
        <v>490.8</v>
      </c>
      <c r="BY180" s="2"/>
      <c r="BZ180" s="84">
        <v>0.03</v>
      </c>
      <c r="CA180" s="84">
        <v>0.03</v>
      </c>
      <c r="CB180" s="252"/>
      <c r="CC180" s="252"/>
      <c r="CD180" s="252">
        <v>546.33000000000004</v>
      </c>
      <c r="CE180" s="253"/>
      <c r="CG180" s="253">
        <v>0.08</v>
      </c>
      <c r="CM180" s="266">
        <f t="shared" si="23"/>
        <v>181</v>
      </c>
      <c r="CN180" s="267">
        <f t="shared" si="24"/>
        <v>362</v>
      </c>
      <c r="CO180" s="268">
        <f t="shared" si="25"/>
        <v>904.99</v>
      </c>
      <c r="CP180" s="252"/>
      <c r="CQ180" s="252"/>
      <c r="CR180" s="252"/>
      <c r="CS180" s="252"/>
      <c r="CT180" s="252"/>
      <c r="CU180" s="252"/>
      <c r="CV180" s="252"/>
      <c r="CW180" s="252"/>
      <c r="CX180" s="252">
        <f t="shared" si="31"/>
        <v>0</v>
      </c>
      <c r="CY180" s="252"/>
      <c r="CZ180" s="252">
        <v>489.06</v>
      </c>
      <c r="DA180" s="252"/>
      <c r="DC180" s="252"/>
      <c r="DD180" s="252"/>
      <c r="DH180" s="6">
        <v>7.2499999999999995E-2</v>
      </c>
      <c r="DI180" s="252">
        <v>39.42</v>
      </c>
      <c r="DJ180" s="3">
        <v>546.33000000000004</v>
      </c>
      <c r="DL180" s="241">
        <f t="shared" si="26"/>
        <v>174</v>
      </c>
      <c r="DM180" s="84"/>
      <c r="DN180" s="252">
        <v>720</v>
      </c>
      <c r="DQ180" s="252">
        <v>405.18</v>
      </c>
      <c r="DR180" s="264">
        <v>3.9399999999999998E-2</v>
      </c>
      <c r="DS180" s="252">
        <v>0</v>
      </c>
      <c r="DT180" s="253">
        <v>0</v>
      </c>
    </row>
    <row r="181" spans="1:124">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4">
        <v>328.76</v>
      </c>
      <c r="P181" s="475">
        <v>328.76</v>
      </c>
      <c r="Q181" s="475">
        <v>430.86</v>
      </c>
      <c r="R181" s="476">
        <v>0.09</v>
      </c>
      <c r="S181" s="536">
        <f t="shared" si="28"/>
        <v>175</v>
      </c>
      <c r="T181" s="461">
        <v>75.260000000000005</v>
      </c>
      <c r="U181" s="461">
        <v>10.56</v>
      </c>
      <c r="V181" s="461">
        <v>353.76</v>
      </c>
      <c r="W181" s="461"/>
      <c r="X181" s="254">
        <v>51.09</v>
      </c>
      <c r="Y181" s="462">
        <v>7.4999999999999997E-2</v>
      </c>
      <c r="Z181" s="461">
        <v>22.5</v>
      </c>
      <c r="AA181" s="461">
        <v>437.73</v>
      </c>
      <c r="AB181" s="463">
        <v>353.75</v>
      </c>
      <c r="AC181" s="464">
        <v>0.3</v>
      </c>
      <c r="AD181" s="461">
        <v>20.62</v>
      </c>
      <c r="AE181" s="461"/>
      <c r="AF181" s="461"/>
      <c r="AG181" s="253"/>
      <c r="AH181" s="273">
        <v>0.1</v>
      </c>
      <c r="AI181" s="255">
        <v>0.08</v>
      </c>
      <c r="AJ181" s="160">
        <v>0.1</v>
      </c>
      <c r="AK181" s="539">
        <v>480.1</v>
      </c>
      <c r="AL181" s="539"/>
      <c r="AM181" s="506">
        <f t="shared" si="29"/>
        <v>175</v>
      </c>
      <c r="AN181" s="481">
        <v>257.37</v>
      </c>
      <c r="AO181" s="481">
        <v>191.57</v>
      </c>
      <c r="AP181" s="254"/>
      <c r="AQ181" s="481">
        <v>303.18</v>
      </c>
      <c r="AR181" s="500" t="s">
        <v>5330</v>
      </c>
      <c r="AS181" s="503">
        <v>23.57</v>
      </c>
      <c r="AT181" s="502"/>
      <c r="AU181" s="511">
        <v>237.16</v>
      </c>
      <c r="AV181" s="511">
        <v>1222.49</v>
      </c>
      <c r="AW181" s="505">
        <v>0.2</v>
      </c>
      <c r="AX181" s="504">
        <v>0.22</v>
      </c>
      <c r="AY181" s="503">
        <v>16.66</v>
      </c>
      <c r="AZ181" s="503">
        <v>1414.05</v>
      </c>
      <c r="BA181" s="503">
        <v>19.170000000000002</v>
      </c>
      <c r="BB181" s="503"/>
      <c r="BC181" s="503"/>
      <c r="BD181" s="511"/>
      <c r="BE181" s="512">
        <v>0.16200000000000001</v>
      </c>
      <c r="BF181" s="512"/>
      <c r="BG181" s="512" t="s">
        <v>5348</v>
      </c>
      <c r="BH181" s="252"/>
      <c r="BI181" s="252"/>
      <c r="BJ181" s="512">
        <v>0.22</v>
      </c>
      <c r="BK181" s="252"/>
      <c r="BL181" s="252"/>
      <c r="BM181" s="527">
        <f t="shared" si="30"/>
        <v>175</v>
      </c>
      <c r="BN181" s="490">
        <v>158.63</v>
      </c>
      <c r="BO181" s="304">
        <v>4.4999999999999998E-2</v>
      </c>
      <c r="BP181" s="254">
        <v>373.87</v>
      </c>
      <c r="BQ181" s="304">
        <v>3.9399999999999998E-2</v>
      </c>
      <c r="BR181" s="495">
        <v>19.170000000000002</v>
      </c>
      <c r="BS181" s="498">
        <v>0.3</v>
      </c>
      <c r="BT181" s="498"/>
      <c r="BU181" s="495">
        <v>424</v>
      </c>
      <c r="BV181" s="241">
        <f t="shared" si="22"/>
        <v>175</v>
      </c>
      <c r="BW181" s="2"/>
      <c r="BX181" s="2">
        <v>490.8</v>
      </c>
      <c r="BY181" s="2"/>
      <c r="BZ181" s="84">
        <v>0.03</v>
      </c>
      <c r="CA181" s="84">
        <v>0.03</v>
      </c>
      <c r="CB181" s="252"/>
      <c r="CC181" s="252"/>
      <c r="CD181" s="252">
        <v>546.33000000000004</v>
      </c>
      <c r="CE181" s="253"/>
      <c r="CG181" s="5">
        <v>0.08</v>
      </c>
      <c r="CM181" s="266">
        <f t="shared" si="23"/>
        <v>181</v>
      </c>
      <c r="CN181" s="267">
        <f t="shared" si="24"/>
        <v>362</v>
      </c>
      <c r="CO181" s="268">
        <f t="shared" si="25"/>
        <v>904.99</v>
      </c>
      <c r="CP181" s="252"/>
      <c r="CQ181" s="252"/>
      <c r="CR181" s="252"/>
      <c r="CS181" s="252"/>
      <c r="CT181" s="252"/>
      <c r="CU181" s="252"/>
      <c r="CV181" s="252"/>
      <c r="CW181" s="252"/>
      <c r="CX181" s="252">
        <f t="shared" si="31"/>
        <v>0</v>
      </c>
      <c r="CY181" s="252"/>
      <c r="CZ181" s="252">
        <v>489.06</v>
      </c>
      <c r="DA181" s="252"/>
      <c r="DC181" s="252"/>
      <c r="DD181" s="252"/>
      <c r="DH181" s="6">
        <v>7.2499999999999995E-2</v>
      </c>
      <c r="DI181" s="252">
        <v>39.42</v>
      </c>
      <c r="DJ181" s="3">
        <v>546.33000000000004</v>
      </c>
      <c r="DL181" s="241">
        <f t="shared" si="26"/>
        <v>175</v>
      </c>
      <c r="DM181" s="84"/>
      <c r="DN181" s="252">
        <v>720</v>
      </c>
      <c r="DQ181" s="252">
        <v>405.18</v>
      </c>
      <c r="DR181" s="264">
        <v>3.9399999999999998E-2</v>
      </c>
      <c r="DS181" s="252">
        <v>0</v>
      </c>
      <c r="DT181" s="253">
        <v>0</v>
      </c>
    </row>
    <row r="182" spans="1:124">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4">
        <v>328.76</v>
      </c>
      <c r="P182" s="475">
        <v>328.76</v>
      </c>
      <c r="Q182" s="475">
        <v>430.86</v>
      </c>
      <c r="R182" s="476">
        <v>0.09</v>
      </c>
      <c r="S182" s="536">
        <f t="shared" si="28"/>
        <v>176</v>
      </c>
      <c r="T182" s="461">
        <v>75.260000000000005</v>
      </c>
      <c r="U182" s="461">
        <v>10.56</v>
      </c>
      <c r="V182" s="461">
        <v>353.76</v>
      </c>
      <c r="W182" s="461"/>
      <c r="X182" s="254">
        <v>51.09</v>
      </c>
      <c r="Y182" s="462">
        <v>7.4999999999999997E-2</v>
      </c>
      <c r="Z182" s="461">
        <v>22.5</v>
      </c>
      <c r="AA182" s="461">
        <v>437.73</v>
      </c>
      <c r="AB182" s="463">
        <v>353.75</v>
      </c>
      <c r="AC182" s="464">
        <v>0.3</v>
      </c>
      <c r="AD182" s="461">
        <v>20.62</v>
      </c>
      <c r="AE182" s="461"/>
      <c r="AF182" s="461"/>
      <c r="AG182" s="253"/>
      <c r="AH182" s="273">
        <v>0.1</v>
      </c>
      <c r="AI182" s="255">
        <v>0.08</v>
      </c>
      <c r="AJ182" s="160">
        <v>0.1</v>
      </c>
      <c r="AK182" s="539">
        <v>480.1</v>
      </c>
      <c r="AL182" s="539"/>
      <c r="AM182" s="506">
        <f t="shared" si="29"/>
        <v>176</v>
      </c>
      <c r="AN182" s="481">
        <v>257.37</v>
      </c>
      <c r="AO182" s="481">
        <v>191.57</v>
      </c>
      <c r="AP182" s="254"/>
      <c r="AQ182" s="481">
        <v>303.18</v>
      </c>
      <c r="AR182" s="500" t="s">
        <v>5330</v>
      </c>
      <c r="AS182" s="503">
        <v>23.57</v>
      </c>
      <c r="AT182" s="503"/>
      <c r="AU182" s="511">
        <v>237.16</v>
      </c>
      <c r="AV182" s="511">
        <v>1222.49</v>
      </c>
      <c r="AW182" s="505">
        <v>0.2</v>
      </c>
      <c r="AX182" s="504">
        <v>0.22</v>
      </c>
      <c r="AY182" s="503">
        <v>16.66</v>
      </c>
      <c r="AZ182" s="503">
        <v>1414.05</v>
      </c>
      <c r="BA182" s="503">
        <v>19.170000000000002</v>
      </c>
      <c r="BB182" s="503"/>
      <c r="BC182" s="503"/>
      <c r="BD182" s="511"/>
      <c r="BE182" s="512">
        <v>0.16200000000000001</v>
      </c>
      <c r="BF182" s="512"/>
      <c r="BG182" s="512" t="s">
        <v>5348</v>
      </c>
      <c r="BH182" s="252"/>
      <c r="BI182" s="252"/>
      <c r="BJ182" s="512">
        <v>0.22</v>
      </c>
      <c r="BK182" s="252"/>
      <c r="BL182" s="252"/>
      <c r="BM182" s="527">
        <f t="shared" si="30"/>
        <v>176</v>
      </c>
      <c r="BN182" s="490">
        <v>158.63</v>
      </c>
      <c r="BO182" s="304">
        <v>4.4999999999999998E-2</v>
      </c>
      <c r="BP182" s="254">
        <v>373.87</v>
      </c>
      <c r="BQ182" s="304">
        <v>3.9399999999999998E-2</v>
      </c>
      <c r="BR182" s="495">
        <v>19.170000000000002</v>
      </c>
      <c r="BS182" s="498">
        <v>0.3</v>
      </c>
      <c r="BT182" s="498"/>
      <c r="BU182" s="495">
        <v>424</v>
      </c>
      <c r="BV182" s="241">
        <f t="shared" si="22"/>
        <v>176</v>
      </c>
      <c r="BW182" s="2"/>
      <c r="BX182" s="2">
        <v>490.8</v>
      </c>
      <c r="BY182" s="2"/>
      <c r="BZ182" s="84">
        <v>0.03</v>
      </c>
      <c r="CA182" s="84">
        <v>0.03</v>
      </c>
      <c r="CB182" s="252"/>
      <c r="CC182" s="252"/>
      <c r="CD182" s="252">
        <v>546.33000000000004</v>
      </c>
      <c r="CE182" s="253"/>
      <c r="CG182" s="253">
        <v>0.08</v>
      </c>
      <c r="CM182" s="266">
        <f t="shared" si="23"/>
        <v>181</v>
      </c>
      <c r="CN182" s="267">
        <f t="shared" si="24"/>
        <v>362</v>
      </c>
      <c r="CO182" s="268">
        <f t="shared" si="25"/>
        <v>904.99</v>
      </c>
      <c r="CP182" s="252"/>
      <c r="CQ182" s="252"/>
      <c r="CR182" s="252"/>
      <c r="CS182" s="252"/>
      <c r="CT182" s="252"/>
      <c r="CU182" s="252"/>
      <c r="CV182" s="252"/>
      <c r="CW182" s="252"/>
      <c r="CX182" s="252">
        <f t="shared" si="31"/>
        <v>0</v>
      </c>
      <c r="CY182" s="252"/>
      <c r="CZ182" s="252">
        <v>489.06</v>
      </c>
      <c r="DA182" s="252"/>
      <c r="DC182" s="252"/>
      <c r="DD182" s="252"/>
      <c r="DH182" s="6">
        <v>7.2499999999999995E-2</v>
      </c>
      <c r="DI182" s="252">
        <v>39.42</v>
      </c>
      <c r="DJ182" s="3">
        <v>546.33000000000004</v>
      </c>
      <c r="DL182" s="241">
        <f t="shared" si="26"/>
        <v>176</v>
      </c>
      <c r="DM182" s="84"/>
      <c r="DN182" s="252">
        <v>720</v>
      </c>
      <c r="DQ182" s="252">
        <v>405.18</v>
      </c>
      <c r="DR182" s="264">
        <v>3.9399999999999998E-2</v>
      </c>
      <c r="DS182" s="252">
        <v>0</v>
      </c>
      <c r="DT182" s="253">
        <v>0</v>
      </c>
    </row>
    <row r="183" spans="1:124">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4">
        <v>328.76</v>
      </c>
      <c r="P183" s="475">
        <v>328.76</v>
      </c>
      <c r="Q183" s="475">
        <v>430.86</v>
      </c>
      <c r="R183" s="476">
        <v>0.09</v>
      </c>
      <c r="S183" s="536">
        <f t="shared" si="28"/>
        <v>177</v>
      </c>
      <c r="T183" s="461">
        <v>75.260000000000005</v>
      </c>
      <c r="U183" s="461">
        <v>10.56</v>
      </c>
      <c r="V183" s="461">
        <v>353.76</v>
      </c>
      <c r="W183" s="461"/>
      <c r="X183" s="254">
        <v>51.09</v>
      </c>
      <c r="Y183" s="462">
        <v>7.4999999999999997E-2</v>
      </c>
      <c r="Z183" s="461">
        <v>22.5</v>
      </c>
      <c r="AA183" s="461">
        <v>437.73</v>
      </c>
      <c r="AB183" s="463">
        <v>353.75</v>
      </c>
      <c r="AC183" s="464">
        <v>0.3</v>
      </c>
      <c r="AD183" s="461">
        <v>20.62</v>
      </c>
      <c r="AE183" s="461"/>
      <c r="AF183" s="461"/>
      <c r="AG183" s="253"/>
      <c r="AH183" s="273">
        <v>0.1</v>
      </c>
      <c r="AI183" s="255">
        <v>0.08</v>
      </c>
      <c r="AJ183" s="160">
        <v>0.1</v>
      </c>
      <c r="AK183" s="539">
        <v>480.1</v>
      </c>
      <c r="AL183" s="539"/>
      <c r="AM183" s="506">
        <f t="shared" si="29"/>
        <v>177</v>
      </c>
      <c r="AN183" s="481">
        <v>257.37</v>
      </c>
      <c r="AO183" s="481">
        <v>191.57</v>
      </c>
      <c r="AP183" s="254"/>
      <c r="AQ183" s="481">
        <v>303.18</v>
      </c>
      <c r="AR183" s="500" t="s">
        <v>5330</v>
      </c>
      <c r="AS183" s="503">
        <v>23.57</v>
      </c>
      <c r="AT183" s="502"/>
      <c r="AU183" s="511">
        <v>237.16</v>
      </c>
      <c r="AV183" s="511">
        <v>1222.49</v>
      </c>
      <c r="AW183" s="505">
        <v>0.2</v>
      </c>
      <c r="AX183" s="504">
        <v>0.22</v>
      </c>
      <c r="AY183" s="503">
        <v>16.66</v>
      </c>
      <c r="AZ183" s="503">
        <v>1414.05</v>
      </c>
      <c r="BA183" s="503">
        <v>19.170000000000002</v>
      </c>
      <c r="BB183" s="503"/>
      <c r="BC183" s="503"/>
      <c r="BD183" s="511"/>
      <c r="BE183" s="512">
        <v>0.16200000000000001</v>
      </c>
      <c r="BF183" s="512"/>
      <c r="BG183" s="512" t="s">
        <v>5348</v>
      </c>
      <c r="BH183" s="252"/>
      <c r="BI183" s="252"/>
      <c r="BJ183" s="512">
        <v>0.22</v>
      </c>
      <c r="BK183" s="252"/>
      <c r="BL183" s="252"/>
      <c r="BM183" s="527">
        <f t="shared" si="30"/>
        <v>177</v>
      </c>
      <c r="BN183" s="490">
        <v>158.63</v>
      </c>
      <c r="BO183" s="304">
        <v>4.4999999999999998E-2</v>
      </c>
      <c r="BP183" s="254">
        <v>373.87</v>
      </c>
      <c r="BQ183" s="304">
        <v>3.9399999999999998E-2</v>
      </c>
      <c r="BR183" s="495">
        <v>19.170000000000002</v>
      </c>
      <c r="BS183" s="498">
        <v>0.3</v>
      </c>
      <c r="BT183" s="498"/>
      <c r="BU183" s="495">
        <v>424</v>
      </c>
      <c r="BV183" s="241">
        <f t="shared" si="22"/>
        <v>177</v>
      </c>
      <c r="BW183" s="2"/>
      <c r="BX183" s="2">
        <v>490.8</v>
      </c>
      <c r="BY183" s="2"/>
      <c r="BZ183" s="84">
        <v>0.03</v>
      </c>
      <c r="CA183" s="84">
        <v>0.03</v>
      </c>
      <c r="CB183" s="252"/>
      <c r="CC183" s="252"/>
      <c r="CD183" s="252">
        <v>546.33000000000004</v>
      </c>
      <c r="CE183" s="253"/>
      <c r="CG183" s="5">
        <v>0.08</v>
      </c>
      <c r="CM183" s="266">
        <f t="shared" si="23"/>
        <v>181</v>
      </c>
      <c r="CN183" s="267">
        <f t="shared" si="24"/>
        <v>362</v>
      </c>
      <c r="CO183" s="268">
        <f t="shared" si="25"/>
        <v>904.99</v>
      </c>
      <c r="CP183" s="252"/>
      <c r="CQ183" s="252"/>
      <c r="CR183" s="252"/>
      <c r="CS183" s="252"/>
      <c r="CT183" s="252"/>
      <c r="CU183" s="252"/>
      <c r="CV183" s="252"/>
      <c r="CW183" s="252"/>
      <c r="CX183" s="252">
        <f t="shared" si="31"/>
        <v>0</v>
      </c>
      <c r="CY183" s="252"/>
      <c r="CZ183" s="252">
        <v>489.06</v>
      </c>
      <c r="DA183" s="252"/>
      <c r="DC183" s="252"/>
      <c r="DD183" s="252"/>
      <c r="DH183" s="6">
        <v>7.2499999999999995E-2</v>
      </c>
      <c r="DI183" s="252">
        <v>39.42</v>
      </c>
      <c r="DJ183" s="3">
        <v>546.33000000000004</v>
      </c>
      <c r="DL183" s="241">
        <f t="shared" si="26"/>
        <v>177</v>
      </c>
      <c r="DM183" s="84"/>
      <c r="DN183" s="252">
        <v>720</v>
      </c>
      <c r="DQ183" s="252">
        <v>405.18</v>
      </c>
      <c r="DR183" s="264">
        <v>3.9399999999999998E-2</v>
      </c>
      <c r="DS183" s="252">
        <v>0</v>
      </c>
      <c r="DT183" s="253">
        <v>0</v>
      </c>
    </row>
    <row r="184" spans="1:124">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4">
        <v>328.76</v>
      </c>
      <c r="P184" s="475">
        <v>328.76</v>
      </c>
      <c r="Q184" s="475">
        <v>430.86</v>
      </c>
      <c r="R184" s="476">
        <v>0.09</v>
      </c>
      <c r="S184" s="536">
        <f t="shared" si="28"/>
        <v>178</v>
      </c>
      <c r="T184" s="461">
        <v>75.260000000000005</v>
      </c>
      <c r="U184" s="461">
        <v>10.56</v>
      </c>
      <c r="V184" s="461">
        <v>353.76</v>
      </c>
      <c r="W184" s="461"/>
      <c r="X184" s="254">
        <v>51.09</v>
      </c>
      <c r="Y184" s="462">
        <v>7.4999999999999997E-2</v>
      </c>
      <c r="Z184" s="461">
        <v>22.5</v>
      </c>
      <c r="AA184" s="461">
        <v>437.73</v>
      </c>
      <c r="AB184" s="463">
        <v>353.75</v>
      </c>
      <c r="AC184" s="464">
        <v>0.3</v>
      </c>
      <c r="AD184" s="461">
        <v>20.62</v>
      </c>
      <c r="AE184" s="461"/>
      <c r="AF184" s="461"/>
      <c r="AG184" s="253"/>
      <c r="AH184" s="273">
        <v>0.1</v>
      </c>
      <c r="AI184" s="255">
        <v>0.08</v>
      </c>
      <c r="AJ184" s="160">
        <v>0.1</v>
      </c>
      <c r="AK184" s="539">
        <v>480.1</v>
      </c>
      <c r="AL184" s="539"/>
      <c r="AM184" s="506">
        <f t="shared" si="29"/>
        <v>178</v>
      </c>
      <c r="AN184" s="481">
        <v>257.37</v>
      </c>
      <c r="AO184" s="481">
        <v>191.57</v>
      </c>
      <c r="AP184" s="254"/>
      <c r="AQ184" s="481">
        <v>303.18</v>
      </c>
      <c r="AR184" s="500" t="s">
        <v>5330</v>
      </c>
      <c r="AS184" s="503">
        <v>23.57</v>
      </c>
      <c r="AT184" s="503"/>
      <c r="AU184" s="511">
        <v>237.16</v>
      </c>
      <c r="AV184" s="511">
        <v>1222.49</v>
      </c>
      <c r="AW184" s="505">
        <v>0.2</v>
      </c>
      <c r="AX184" s="504">
        <v>0.22</v>
      </c>
      <c r="AY184" s="503">
        <v>16.66</v>
      </c>
      <c r="AZ184" s="503">
        <v>1414.05</v>
      </c>
      <c r="BA184" s="503">
        <v>19.170000000000002</v>
      </c>
      <c r="BB184" s="503"/>
      <c r="BC184" s="503"/>
      <c r="BD184" s="511"/>
      <c r="BE184" s="512">
        <v>0.16200000000000001</v>
      </c>
      <c r="BF184" s="512"/>
      <c r="BG184" s="512" t="s">
        <v>5348</v>
      </c>
      <c r="BH184" s="252"/>
      <c r="BI184" s="252"/>
      <c r="BJ184" s="512">
        <v>0.22</v>
      </c>
      <c r="BK184" s="252"/>
      <c r="BL184" s="252"/>
      <c r="BM184" s="527">
        <f t="shared" si="30"/>
        <v>178</v>
      </c>
      <c r="BN184" s="490">
        <v>158.63</v>
      </c>
      <c r="BO184" s="304">
        <v>4.4999999999999998E-2</v>
      </c>
      <c r="BP184" s="254">
        <v>373.87</v>
      </c>
      <c r="BQ184" s="304">
        <v>3.9399999999999998E-2</v>
      </c>
      <c r="BR184" s="495">
        <v>19.170000000000002</v>
      </c>
      <c r="BS184" s="498">
        <v>0.3</v>
      </c>
      <c r="BT184" s="498"/>
      <c r="BU184" s="495">
        <v>424</v>
      </c>
      <c r="BV184" s="241">
        <f t="shared" si="22"/>
        <v>178</v>
      </c>
      <c r="BW184" s="2"/>
      <c r="BX184" s="2">
        <v>490.8</v>
      </c>
      <c r="BY184" s="2"/>
      <c r="BZ184" s="84">
        <v>0.03</v>
      </c>
      <c r="CA184" s="84">
        <v>0.03</v>
      </c>
      <c r="CB184" s="252"/>
      <c r="CC184" s="252"/>
      <c r="CD184" s="252">
        <v>546.33000000000004</v>
      </c>
      <c r="CE184" s="253"/>
      <c r="CG184" s="253">
        <v>0.08</v>
      </c>
      <c r="CM184" s="266">
        <f t="shared" si="23"/>
        <v>181</v>
      </c>
      <c r="CN184" s="267">
        <f t="shared" si="24"/>
        <v>362</v>
      </c>
      <c r="CO184" s="268">
        <f t="shared" si="25"/>
        <v>904.99</v>
      </c>
      <c r="CP184" s="252"/>
      <c r="CQ184" s="252"/>
      <c r="CR184" s="252"/>
      <c r="CS184" s="252"/>
      <c r="CT184" s="252"/>
      <c r="CU184" s="252"/>
      <c r="CV184" s="252"/>
      <c r="CW184" s="252"/>
      <c r="CX184" s="252">
        <f t="shared" si="31"/>
        <v>0</v>
      </c>
      <c r="CY184" s="252"/>
      <c r="CZ184" s="252">
        <v>489.06</v>
      </c>
      <c r="DA184" s="252"/>
      <c r="DC184" s="252"/>
      <c r="DD184" s="252"/>
      <c r="DH184" s="6">
        <v>7.2499999999999995E-2</v>
      </c>
      <c r="DI184" s="252">
        <v>39.42</v>
      </c>
      <c r="DJ184" s="3">
        <v>546.33000000000004</v>
      </c>
      <c r="DL184" s="241">
        <f t="shared" si="26"/>
        <v>178</v>
      </c>
      <c r="DM184" s="84"/>
      <c r="DN184" s="252">
        <v>720</v>
      </c>
      <c r="DQ184" s="252">
        <v>405.18</v>
      </c>
      <c r="DR184" s="264">
        <v>3.9399999999999998E-2</v>
      </c>
      <c r="DS184" s="252">
        <v>0</v>
      </c>
      <c r="DT184" s="253">
        <v>0</v>
      </c>
    </row>
    <row r="185" spans="1:124">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4">
        <v>328.76</v>
      </c>
      <c r="P185" s="475">
        <v>328.76</v>
      </c>
      <c r="Q185" s="475">
        <v>430.86</v>
      </c>
      <c r="R185" s="476">
        <v>0.09</v>
      </c>
      <c r="S185" s="536">
        <f t="shared" si="28"/>
        <v>179</v>
      </c>
      <c r="T185" s="461">
        <v>75.260000000000005</v>
      </c>
      <c r="U185" s="461">
        <v>10.56</v>
      </c>
      <c r="V185" s="461">
        <v>353.76</v>
      </c>
      <c r="W185" s="461"/>
      <c r="X185" s="254">
        <v>51.09</v>
      </c>
      <c r="Y185" s="462">
        <v>7.4999999999999997E-2</v>
      </c>
      <c r="Z185" s="461">
        <v>22.5</v>
      </c>
      <c r="AA185" s="461">
        <v>437.73</v>
      </c>
      <c r="AB185" s="463">
        <v>353.75</v>
      </c>
      <c r="AC185" s="464">
        <v>0.3</v>
      </c>
      <c r="AD185" s="461">
        <v>20.62</v>
      </c>
      <c r="AE185" s="461"/>
      <c r="AF185" s="461"/>
      <c r="AG185" s="253"/>
      <c r="AH185" s="273">
        <v>0.1</v>
      </c>
      <c r="AI185" s="255">
        <v>0.08</v>
      </c>
      <c r="AJ185" s="160">
        <v>0.1</v>
      </c>
      <c r="AK185" s="539">
        <v>480.1</v>
      </c>
      <c r="AL185" s="539"/>
      <c r="AM185" s="506">
        <f t="shared" si="29"/>
        <v>179</v>
      </c>
      <c r="AN185" s="481">
        <v>257.37</v>
      </c>
      <c r="AO185" s="481">
        <v>191.57</v>
      </c>
      <c r="AP185" s="254"/>
      <c r="AQ185" s="481">
        <v>303.18</v>
      </c>
      <c r="AR185" s="500" t="s">
        <v>5330</v>
      </c>
      <c r="AS185" s="503">
        <v>23.57</v>
      </c>
      <c r="AT185" s="502"/>
      <c r="AU185" s="511">
        <v>237.16</v>
      </c>
      <c r="AV185" s="511">
        <v>1222.49</v>
      </c>
      <c r="AW185" s="505">
        <v>0.2</v>
      </c>
      <c r="AX185" s="504">
        <v>0.22</v>
      </c>
      <c r="AY185" s="503">
        <v>16.66</v>
      </c>
      <c r="AZ185" s="503">
        <v>1414.05</v>
      </c>
      <c r="BA185" s="503">
        <v>19.170000000000002</v>
      </c>
      <c r="BB185" s="503"/>
      <c r="BC185" s="503"/>
      <c r="BD185" s="511"/>
      <c r="BE185" s="512">
        <v>0.16200000000000001</v>
      </c>
      <c r="BF185" s="512"/>
      <c r="BG185" s="512" t="s">
        <v>5348</v>
      </c>
      <c r="BH185" s="252"/>
      <c r="BI185" s="252"/>
      <c r="BJ185" s="512">
        <v>0.22</v>
      </c>
      <c r="BK185" s="252"/>
      <c r="BL185" s="252"/>
      <c r="BM185" s="527">
        <f t="shared" si="30"/>
        <v>179</v>
      </c>
      <c r="BN185" s="490">
        <v>158.63</v>
      </c>
      <c r="BO185" s="304">
        <v>4.4999999999999998E-2</v>
      </c>
      <c r="BP185" s="254">
        <v>373.87</v>
      </c>
      <c r="BQ185" s="304">
        <v>3.9399999999999998E-2</v>
      </c>
      <c r="BR185" s="495">
        <v>19.170000000000002</v>
      </c>
      <c r="BS185" s="498">
        <v>0.3</v>
      </c>
      <c r="BT185" s="498"/>
      <c r="BU185" s="495">
        <v>424</v>
      </c>
      <c r="BV185" s="241">
        <f t="shared" si="22"/>
        <v>179</v>
      </c>
      <c r="BW185" s="2"/>
      <c r="BX185" s="2">
        <v>490.8</v>
      </c>
      <c r="BY185" s="2"/>
      <c r="BZ185" s="84">
        <v>0.03</v>
      </c>
      <c r="CA185" s="84">
        <v>0.03</v>
      </c>
      <c r="CB185" s="252"/>
      <c r="CC185" s="252"/>
      <c r="CD185" s="252">
        <v>546.33000000000004</v>
      </c>
      <c r="CE185" s="253"/>
      <c r="CG185" s="5">
        <v>0.08</v>
      </c>
      <c r="CM185" s="266">
        <f t="shared" si="23"/>
        <v>181</v>
      </c>
      <c r="CN185" s="267">
        <f t="shared" si="24"/>
        <v>362</v>
      </c>
      <c r="CO185" s="268">
        <f t="shared" si="25"/>
        <v>904.99</v>
      </c>
      <c r="CP185" s="252"/>
      <c r="CQ185" s="252"/>
      <c r="CR185" s="252"/>
      <c r="CS185" s="252"/>
      <c r="CT185" s="252"/>
      <c r="CU185" s="252"/>
      <c r="CV185" s="252"/>
      <c r="CW185" s="252"/>
      <c r="CX185" s="252">
        <f t="shared" si="31"/>
        <v>0</v>
      </c>
      <c r="CY185" s="252"/>
      <c r="CZ185" s="252">
        <v>489.06</v>
      </c>
      <c r="DA185" s="252"/>
      <c r="DC185" s="252"/>
      <c r="DD185" s="252"/>
      <c r="DH185" s="6">
        <v>7.2499999999999995E-2</v>
      </c>
      <c r="DI185" s="252">
        <v>39.42</v>
      </c>
      <c r="DJ185" s="3">
        <v>546.33000000000004</v>
      </c>
      <c r="DL185" s="241">
        <f t="shared" si="26"/>
        <v>179</v>
      </c>
      <c r="DM185" s="84"/>
      <c r="DN185" s="252">
        <v>720</v>
      </c>
      <c r="DQ185" s="252">
        <v>405.18</v>
      </c>
      <c r="DR185" s="264">
        <v>3.9399999999999998E-2</v>
      </c>
      <c r="DS185" s="252">
        <v>0</v>
      </c>
      <c r="DT185" s="253">
        <v>0</v>
      </c>
    </row>
    <row r="186" spans="1:124">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4">
        <v>328.76</v>
      </c>
      <c r="P186" s="475">
        <v>328.76</v>
      </c>
      <c r="Q186" s="475">
        <v>430.86</v>
      </c>
      <c r="R186" s="476">
        <v>0.09</v>
      </c>
      <c r="S186" s="536">
        <f t="shared" si="28"/>
        <v>180</v>
      </c>
      <c r="T186" s="461">
        <v>75.260000000000005</v>
      </c>
      <c r="U186" s="461">
        <v>10.56</v>
      </c>
      <c r="V186" s="461">
        <v>353.76</v>
      </c>
      <c r="W186" s="461"/>
      <c r="X186" s="254">
        <v>51.09</v>
      </c>
      <c r="Y186" s="462">
        <v>7.4999999999999997E-2</v>
      </c>
      <c r="Z186" s="461">
        <v>22.5</v>
      </c>
      <c r="AA186" s="461">
        <v>437.73</v>
      </c>
      <c r="AB186" s="463">
        <v>353.75</v>
      </c>
      <c r="AC186" s="464">
        <v>0.3</v>
      </c>
      <c r="AD186" s="461">
        <v>20.62</v>
      </c>
      <c r="AE186" s="461"/>
      <c r="AF186" s="461"/>
      <c r="AG186" s="253"/>
      <c r="AH186" s="273">
        <v>0.1</v>
      </c>
      <c r="AI186" s="255">
        <v>0.08</v>
      </c>
      <c r="AJ186" s="160">
        <v>0.1</v>
      </c>
      <c r="AK186" s="539">
        <v>480.1</v>
      </c>
      <c r="AL186" s="539"/>
      <c r="AM186" s="506">
        <f t="shared" si="29"/>
        <v>180</v>
      </c>
      <c r="AN186" s="481">
        <v>257.37</v>
      </c>
      <c r="AO186" s="481">
        <v>191.57</v>
      </c>
      <c r="AP186" s="254"/>
      <c r="AQ186" s="481">
        <v>303.18</v>
      </c>
      <c r="AR186" s="500" t="s">
        <v>5330</v>
      </c>
      <c r="AS186" s="503">
        <v>23.57</v>
      </c>
      <c r="AT186" s="503"/>
      <c r="AU186" s="511">
        <v>237.16</v>
      </c>
      <c r="AV186" s="511">
        <v>1222.49</v>
      </c>
      <c r="AW186" s="505">
        <v>0.2</v>
      </c>
      <c r="AX186" s="504">
        <v>0.22</v>
      </c>
      <c r="AY186" s="503">
        <v>16.66</v>
      </c>
      <c r="AZ186" s="503">
        <v>1414.05</v>
      </c>
      <c r="BA186" s="503">
        <v>19.170000000000002</v>
      </c>
      <c r="BB186" s="503"/>
      <c r="BC186" s="503"/>
      <c r="BD186" s="511"/>
      <c r="BE186" s="512">
        <v>0.16200000000000001</v>
      </c>
      <c r="BF186" s="512"/>
      <c r="BG186" s="512" t="s">
        <v>5348</v>
      </c>
      <c r="BH186" s="252"/>
      <c r="BI186" s="252"/>
      <c r="BJ186" s="512">
        <v>0.22</v>
      </c>
      <c r="BK186" s="252"/>
      <c r="BL186" s="252"/>
      <c r="BM186" s="527">
        <f t="shared" si="30"/>
        <v>180</v>
      </c>
      <c r="BN186" s="490">
        <v>158.63</v>
      </c>
      <c r="BO186" s="304">
        <v>4.4999999999999998E-2</v>
      </c>
      <c r="BP186" s="254">
        <v>373.87</v>
      </c>
      <c r="BQ186" s="304">
        <v>3.9399999999999998E-2</v>
      </c>
      <c r="BR186" s="495">
        <v>19.170000000000002</v>
      </c>
      <c r="BS186" s="498">
        <v>0.3</v>
      </c>
      <c r="BT186" s="498"/>
      <c r="BU186" s="495">
        <v>424</v>
      </c>
      <c r="BV186" s="241">
        <f t="shared" si="22"/>
        <v>180</v>
      </c>
      <c r="BW186" s="2"/>
      <c r="BX186" s="2">
        <v>490.8</v>
      </c>
      <c r="BY186" s="2"/>
      <c r="BZ186" s="84">
        <v>0.03</v>
      </c>
      <c r="CA186" s="84">
        <v>0.03</v>
      </c>
      <c r="CB186" s="252"/>
      <c r="CC186" s="252"/>
      <c r="CD186" s="252">
        <v>546.33000000000004</v>
      </c>
      <c r="CE186" s="253"/>
      <c r="CG186" s="253">
        <v>0.08</v>
      </c>
      <c r="CM186" s="266">
        <f t="shared" si="23"/>
        <v>181</v>
      </c>
      <c r="CN186" s="267">
        <f t="shared" si="24"/>
        <v>362</v>
      </c>
      <c r="CO186" s="268">
        <f t="shared" si="25"/>
        <v>904.99</v>
      </c>
      <c r="CP186" s="252"/>
      <c r="CQ186" s="252"/>
      <c r="CR186" s="252"/>
      <c r="CS186" s="252"/>
      <c r="CT186" s="252"/>
      <c r="CU186" s="252"/>
      <c r="CV186" s="252"/>
      <c r="CW186" s="252"/>
      <c r="CX186" s="252">
        <f t="shared" si="31"/>
        <v>0</v>
      </c>
      <c r="CY186" s="252"/>
      <c r="CZ186" s="252">
        <v>489.06</v>
      </c>
      <c r="DA186" s="252"/>
      <c r="DC186" s="252"/>
      <c r="DD186" s="252"/>
      <c r="DH186" s="6">
        <v>7.2499999999999995E-2</v>
      </c>
      <c r="DI186" s="252">
        <v>39.42</v>
      </c>
      <c r="DJ186" s="3">
        <v>546.33000000000004</v>
      </c>
      <c r="DL186" s="241">
        <f t="shared" si="26"/>
        <v>180</v>
      </c>
      <c r="DM186" s="84"/>
      <c r="DN186" s="252">
        <v>720</v>
      </c>
      <c r="DQ186" s="252">
        <v>405.18</v>
      </c>
      <c r="DR186" s="264">
        <v>3.9399999999999998E-2</v>
      </c>
      <c r="DS186" s="252">
        <v>0</v>
      </c>
      <c r="DT186" s="253">
        <v>0</v>
      </c>
    </row>
    <row r="187" spans="1:124">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4">
        <v>328.76</v>
      </c>
      <c r="P187" s="475">
        <v>328.76</v>
      </c>
      <c r="Q187" s="475">
        <v>430.86</v>
      </c>
      <c r="R187" s="476">
        <v>0.09</v>
      </c>
      <c r="S187" s="536">
        <f t="shared" si="28"/>
        <v>181</v>
      </c>
      <c r="T187" s="461">
        <v>75.260000000000005</v>
      </c>
      <c r="U187" s="461">
        <v>10.56</v>
      </c>
      <c r="V187" s="461">
        <v>353.76</v>
      </c>
      <c r="W187" s="461"/>
      <c r="X187" s="254">
        <v>51.09</v>
      </c>
      <c r="Y187" s="462">
        <v>7.4999999999999997E-2</v>
      </c>
      <c r="Z187" s="461">
        <v>22.5</v>
      </c>
      <c r="AA187" s="461">
        <v>437.73</v>
      </c>
      <c r="AB187" s="463">
        <v>353.75</v>
      </c>
      <c r="AC187" s="464">
        <v>0.3</v>
      </c>
      <c r="AD187" s="461">
        <v>20.62</v>
      </c>
      <c r="AE187" s="461"/>
      <c r="AF187" s="461"/>
      <c r="AG187" s="253"/>
      <c r="AH187" s="273">
        <v>0.1</v>
      </c>
      <c r="AI187" s="255">
        <v>0.08</v>
      </c>
      <c r="AJ187" s="160">
        <v>0.1</v>
      </c>
      <c r="AK187" s="539">
        <v>480.1</v>
      </c>
      <c r="AL187" s="539"/>
      <c r="AM187" s="506">
        <f t="shared" si="29"/>
        <v>181</v>
      </c>
      <c r="AN187" s="481">
        <v>257.37</v>
      </c>
      <c r="AO187" s="481">
        <v>191.57</v>
      </c>
      <c r="AP187" s="254"/>
      <c r="AQ187" s="481">
        <v>303.18</v>
      </c>
      <c r="AR187" s="500" t="s">
        <v>5330</v>
      </c>
      <c r="AS187" s="503">
        <v>23.57</v>
      </c>
      <c r="AT187" s="502"/>
      <c r="AU187" s="511">
        <v>237.16</v>
      </c>
      <c r="AV187" s="511">
        <v>1222.49</v>
      </c>
      <c r="AW187" s="505">
        <v>0.2</v>
      </c>
      <c r="AX187" s="504">
        <v>0.22</v>
      </c>
      <c r="AY187" s="503">
        <v>16.66</v>
      </c>
      <c r="AZ187" s="503">
        <v>1414.05</v>
      </c>
      <c r="BA187" s="503">
        <v>19.170000000000002</v>
      </c>
      <c r="BB187" s="503"/>
      <c r="BC187" s="503"/>
      <c r="BD187" s="511"/>
      <c r="BE187" s="512">
        <v>0.16200000000000001</v>
      </c>
      <c r="BF187" s="512"/>
      <c r="BG187" s="512" t="s">
        <v>5348</v>
      </c>
      <c r="BH187" s="252"/>
      <c r="BI187" s="252"/>
      <c r="BJ187" s="512">
        <v>0.22</v>
      </c>
      <c r="BK187" s="252"/>
      <c r="BL187" s="252"/>
      <c r="BM187" s="527">
        <f t="shared" si="30"/>
        <v>181</v>
      </c>
      <c r="BN187" s="490">
        <v>158.63</v>
      </c>
      <c r="BO187" s="304">
        <v>4.4999999999999998E-2</v>
      </c>
      <c r="BP187" s="254">
        <v>393.53</v>
      </c>
      <c r="BQ187" s="304">
        <v>3.9399999999999998E-2</v>
      </c>
      <c r="BR187" s="495">
        <v>19.170000000000002</v>
      </c>
      <c r="BS187" s="498">
        <v>0.3</v>
      </c>
      <c r="BT187" s="498"/>
      <c r="BU187" s="495">
        <v>424</v>
      </c>
      <c r="BV187" s="241">
        <f t="shared" si="22"/>
        <v>181</v>
      </c>
      <c r="BW187" s="2"/>
      <c r="BX187" s="2">
        <v>490.8</v>
      </c>
      <c r="BY187" s="2"/>
      <c r="BZ187" s="84">
        <v>0.03</v>
      </c>
      <c r="CA187" s="84">
        <v>0.03</v>
      </c>
      <c r="CB187" s="252"/>
      <c r="CC187" s="252"/>
      <c r="CD187" s="252">
        <v>546.33000000000004</v>
      </c>
      <c r="CE187" s="253"/>
      <c r="CG187" s="5">
        <v>0.08</v>
      </c>
      <c r="CM187" s="266">
        <f t="shared" si="23"/>
        <v>181</v>
      </c>
      <c r="CN187" s="267">
        <f t="shared" si="24"/>
        <v>362</v>
      </c>
      <c r="CO187" s="268">
        <f t="shared" si="25"/>
        <v>904.99</v>
      </c>
      <c r="CP187" s="252"/>
      <c r="CQ187" s="252"/>
      <c r="CR187" s="252"/>
      <c r="CS187" s="252"/>
      <c r="CT187" s="252"/>
      <c r="CU187" s="252"/>
      <c r="CV187" s="252"/>
      <c r="CW187" s="252"/>
      <c r="CX187" s="252">
        <f t="shared" si="31"/>
        <v>0</v>
      </c>
      <c r="CY187" s="252"/>
      <c r="CZ187" s="252">
        <v>489.06</v>
      </c>
      <c r="DA187" s="252"/>
      <c r="DC187" s="252"/>
      <c r="DD187" s="252"/>
      <c r="DH187" s="6">
        <v>7.2499999999999995E-2</v>
      </c>
      <c r="DI187" s="252">
        <v>39.42</v>
      </c>
      <c r="DJ187" s="3">
        <v>546.33000000000004</v>
      </c>
      <c r="DL187" s="241">
        <f t="shared" si="26"/>
        <v>181</v>
      </c>
      <c r="DM187" s="84"/>
      <c r="DN187" s="252">
        <v>720</v>
      </c>
      <c r="DQ187" s="252">
        <v>405.18</v>
      </c>
      <c r="DR187" s="264">
        <v>3.9399999999999998E-2</v>
      </c>
      <c r="DS187" s="252">
        <v>400</v>
      </c>
      <c r="DT187" s="253">
        <v>0</v>
      </c>
    </row>
    <row r="188" spans="1:124">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4">
        <v>328.76</v>
      </c>
      <c r="P188" s="475">
        <v>328.76</v>
      </c>
      <c r="Q188" s="475">
        <v>430.86</v>
      </c>
      <c r="R188" s="476">
        <v>0.09</v>
      </c>
      <c r="S188" s="536">
        <f t="shared" si="28"/>
        <v>182</v>
      </c>
      <c r="T188" s="461">
        <v>75.260000000000005</v>
      </c>
      <c r="U188" s="461">
        <v>10.56</v>
      </c>
      <c r="V188" s="461">
        <v>353.76</v>
      </c>
      <c r="W188" s="461"/>
      <c r="X188" s="254">
        <v>51.09</v>
      </c>
      <c r="Y188" s="462">
        <v>7.4999999999999997E-2</v>
      </c>
      <c r="Z188" s="461">
        <v>22.5</v>
      </c>
      <c r="AA188" s="461">
        <v>437.73</v>
      </c>
      <c r="AB188" s="463">
        <v>353.75</v>
      </c>
      <c r="AC188" s="464">
        <v>0.3</v>
      </c>
      <c r="AD188" s="461">
        <v>20.62</v>
      </c>
      <c r="AE188" s="461"/>
      <c r="AF188" s="461"/>
      <c r="AG188" s="253"/>
      <c r="AH188" s="273">
        <v>0.1</v>
      </c>
      <c r="AI188" s="255">
        <v>0.08</v>
      </c>
      <c r="AJ188" s="160">
        <v>0.1</v>
      </c>
      <c r="AK188" s="539">
        <v>480.1</v>
      </c>
      <c r="AL188" s="539"/>
      <c r="AM188" s="506">
        <f t="shared" si="29"/>
        <v>182</v>
      </c>
      <c r="AN188" s="481">
        <v>257.37</v>
      </c>
      <c r="AO188" s="481">
        <v>191.57</v>
      </c>
      <c r="AP188" s="254"/>
      <c r="AQ188" s="481">
        <v>303.18</v>
      </c>
      <c r="AR188" s="500" t="s">
        <v>5330</v>
      </c>
      <c r="AS188" s="503">
        <v>23.57</v>
      </c>
      <c r="AT188" s="503"/>
      <c r="AU188" s="511">
        <v>237.16</v>
      </c>
      <c r="AV188" s="511">
        <v>1222.49</v>
      </c>
      <c r="AW188" s="505">
        <v>0.2</v>
      </c>
      <c r="AX188" s="504">
        <v>0.22</v>
      </c>
      <c r="AY188" s="503">
        <v>16.66</v>
      </c>
      <c r="AZ188" s="503">
        <v>1414.05</v>
      </c>
      <c r="BA188" s="503">
        <v>19.170000000000002</v>
      </c>
      <c r="BB188" s="503"/>
      <c r="BC188" s="503"/>
      <c r="BD188" s="511"/>
      <c r="BE188" s="512">
        <v>0.16200000000000001</v>
      </c>
      <c r="BF188" s="512"/>
      <c r="BG188" s="512" t="s">
        <v>5348</v>
      </c>
      <c r="BH188" s="252"/>
      <c r="BI188" s="252"/>
      <c r="BJ188" s="512">
        <v>0.22</v>
      </c>
      <c r="BK188" s="252"/>
      <c r="BL188" s="252"/>
      <c r="BM188" s="527">
        <f t="shared" si="30"/>
        <v>182</v>
      </c>
      <c r="BN188" s="490">
        <v>158.63</v>
      </c>
      <c r="BO188" s="304">
        <v>4.4999999999999998E-2</v>
      </c>
      <c r="BP188" s="254">
        <v>393.53</v>
      </c>
      <c r="BQ188" s="304">
        <v>3.9399999999999998E-2</v>
      </c>
      <c r="BR188" s="495">
        <v>19.170000000000002</v>
      </c>
      <c r="BS188" s="498">
        <v>0.3</v>
      </c>
      <c r="BT188" s="498"/>
      <c r="BU188" s="495">
        <v>424</v>
      </c>
      <c r="BV188" s="241">
        <f t="shared" si="22"/>
        <v>182</v>
      </c>
      <c r="BW188" s="2"/>
      <c r="BX188" s="2">
        <v>490.8</v>
      </c>
      <c r="BY188" s="2"/>
      <c r="BZ188" s="84">
        <v>0.03</v>
      </c>
      <c r="CA188" s="84">
        <v>0.03</v>
      </c>
      <c r="CB188" s="252"/>
      <c r="CC188" s="252"/>
      <c r="CD188" s="252">
        <v>546.33000000000004</v>
      </c>
      <c r="CE188" s="253"/>
      <c r="CG188" s="253">
        <v>0.08</v>
      </c>
      <c r="CM188" s="266">
        <f t="shared" si="23"/>
        <v>181</v>
      </c>
      <c r="CN188" s="267">
        <f t="shared" si="24"/>
        <v>362</v>
      </c>
      <c r="CO188" s="268">
        <f t="shared" si="25"/>
        <v>904.99</v>
      </c>
      <c r="CP188" s="252"/>
      <c r="CQ188" s="252"/>
      <c r="CR188" s="252"/>
      <c r="CS188" s="252"/>
      <c r="CT188" s="252"/>
      <c r="CU188" s="252"/>
      <c r="CV188" s="252"/>
      <c r="CW188" s="252"/>
      <c r="CX188" s="252">
        <f t="shared" si="31"/>
        <v>0</v>
      </c>
      <c r="CY188" s="252"/>
      <c r="CZ188" s="252">
        <v>489.06</v>
      </c>
      <c r="DA188" s="252"/>
      <c r="DC188" s="252"/>
      <c r="DD188" s="252"/>
      <c r="DH188" s="6">
        <v>7.2499999999999995E-2</v>
      </c>
      <c r="DI188" s="252">
        <v>39.42</v>
      </c>
      <c r="DJ188" s="3">
        <v>546.33000000000004</v>
      </c>
      <c r="DL188" s="241">
        <f t="shared" si="26"/>
        <v>182</v>
      </c>
      <c r="DM188" s="84"/>
      <c r="DN188" s="252">
        <v>720</v>
      </c>
      <c r="DQ188" s="252">
        <v>405.18</v>
      </c>
      <c r="DR188" s="264">
        <v>3.9399999999999998E-2</v>
      </c>
      <c r="DS188" s="252">
        <v>400</v>
      </c>
      <c r="DT188" s="253">
        <v>0</v>
      </c>
    </row>
    <row r="189" spans="1:124">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4">
        <v>328.76</v>
      </c>
      <c r="P189" s="475">
        <v>328.76</v>
      </c>
      <c r="Q189" s="475">
        <v>430.86</v>
      </c>
      <c r="R189" s="476">
        <v>0.09</v>
      </c>
      <c r="S189" s="536">
        <f t="shared" si="28"/>
        <v>183</v>
      </c>
      <c r="T189" s="461">
        <v>75.260000000000005</v>
      </c>
      <c r="U189" s="461">
        <v>10.56</v>
      </c>
      <c r="V189" s="461">
        <v>353.76</v>
      </c>
      <c r="W189" s="461"/>
      <c r="X189" s="254">
        <v>51.09</v>
      </c>
      <c r="Y189" s="462">
        <v>7.4999999999999997E-2</v>
      </c>
      <c r="Z189" s="461">
        <v>22.5</v>
      </c>
      <c r="AA189" s="461">
        <v>437.73</v>
      </c>
      <c r="AB189" s="463">
        <v>353.75</v>
      </c>
      <c r="AC189" s="464">
        <v>0.3</v>
      </c>
      <c r="AD189" s="461">
        <v>20.62</v>
      </c>
      <c r="AE189" s="461"/>
      <c r="AF189" s="461"/>
      <c r="AG189" s="253"/>
      <c r="AH189" s="273">
        <v>0.1</v>
      </c>
      <c r="AI189" s="255">
        <v>0.08</v>
      </c>
      <c r="AJ189" s="160">
        <v>0.1</v>
      </c>
      <c r="AK189" s="539">
        <v>480.1</v>
      </c>
      <c r="AL189" s="539"/>
      <c r="AM189" s="506">
        <f t="shared" si="29"/>
        <v>183</v>
      </c>
      <c r="AN189" s="481">
        <v>257.37</v>
      </c>
      <c r="AO189" s="481">
        <v>191.57</v>
      </c>
      <c r="AP189" s="254"/>
      <c r="AQ189" s="481">
        <v>303.18</v>
      </c>
      <c r="AR189" s="500" t="s">
        <v>5330</v>
      </c>
      <c r="AS189" s="503">
        <v>23.57</v>
      </c>
      <c r="AT189" s="502"/>
      <c r="AU189" s="511">
        <v>237.16</v>
      </c>
      <c r="AV189" s="511">
        <v>1222.49</v>
      </c>
      <c r="AW189" s="505">
        <v>0.2</v>
      </c>
      <c r="AX189" s="504">
        <v>0.22</v>
      </c>
      <c r="AY189" s="503">
        <v>16.66</v>
      </c>
      <c r="AZ189" s="503">
        <v>1414.05</v>
      </c>
      <c r="BA189" s="503">
        <v>19.170000000000002</v>
      </c>
      <c r="BB189" s="503"/>
      <c r="BC189" s="503"/>
      <c r="BD189" s="511"/>
      <c r="BE189" s="512">
        <v>0.16200000000000001</v>
      </c>
      <c r="BF189" s="512"/>
      <c r="BG189" s="512" t="s">
        <v>5348</v>
      </c>
      <c r="BH189" s="252"/>
      <c r="BI189" s="252"/>
      <c r="BJ189" s="512">
        <v>0.22</v>
      </c>
      <c r="BK189" s="252"/>
      <c r="BL189" s="252"/>
      <c r="BM189" s="527">
        <f t="shared" si="30"/>
        <v>183</v>
      </c>
      <c r="BN189" s="490">
        <v>158.63</v>
      </c>
      <c r="BO189" s="304">
        <v>4.4999999999999998E-2</v>
      </c>
      <c r="BP189" s="254">
        <v>393.53</v>
      </c>
      <c r="BQ189" s="304">
        <v>3.9399999999999998E-2</v>
      </c>
      <c r="BR189" s="495">
        <v>19.170000000000002</v>
      </c>
      <c r="BS189" s="498">
        <v>0.3</v>
      </c>
      <c r="BT189" s="498"/>
      <c r="BU189" s="495">
        <v>424</v>
      </c>
      <c r="BV189" s="241">
        <f t="shared" si="22"/>
        <v>183</v>
      </c>
      <c r="BW189" s="2"/>
      <c r="BX189" s="2">
        <v>490.8</v>
      </c>
      <c r="BY189" s="2"/>
      <c r="BZ189" s="84">
        <v>0.03</v>
      </c>
      <c r="CA189" s="84">
        <v>0.03</v>
      </c>
      <c r="CB189" s="252"/>
      <c r="CC189" s="252"/>
      <c r="CD189" s="252">
        <v>546.33000000000004</v>
      </c>
      <c r="CE189" s="253"/>
      <c r="CG189" s="5">
        <v>0.08</v>
      </c>
      <c r="CM189" s="266">
        <f t="shared" si="23"/>
        <v>181</v>
      </c>
      <c r="CN189" s="267">
        <f t="shared" si="24"/>
        <v>362</v>
      </c>
      <c r="CO189" s="268">
        <f t="shared" si="25"/>
        <v>904.99</v>
      </c>
      <c r="CP189" s="252"/>
      <c r="CQ189" s="252"/>
      <c r="CR189" s="252"/>
      <c r="CS189" s="252"/>
      <c r="CT189" s="252"/>
      <c r="CU189" s="252"/>
      <c r="CV189" s="252"/>
      <c r="CW189" s="252"/>
      <c r="CX189" s="252">
        <f t="shared" si="31"/>
        <v>0</v>
      </c>
      <c r="CY189" s="252"/>
      <c r="CZ189" s="252">
        <v>489.06</v>
      </c>
      <c r="DA189" s="252"/>
      <c r="DC189" s="252"/>
      <c r="DD189" s="252"/>
      <c r="DH189" s="6">
        <v>7.2499999999999995E-2</v>
      </c>
      <c r="DI189" s="252">
        <v>39.42</v>
      </c>
      <c r="DJ189" s="3">
        <v>546.33000000000004</v>
      </c>
      <c r="DL189" s="241">
        <f t="shared" si="26"/>
        <v>183</v>
      </c>
      <c r="DM189" s="84"/>
      <c r="DN189" s="252">
        <v>720</v>
      </c>
      <c r="DQ189" s="252">
        <v>405.18</v>
      </c>
      <c r="DR189" s="264">
        <v>3.9399999999999998E-2</v>
      </c>
      <c r="DS189" s="252">
        <v>400</v>
      </c>
      <c r="DT189" s="253">
        <v>0</v>
      </c>
    </row>
    <row r="190" spans="1:124">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4">
        <v>328.76</v>
      </c>
      <c r="P190" s="475">
        <v>328.76</v>
      </c>
      <c r="Q190" s="475">
        <v>430.86</v>
      </c>
      <c r="R190" s="476">
        <v>0.09</v>
      </c>
      <c r="S190" s="536">
        <f t="shared" si="28"/>
        <v>184</v>
      </c>
      <c r="T190" s="461">
        <v>75.260000000000005</v>
      </c>
      <c r="U190" s="461">
        <v>10.56</v>
      </c>
      <c r="V190" s="461">
        <v>353.76</v>
      </c>
      <c r="W190" s="461"/>
      <c r="X190" s="254">
        <v>51.09</v>
      </c>
      <c r="Y190" s="462">
        <v>7.4999999999999997E-2</v>
      </c>
      <c r="Z190" s="461">
        <v>22.5</v>
      </c>
      <c r="AA190" s="461">
        <v>437.73</v>
      </c>
      <c r="AB190" s="463">
        <v>353.75</v>
      </c>
      <c r="AC190" s="464">
        <v>0.3</v>
      </c>
      <c r="AD190" s="461">
        <v>20.62</v>
      </c>
      <c r="AE190" s="461"/>
      <c r="AF190" s="461"/>
      <c r="AG190" s="253"/>
      <c r="AH190" s="273">
        <v>0.1</v>
      </c>
      <c r="AI190" s="255">
        <v>0.08</v>
      </c>
      <c r="AJ190" s="160">
        <v>0.1</v>
      </c>
      <c r="AK190" s="539">
        <v>480.1</v>
      </c>
      <c r="AL190" s="539"/>
      <c r="AM190" s="506">
        <f t="shared" si="29"/>
        <v>184</v>
      </c>
      <c r="AN190" s="481">
        <v>257.37</v>
      </c>
      <c r="AO190" s="481">
        <v>191.57</v>
      </c>
      <c r="AP190" s="254"/>
      <c r="AQ190" s="481">
        <v>303.18</v>
      </c>
      <c r="AR190" s="500" t="s">
        <v>5330</v>
      </c>
      <c r="AS190" s="503">
        <v>23.57</v>
      </c>
      <c r="AT190" s="503"/>
      <c r="AU190" s="511">
        <v>237.16</v>
      </c>
      <c r="AV190" s="511">
        <v>1222.49</v>
      </c>
      <c r="AW190" s="505">
        <v>0.2</v>
      </c>
      <c r="AX190" s="504">
        <v>0.22</v>
      </c>
      <c r="AY190" s="503">
        <v>16.66</v>
      </c>
      <c r="AZ190" s="503">
        <v>1414.05</v>
      </c>
      <c r="BA190" s="503">
        <v>19.170000000000002</v>
      </c>
      <c r="BB190" s="503"/>
      <c r="BC190" s="503"/>
      <c r="BD190" s="511"/>
      <c r="BE190" s="512">
        <v>0.16200000000000001</v>
      </c>
      <c r="BF190" s="512"/>
      <c r="BG190" s="512" t="s">
        <v>5348</v>
      </c>
      <c r="BH190" s="252"/>
      <c r="BI190" s="252"/>
      <c r="BJ190" s="512">
        <v>0.22</v>
      </c>
      <c r="BK190" s="252"/>
      <c r="BL190" s="252"/>
      <c r="BM190" s="527">
        <f t="shared" si="30"/>
        <v>184</v>
      </c>
      <c r="BN190" s="490">
        <v>158.63</v>
      </c>
      <c r="BO190" s="304">
        <v>4.4999999999999998E-2</v>
      </c>
      <c r="BP190" s="254">
        <v>393.53</v>
      </c>
      <c r="BQ190" s="304">
        <v>3.9399999999999998E-2</v>
      </c>
      <c r="BR190" s="495">
        <v>19.170000000000002</v>
      </c>
      <c r="BS190" s="498">
        <v>0.3</v>
      </c>
      <c r="BT190" s="498"/>
      <c r="BU190" s="495">
        <v>424</v>
      </c>
      <c r="BV190" s="241">
        <f t="shared" si="22"/>
        <v>184</v>
      </c>
      <c r="BW190" s="2"/>
      <c r="BX190" s="2">
        <v>490.8</v>
      </c>
      <c r="BY190" s="2"/>
      <c r="BZ190" s="84">
        <v>0.03</v>
      </c>
      <c r="CA190" s="84">
        <v>0.03</v>
      </c>
      <c r="CB190" s="252"/>
      <c r="CC190" s="252"/>
      <c r="CD190" s="252">
        <v>546.33000000000004</v>
      </c>
      <c r="CE190" s="253"/>
      <c r="CG190" s="253">
        <v>0.08</v>
      </c>
      <c r="CM190" s="266">
        <f t="shared" si="23"/>
        <v>181</v>
      </c>
      <c r="CN190" s="267">
        <f t="shared" si="24"/>
        <v>362</v>
      </c>
      <c r="CO190" s="268">
        <f t="shared" si="25"/>
        <v>904.99</v>
      </c>
      <c r="CP190" s="252"/>
      <c r="CQ190" s="252"/>
      <c r="CR190" s="252"/>
      <c r="CS190" s="252"/>
      <c r="CT190" s="252"/>
      <c r="CU190" s="252"/>
      <c r="CV190" s="252"/>
      <c r="CW190" s="252"/>
      <c r="CX190" s="252">
        <f t="shared" si="31"/>
        <v>0</v>
      </c>
      <c r="CY190" s="252"/>
      <c r="CZ190" s="252">
        <v>489.06</v>
      </c>
      <c r="DA190" s="252"/>
      <c r="DC190" s="252"/>
      <c r="DD190" s="252"/>
      <c r="DH190" s="6">
        <v>7.2499999999999995E-2</v>
      </c>
      <c r="DI190" s="252">
        <v>39.42</v>
      </c>
      <c r="DJ190" s="3">
        <v>546.33000000000004</v>
      </c>
      <c r="DL190" s="241">
        <f t="shared" si="26"/>
        <v>184</v>
      </c>
      <c r="DM190" s="84"/>
      <c r="DN190" s="252">
        <v>720</v>
      </c>
      <c r="DQ190" s="252">
        <v>405.18</v>
      </c>
      <c r="DR190" s="264">
        <v>3.9399999999999998E-2</v>
      </c>
      <c r="DS190" s="252">
        <v>400</v>
      </c>
      <c r="DT190" s="253">
        <v>0</v>
      </c>
    </row>
    <row r="191" spans="1:124">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4">
        <v>328.76</v>
      </c>
      <c r="P191" s="475">
        <v>328.76</v>
      </c>
      <c r="Q191" s="475">
        <v>430.86</v>
      </c>
      <c r="R191" s="476">
        <v>0.09</v>
      </c>
      <c r="S191" s="536">
        <f t="shared" si="28"/>
        <v>185</v>
      </c>
      <c r="T191" s="461">
        <v>75.260000000000005</v>
      </c>
      <c r="U191" s="461">
        <v>10.56</v>
      </c>
      <c r="V191" s="461">
        <v>353.76</v>
      </c>
      <c r="W191" s="461"/>
      <c r="X191" s="254">
        <v>51.09</v>
      </c>
      <c r="Y191" s="462">
        <v>7.4999999999999997E-2</v>
      </c>
      <c r="Z191" s="461">
        <v>22.5</v>
      </c>
      <c r="AA191" s="461">
        <v>437.73</v>
      </c>
      <c r="AB191" s="463">
        <v>353.75</v>
      </c>
      <c r="AC191" s="464">
        <v>0.3</v>
      </c>
      <c r="AD191" s="461">
        <v>20.62</v>
      </c>
      <c r="AE191" s="461"/>
      <c r="AF191" s="461"/>
      <c r="AG191" s="253"/>
      <c r="AH191" s="273">
        <v>0.1</v>
      </c>
      <c r="AI191" s="255">
        <v>0.08</v>
      </c>
      <c r="AJ191" s="160">
        <v>0.1</v>
      </c>
      <c r="AK191" s="539">
        <v>480.1</v>
      </c>
      <c r="AL191" s="539"/>
      <c r="AM191" s="506">
        <f t="shared" si="29"/>
        <v>185</v>
      </c>
      <c r="AN191" s="481">
        <v>257.37</v>
      </c>
      <c r="AO191" s="481">
        <v>191.57</v>
      </c>
      <c r="AP191" s="254"/>
      <c r="AQ191" s="481">
        <v>303.18</v>
      </c>
      <c r="AR191" s="500" t="s">
        <v>5330</v>
      </c>
      <c r="AS191" s="503">
        <v>23.57</v>
      </c>
      <c r="AT191" s="502"/>
      <c r="AU191" s="511">
        <v>237.16</v>
      </c>
      <c r="AV191" s="511">
        <v>1222.49</v>
      </c>
      <c r="AW191" s="505">
        <v>0.2</v>
      </c>
      <c r="AX191" s="504">
        <v>0.22</v>
      </c>
      <c r="AY191" s="503">
        <v>16.66</v>
      </c>
      <c r="AZ191" s="503">
        <v>1414.05</v>
      </c>
      <c r="BA191" s="503">
        <v>19.170000000000002</v>
      </c>
      <c r="BB191" s="503"/>
      <c r="BC191" s="503"/>
      <c r="BD191" s="511"/>
      <c r="BE191" s="512">
        <v>0.16200000000000001</v>
      </c>
      <c r="BF191" s="512"/>
      <c r="BG191" s="512" t="s">
        <v>5348</v>
      </c>
      <c r="BH191" s="252"/>
      <c r="BI191" s="252"/>
      <c r="BJ191" s="512">
        <v>0.22</v>
      </c>
      <c r="BK191" s="252"/>
      <c r="BL191" s="252"/>
      <c r="BM191" s="527">
        <f t="shared" si="30"/>
        <v>185</v>
      </c>
      <c r="BN191" s="490">
        <v>158.63</v>
      </c>
      <c r="BO191" s="304">
        <v>4.4999999999999998E-2</v>
      </c>
      <c r="BP191" s="254">
        <v>393.53</v>
      </c>
      <c r="BQ191" s="304">
        <v>3.9399999999999998E-2</v>
      </c>
      <c r="BR191" s="495">
        <v>19.170000000000002</v>
      </c>
      <c r="BS191" s="498">
        <v>0.3</v>
      </c>
      <c r="BT191" s="498"/>
      <c r="BU191" s="495">
        <v>424</v>
      </c>
      <c r="BV191" s="241">
        <f t="shared" si="22"/>
        <v>185</v>
      </c>
      <c r="BW191" s="2"/>
      <c r="BX191" s="2">
        <v>490.8</v>
      </c>
      <c r="BY191" s="2"/>
      <c r="BZ191" s="84">
        <v>0.03</v>
      </c>
      <c r="CA191" s="84">
        <v>0.03</v>
      </c>
      <c r="CB191" s="252"/>
      <c r="CC191" s="252"/>
      <c r="CD191" s="252">
        <v>546.33000000000004</v>
      </c>
      <c r="CE191" s="253"/>
      <c r="CG191" s="5">
        <v>0.08</v>
      </c>
      <c r="CM191" s="266">
        <f t="shared" si="23"/>
        <v>181</v>
      </c>
      <c r="CN191" s="267">
        <f t="shared" si="24"/>
        <v>362</v>
      </c>
      <c r="CO191" s="268">
        <f t="shared" si="25"/>
        <v>904.99</v>
      </c>
      <c r="CP191" s="252"/>
      <c r="CQ191" s="252"/>
      <c r="CR191" s="252"/>
      <c r="CS191" s="252"/>
      <c r="CT191" s="252"/>
      <c r="CU191" s="252"/>
      <c r="CV191" s="252"/>
      <c r="CW191" s="252"/>
      <c r="CX191" s="252">
        <f t="shared" si="31"/>
        <v>0</v>
      </c>
      <c r="CY191" s="252"/>
      <c r="CZ191" s="252">
        <v>489.06</v>
      </c>
      <c r="DA191" s="252"/>
      <c r="DC191" s="252"/>
      <c r="DD191" s="252"/>
      <c r="DH191" s="6">
        <v>7.2499999999999995E-2</v>
      </c>
      <c r="DI191" s="252">
        <v>39.42</v>
      </c>
      <c r="DJ191" s="3">
        <v>546.33000000000004</v>
      </c>
      <c r="DL191" s="241">
        <f t="shared" si="26"/>
        <v>185</v>
      </c>
      <c r="DM191" s="84"/>
      <c r="DN191" s="252">
        <v>720</v>
      </c>
      <c r="DQ191" s="252">
        <v>405.18</v>
      </c>
      <c r="DR191" s="264">
        <v>3.9399999999999998E-2</v>
      </c>
      <c r="DS191" s="252">
        <v>400</v>
      </c>
      <c r="DT191" s="253">
        <v>0</v>
      </c>
    </row>
    <row r="192" spans="1:124">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4">
        <v>328.76</v>
      </c>
      <c r="P192" s="475">
        <v>328.76</v>
      </c>
      <c r="Q192" s="475">
        <v>430.86</v>
      </c>
      <c r="R192" s="476">
        <v>0.09</v>
      </c>
      <c r="S192" s="536">
        <f t="shared" si="28"/>
        <v>186</v>
      </c>
      <c r="T192" s="461">
        <v>75.260000000000005</v>
      </c>
      <c r="U192" s="461">
        <v>10.56</v>
      </c>
      <c r="V192" s="461">
        <v>353.76</v>
      </c>
      <c r="W192" s="461"/>
      <c r="X192" s="254">
        <v>51.09</v>
      </c>
      <c r="Y192" s="462">
        <v>7.4999999999999997E-2</v>
      </c>
      <c r="Z192" s="461">
        <v>22.5</v>
      </c>
      <c r="AA192" s="461">
        <v>437.73</v>
      </c>
      <c r="AB192" s="463">
        <v>353.75</v>
      </c>
      <c r="AC192" s="464">
        <v>0.3</v>
      </c>
      <c r="AD192" s="461">
        <v>20.62</v>
      </c>
      <c r="AE192" s="461"/>
      <c r="AF192" s="461"/>
      <c r="AG192" s="253"/>
      <c r="AH192" s="273">
        <v>0.1</v>
      </c>
      <c r="AI192" s="255">
        <v>0.08</v>
      </c>
      <c r="AJ192" s="160">
        <v>0.1</v>
      </c>
      <c r="AK192" s="539">
        <v>480.1</v>
      </c>
      <c r="AL192" s="539"/>
      <c r="AM192" s="506">
        <f t="shared" si="29"/>
        <v>186</v>
      </c>
      <c r="AN192" s="481">
        <v>257.37</v>
      </c>
      <c r="AO192" s="481">
        <v>191.57</v>
      </c>
      <c r="AP192" s="254"/>
      <c r="AQ192" s="481">
        <v>303.18</v>
      </c>
      <c r="AR192" s="500" t="s">
        <v>5330</v>
      </c>
      <c r="AS192" s="503">
        <v>23.57</v>
      </c>
      <c r="AT192" s="503"/>
      <c r="AU192" s="511">
        <v>237.16</v>
      </c>
      <c r="AV192" s="511">
        <v>1222.49</v>
      </c>
      <c r="AW192" s="505">
        <v>0.2</v>
      </c>
      <c r="AX192" s="504">
        <v>0.22</v>
      </c>
      <c r="AY192" s="503">
        <v>16.66</v>
      </c>
      <c r="AZ192" s="503">
        <v>1414.05</v>
      </c>
      <c r="BA192" s="503">
        <v>19.170000000000002</v>
      </c>
      <c r="BB192" s="503"/>
      <c r="BC192" s="503"/>
      <c r="BD192" s="511"/>
      <c r="BE192" s="512">
        <v>0.16200000000000001</v>
      </c>
      <c r="BF192" s="512"/>
      <c r="BG192" s="512" t="s">
        <v>5348</v>
      </c>
      <c r="BH192" s="252"/>
      <c r="BI192" s="252"/>
      <c r="BJ192" s="512">
        <v>0.22</v>
      </c>
      <c r="BK192" s="252"/>
      <c r="BL192" s="252"/>
      <c r="BM192" s="527">
        <f t="shared" si="30"/>
        <v>186</v>
      </c>
      <c r="BN192" s="490">
        <v>158.63</v>
      </c>
      <c r="BO192" s="304">
        <v>4.4999999999999998E-2</v>
      </c>
      <c r="BP192" s="254">
        <v>393.53</v>
      </c>
      <c r="BQ192" s="304">
        <v>3.9399999999999998E-2</v>
      </c>
      <c r="BR192" s="495">
        <v>19.170000000000002</v>
      </c>
      <c r="BS192" s="498">
        <v>0.3</v>
      </c>
      <c r="BT192" s="498"/>
      <c r="BU192" s="495">
        <v>424</v>
      </c>
      <c r="BV192" s="241">
        <f t="shared" si="22"/>
        <v>186</v>
      </c>
      <c r="BW192" s="2"/>
      <c r="BX192" s="2">
        <v>490.8</v>
      </c>
      <c r="BY192" s="2"/>
      <c r="BZ192" s="84">
        <v>0.03</v>
      </c>
      <c r="CA192" s="84">
        <v>0.03</v>
      </c>
      <c r="CB192" s="252"/>
      <c r="CC192" s="252"/>
      <c r="CD192" s="252">
        <v>546.33000000000004</v>
      </c>
      <c r="CE192" s="253"/>
      <c r="CG192" s="253">
        <v>0.08</v>
      </c>
      <c r="CM192" s="266">
        <f t="shared" si="23"/>
        <v>181</v>
      </c>
      <c r="CN192" s="267">
        <f t="shared" si="24"/>
        <v>362</v>
      </c>
      <c r="CO192" s="268">
        <f t="shared" si="25"/>
        <v>904.99</v>
      </c>
      <c r="CP192" s="252"/>
      <c r="CQ192" s="252"/>
      <c r="CR192" s="252"/>
      <c r="CS192" s="252"/>
      <c r="CT192" s="252"/>
      <c r="CU192" s="252"/>
      <c r="CV192" s="252"/>
      <c r="CW192" s="252"/>
      <c r="CX192" s="252">
        <f t="shared" si="31"/>
        <v>0</v>
      </c>
      <c r="CY192" s="252"/>
      <c r="CZ192" s="252">
        <v>489.06</v>
      </c>
      <c r="DA192" s="252"/>
      <c r="DC192" s="252"/>
      <c r="DD192" s="252"/>
      <c r="DH192" s="6">
        <v>7.2499999999999995E-2</v>
      </c>
      <c r="DI192" s="252">
        <v>39.42</v>
      </c>
      <c r="DJ192" s="3">
        <v>546.33000000000004</v>
      </c>
      <c r="DL192" s="241">
        <f t="shared" si="26"/>
        <v>186</v>
      </c>
      <c r="DM192" s="84"/>
      <c r="DN192" s="252">
        <v>720</v>
      </c>
      <c r="DQ192" s="252">
        <v>405.18</v>
      </c>
      <c r="DR192" s="264">
        <v>3.9399999999999998E-2</v>
      </c>
      <c r="DS192" s="252">
        <v>400</v>
      </c>
      <c r="DT192" s="253">
        <v>0</v>
      </c>
    </row>
    <row r="193" spans="1:124">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4">
        <v>328.76</v>
      </c>
      <c r="P193" s="475">
        <v>328.76</v>
      </c>
      <c r="Q193" s="475">
        <v>430.86</v>
      </c>
      <c r="R193" s="476">
        <v>0.09</v>
      </c>
      <c r="S193" s="536">
        <f t="shared" si="28"/>
        <v>187</v>
      </c>
      <c r="T193" s="461">
        <v>75.260000000000005</v>
      </c>
      <c r="U193" s="461">
        <v>10.56</v>
      </c>
      <c r="V193" s="461">
        <v>353.76</v>
      </c>
      <c r="W193" s="461"/>
      <c r="X193" s="254">
        <v>51.09</v>
      </c>
      <c r="Y193" s="462">
        <v>7.4999999999999997E-2</v>
      </c>
      <c r="Z193" s="461">
        <v>22.5</v>
      </c>
      <c r="AA193" s="461">
        <v>437.73</v>
      </c>
      <c r="AB193" s="463">
        <v>353.75</v>
      </c>
      <c r="AC193" s="464">
        <v>0.3</v>
      </c>
      <c r="AD193" s="461">
        <v>20.62</v>
      </c>
      <c r="AE193" s="461"/>
      <c r="AF193" s="461"/>
      <c r="AG193" s="253"/>
      <c r="AH193" s="273">
        <v>0.1</v>
      </c>
      <c r="AI193" s="255">
        <v>0.08</v>
      </c>
      <c r="AJ193" s="160">
        <v>0.1</v>
      </c>
      <c r="AK193" s="539">
        <v>480.1</v>
      </c>
      <c r="AL193" s="539"/>
      <c r="AM193" s="506">
        <f t="shared" si="29"/>
        <v>187</v>
      </c>
      <c r="AN193" s="481">
        <v>257.37</v>
      </c>
      <c r="AO193" s="481">
        <v>191.57</v>
      </c>
      <c r="AP193" s="254"/>
      <c r="AQ193" s="481">
        <v>303.18</v>
      </c>
      <c r="AR193" s="500" t="s">
        <v>5330</v>
      </c>
      <c r="AS193" s="503">
        <v>23.57</v>
      </c>
      <c r="AT193" s="502"/>
      <c r="AU193" s="511">
        <v>237.16</v>
      </c>
      <c r="AV193" s="511">
        <v>1222.49</v>
      </c>
      <c r="AW193" s="505">
        <v>0.2</v>
      </c>
      <c r="AX193" s="504">
        <v>0.22</v>
      </c>
      <c r="AY193" s="503">
        <v>16.66</v>
      </c>
      <c r="AZ193" s="503">
        <v>1414.05</v>
      </c>
      <c r="BA193" s="503">
        <v>19.170000000000002</v>
      </c>
      <c r="BB193" s="503"/>
      <c r="BC193" s="503"/>
      <c r="BD193" s="511"/>
      <c r="BE193" s="512">
        <v>0.16200000000000001</v>
      </c>
      <c r="BF193" s="512"/>
      <c r="BG193" s="512" t="s">
        <v>5348</v>
      </c>
      <c r="BH193" s="252"/>
      <c r="BI193" s="252"/>
      <c r="BJ193" s="512">
        <v>0.22</v>
      </c>
      <c r="BK193" s="252"/>
      <c r="BL193" s="252"/>
      <c r="BM193" s="527">
        <f t="shared" si="30"/>
        <v>187</v>
      </c>
      <c r="BN193" s="490">
        <v>158.63</v>
      </c>
      <c r="BO193" s="304">
        <v>4.4999999999999998E-2</v>
      </c>
      <c r="BP193" s="254">
        <v>393.53</v>
      </c>
      <c r="BQ193" s="304">
        <v>3.9399999999999998E-2</v>
      </c>
      <c r="BR193" s="495">
        <v>19.170000000000002</v>
      </c>
      <c r="BS193" s="498">
        <v>0.3</v>
      </c>
      <c r="BT193" s="498"/>
      <c r="BU193" s="495">
        <v>424</v>
      </c>
      <c r="BV193" s="241">
        <f t="shared" si="22"/>
        <v>187</v>
      </c>
      <c r="BW193" s="2"/>
      <c r="BX193" s="2">
        <v>490.8</v>
      </c>
      <c r="BY193" s="2"/>
      <c r="BZ193" s="84">
        <v>0.03</v>
      </c>
      <c r="CA193" s="84">
        <v>0.03</v>
      </c>
      <c r="CB193" s="252"/>
      <c r="CC193" s="252"/>
      <c r="CD193" s="252">
        <v>546.33000000000004</v>
      </c>
      <c r="CE193" s="253"/>
      <c r="CG193" s="5">
        <v>0.08</v>
      </c>
      <c r="CM193" s="266">
        <f t="shared" si="23"/>
        <v>181</v>
      </c>
      <c r="CN193" s="267">
        <f t="shared" si="24"/>
        <v>362</v>
      </c>
      <c r="CO193" s="268">
        <f t="shared" si="25"/>
        <v>904.99</v>
      </c>
      <c r="CP193" s="252"/>
      <c r="CQ193" s="252"/>
      <c r="CR193" s="252"/>
      <c r="CS193" s="252"/>
      <c r="CT193" s="252"/>
      <c r="CU193" s="252"/>
      <c r="CV193" s="252"/>
      <c r="CW193" s="252"/>
      <c r="CX193" s="252">
        <f t="shared" si="31"/>
        <v>0</v>
      </c>
      <c r="CY193" s="252"/>
      <c r="CZ193" s="252">
        <v>489.06</v>
      </c>
      <c r="DA193" s="252"/>
      <c r="DC193" s="252"/>
      <c r="DD193" s="252"/>
      <c r="DH193" s="6">
        <v>7.2499999999999995E-2</v>
      </c>
      <c r="DI193" s="252">
        <v>39.42</v>
      </c>
      <c r="DJ193" s="3">
        <v>546.33000000000004</v>
      </c>
      <c r="DL193" s="241">
        <f t="shared" si="26"/>
        <v>187</v>
      </c>
      <c r="DM193" s="84"/>
      <c r="DN193" s="252">
        <v>720</v>
      </c>
      <c r="DQ193" s="252">
        <v>405.18</v>
      </c>
      <c r="DR193" s="264">
        <v>3.9399999999999998E-2</v>
      </c>
      <c r="DS193" s="252">
        <v>400</v>
      </c>
      <c r="DT193" s="253">
        <v>0</v>
      </c>
    </row>
    <row r="194" spans="1:124">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4">
        <v>328.76</v>
      </c>
      <c r="P194" s="475">
        <v>328.76</v>
      </c>
      <c r="Q194" s="475">
        <v>430.86</v>
      </c>
      <c r="R194" s="476">
        <v>0.09</v>
      </c>
      <c r="S194" s="536">
        <f t="shared" si="28"/>
        <v>188</v>
      </c>
      <c r="T194" s="461">
        <v>75.260000000000005</v>
      </c>
      <c r="U194" s="461">
        <v>10.56</v>
      </c>
      <c r="V194" s="461">
        <v>353.76</v>
      </c>
      <c r="W194" s="461"/>
      <c r="X194" s="254">
        <v>51.09</v>
      </c>
      <c r="Y194" s="462">
        <v>7.4999999999999997E-2</v>
      </c>
      <c r="Z194" s="461">
        <v>22.5</v>
      </c>
      <c r="AA194" s="461">
        <v>437.73</v>
      </c>
      <c r="AB194" s="463">
        <v>353.75</v>
      </c>
      <c r="AC194" s="464">
        <v>0.3</v>
      </c>
      <c r="AD194" s="461">
        <v>20.62</v>
      </c>
      <c r="AE194" s="461"/>
      <c r="AF194" s="461"/>
      <c r="AG194" s="253"/>
      <c r="AH194" s="273">
        <v>0.1</v>
      </c>
      <c r="AI194" s="255">
        <v>0.08</v>
      </c>
      <c r="AJ194" s="160">
        <v>0.1</v>
      </c>
      <c r="AK194" s="539">
        <v>480.1</v>
      </c>
      <c r="AL194" s="539"/>
      <c r="AM194" s="506">
        <f t="shared" si="29"/>
        <v>188</v>
      </c>
      <c r="AN194" s="481">
        <v>257.37</v>
      </c>
      <c r="AO194" s="481">
        <v>191.57</v>
      </c>
      <c r="AP194" s="254"/>
      <c r="AQ194" s="481">
        <v>303.18</v>
      </c>
      <c r="AR194" s="500" t="s">
        <v>5330</v>
      </c>
      <c r="AS194" s="503">
        <v>23.57</v>
      </c>
      <c r="AT194" s="503"/>
      <c r="AU194" s="511">
        <v>237.16</v>
      </c>
      <c r="AV194" s="511">
        <v>1222.49</v>
      </c>
      <c r="AW194" s="505">
        <v>0.2</v>
      </c>
      <c r="AX194" s="504">
        <v>0.22</v>
      </c>
      <c r="AY194" s="503">
        <v>16.66</v>
      </c>
      <c r="AZ194" s="503">
        <v>1414.05</v>
      </c>
      <c r="BA194" s="503">
        <v>19.170000000000002</v>
      </c>
      <c r="BB194" s="503"/>
      <c r="BC194" s="503"/>
      <c r="BD194" s="511"/>
      <c r="BE194" s="512">
        <v>0.16200000000000001</v>
      </c>
      <c r="BF194" s="512"/>
      <c r="BG194" s="512" t="s">
        <v>5348</v>
      </c>
      <c r="BH194" s="252"/>
      <c r="BI194" s="252"/>
      <c r="BJ194" s="512">
        <v>0.22</v>
      </c>
      <c r="BK194" s="252"/>
      <c r="BL194" s="252"/>
      <c r="BM194" s="527">
        <f t="shared" si="30"/>
        <v>188</v>
      </c>
      <c r="BN194" s="490">
        <v>158.63</v>
      </c>
      <c r="BO194" s="304">
        <v>4.4999999999999998E-2</v>
      </c>
      <c r="BP194" s="254">
        <v>393.53</v>
      </c>
      <c r="BQ194" s="304">
        <v>3.9399999999999998E-2</v>
      </c>
      <c r="BR194" s="495">
        <v>19.170000000000002</v>
      </c>
      <c r="BS194" s="498">
        <v>0.3</v>
      </c>
      <c r="BT194" s="498"/>
      <c r="BU194" s="495">
        <v>424</v>
      </c>
      <c r="BV194" s="241">
        <f t="shared" si="22"/>
        <v>188</v>
      </c>
      <c r="BW194" s="2"/>
      <c r="BX194" s="2">
        <v>490.8</v>
      </c>
      <c r="BY194" s="2"/>
      <c r="BZ194" s="84">
        <v>0.03</v>
      </c>
      <c r="CA194" s="84">
        <v>0.03</v>
      </c>
      <c r="CB194" s="252"/>
      <c r="CC194" s="252"/>
      <c r="CD194" s="252">
        <v>546.33000000000004</v>
      </c>
      <c r="CE194" s="253"/>
      <c r="CG194" s="253">
        <v>0.08</v>
      </c>
      <c r="CM194" s="266">
        <f t="shared" si="23"/>
        <v>181</v>
      </c>
      <c r="CN194" s="267">
        <f t="shared" si="24"/>
        <v>362</v>
      </c>
      <c r="CO194" s="268">
        <f t="shared" si="25"/>
        <v>904.99</v>
      </c>
      <c r="CP194" s="252"/>
      <c r="CQ194" s="252"/>
      <c r="CR194" s="252"/>
      <c r="CS194" s="252"/>
      <c r="CT194" s="252"/>
      <c r="CU194" s="252"/>
      <c r="CV194" s="252"/>
      <c r="CW194" s="252"/>
      <c r="CX194" s="252">
        <f t="shared" si="31"/>
        <v>0</v>
      </c>
      <c r="CY194" s="252"/>
      <c r="CZ194" s="252">
        <v>489.06</v>
      </c>
      <c r="DA194" s="252"/>
      <c r="DC194" s="252"/>
      <c r="DD194" s="252"/>
      <c r="DH194" s="6">
        <v>7.2499999999999995E-2</v>
      </c>
      <c r="DI194" s="252">
        <v>39.42</v>
      </c>
      <c r="DJ194" s="3">
        <v>546.33000000000004</v>
      </c>
      <c r="DL194" s="241">
        <f t="shared" si="26"/>
        <v>188</v>
      </c>
      <c r="DM194" s="84"/>
      <c r="DN194" s="252">
        <v>720</v>
      </c>
      <c r="DQ194" s="252">
        <v>405.18</v>
      </c>
      <c r="DR194" s="264">
        <v>3.9399999999999998E-2</v>
      </c>
      <c r="DS194" s="252">
        <v>400</v>
      </c>
      <c r="DT194" s="253">
        <v>0</v>
      </c>
    </row>
    <row r="195" spans="1:124">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4">
        <v>328.76</v>
      </c>
      <c r="P195" s="475">
        <v>328.76</v>
      </c>
      <c r="Q195" s="475">
        <v>430.86</v>
      </c>
      <c r="R195" s="476">
        <v>0.09</v>
      </c>
      <c r="S195" s="536">
        <f t="shared" si="28"/>
        <v>189</v>
      </c>
      <c r="T195" s="461">
        <v>75.260000000000005</v>
      </c>
      <c r="U195" s="461">
        <v>10.56</v>
      </c>
      <c r="V195" s="461">
        <v>353.76</v>
      </c>
      <c r="W195" s="461"/>
      <c r="X195" s="254">
        <v>51.09</v>
      </c>
      <c r="Y195" s="462">
        <v>7.4999999999999997E-2</v>
      </c>
      <c r="Z195" s="461">
        <v>22.5</v>
      </c>
      <c r="AA195" s="461">
        <v>437.73</v>
      </c>
      <c r="AB195" s="463">
        <v>353.75</v>
      </c>
      <c r="AC195" s="464">
        <v>0.3</v>
      </c>
      <c r="AD195" s="461">
        <v>20.62</v>
      </c>
      <c r="AE195" s="461"/>
      <c r="AF195" s="461"/>
      <c r="AG195" s="253"/>
      <c r="AH195" s="273">
        <v>0.1</v>
      </c>
      <c r="AI195" s="255">
        <v>0.08</v>
      </c>
      <c r="AJ195" s="160">
        <v>0.1</v>
      </c>
      <c r="AK195" s="539">
        <v>480.1</v>
      </c>
      <c r="AL195" s="539"/>
      <c r="AM195" s="506">
        <f t="shared" si="29"/>
        <v>189</v>
      </c>
      <c r="AN195" s="481">
        <v>257.37</v>
      </c>
      <c r="AO195" s="481">
        <v>191.57</v>
      </c>
      <c r="AP195" s="254"/>
      <c r="AQ195" s="481">
        <v>303.18</v>
      </c>
      <c r="AR195" s="500" t="s">
        <v>5330</v>
      </c>
      <c r="AS195" s="503">
        <v>23.57</v>
      </c>
      <c r="AT195" s="502"/>
      <c r="AU195" s="511">
        <v>237.16</v>
      </c>
      <c r="AV195" s="511">
        <v>1222.49</v>
      </c>
      <c r="AW195" s="505">
        <v>0.2</v>
      </c>
      <c r="AX195" s="504">
        <v>0.22</v>
      </c>
      <c r="AY195" s="503">
        <v>16.66</v>
      </c>
      <c r="AZ195" s="503">
        <v>1414.05</v>
      </c>
      <c r="BA195" s="503">
        <v>19.170000000000002</v>
      </c>
      <c r="BB195" s="503"/>
      <c r="BC195" s="503"/>
      <c r="BD195" s="511"/>
      <c r="BE195" s="512">
        <v>0.16200000000000001</v>
      </c>
      <c r="BF195" s="512"/>
      <c r="BG195" s="512" t="s">
        <v>5348</v>
      </c>
      <c r="BH195" s="252"/>
      <c r="BI195" s="252"/>
      <c r="BJ195" s="512">
        <v>0.22</v>
      </c>
      <c r="BK195" s="252"/>
      <c r="BL195" s="252"/>
      <c r="BM195" s="527">
        <f t="shared" si="30"/>
        <v>189</v>
      </c>
      <c r="BN195" s="490">
        <v>158.63</v>
      </c>
      <c r="BO195" s="304">
        <v>4.4999999999999998E-2</v>
      </c>
      <c r="BP195" s="254">
        <v>393.53</v>
      </c>
      <c r="BQ195" s="304">
        <v>3.9399999999999998E-2</v>
      </c>
      <c r="BR195" s="495">
        <v>19.170000000000002</v>
      </c>
      <c r="BS195" s="498">
        <v>0.3</v>
      </c>
      <c r="BT195" s="498"/>
      <c r="BU195" s="495">
        <v>424</v>
      </c>
      <c r="BV195" s="241">
        <f t="shared" si="22"/>
        <v>189</v>
      </c>
      <c r="BW195" s="2"/>
      <c r="BX195" s="2">
        <v>490.8</v>
      </c>
      <c r="BY195" s="2"/>
      <c r="BZ195" s="84">
        <v>0.03</v>
      </c>
      <c r="CA195" s="84">
        <v>0.03</v>
      </c>
      <c r="CB195" s="252"/>
      <c r="CC195" s="252"/>
      <c r="CD195" s="252">
        <v>546.33000000000004</v>
      </c>
      <c r="CE195" s="253"/>
      <c r="CG195" s="5">
        <v>0.08</v>
      </c>
      <c r="CM195" s="266">
        <f t="shared" si="23"/>
        <v>181</v>
      </c>
      <c r="CN195" s="267">
        <f t="shared" si="24"/>
        <v>362</v>
      </c>
      <c r="CO195" s="268">
        <f t="shared" si="25"/>
        <v>904.99</v>
      </c>
      <c r="CP195" s="252"/>
      <c r="CQ195" s="252"/>
      <c r="CR195" s="252"/>
      <c r="CS195" s="252"/>
      <c r="CT195" s="252"/>
      <c r="CU195" s="252"/>
      <c r="CV195" s="252"/>
      <c r="CW195" s="252"/>
      <c r="CX195" s="252">
        <f t="shared" si="31"/>
        <v>0</v>
      </c>
      <c r="CY195" s="252"/>
      <c r="CZ195" s="252">
        <v>489.06</v>
      </c>
      <c r="DA195" s="252"/>
      <c r="DC195" s="252"/>
      <c r="DD195" s="252"/>
      <c r="DH195" s="6">
        <v>7.2499999999999995E-2</v>
      </c>
      <c r="DI195" s="252">
        <v>39.42</v>
      </c>
      <c r="DJ195" s="3">
        <v>546.33000000000004</v>
      </c>
      <c r="DL195" s="241">
        <f t="shared" si="26"/>
        <v>189</v>
      </c>
      <c r="DM195" s="84"/>
      <c r="DN195" s="252">
        <v>720</v>
      </c>
      <c r="DQ195" s="252">
        <v>405.18</v>
      </c>
      <c r="DR195" s="264">
        <v>3.9399999999999998E-2</v>
      </c>
      <c r="DS195" s="252">
        <v>400</v>
      </c>
      <c r="DT195" s="253">
        <v>0</v>
      </c>
    </row>
    <row r="196" spans="1:124">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4">
        <v>328.76</v>
      </c>
      <c r="P196" s="475">
        <v>328.76</v>
      </c>
      <c r="Q196" s="475">
        <v>430.86</v>
      </c>
      <c r="R196" s="476">
        <v>0.09</v>
      </c>
      <c r="S196" s="536">
        <f t="shared" si="28"/>
        <v>190</v>
      </c>
      <c r="T196" s="461">
        <v>75.260000000000005</v>
      </c>
      <c r="U196" s="461">
        <v>10.56</v>
      </c>
      <c r="V196" s="461">
        <v>353.76</v>
      </c>
      <c r="W196" s="461"/>
      <c r="X196" s="254">
        <v>51.09</v>
      </c>
      <c r="Y196" s="462">
        <v>7.4999999999999997E-2</v>
      </c>
      <c r="Z196" s="461">
        <v>22.5</v>
      </c>
      <c r="AA196" s="461">
        <v>437.73</v>
      </c>
      <c r="AB196" s="463">
        <v>353.75</v>
      </c>
      <c r="AC196" s="464">
        <v>0.3</v>
      </c>
      <c r="AD196" s="461">
        <v>20.62</v>
      </c>
      <c r="AE196" s="461"/>
      <c r="AF196" s="461"/>
      <c r="AG196" s="253"/>
      <c r="AH196" s="273">
        <v>0.1</v>
      </c>
      <c r="AI196" s="255">
        <v>0.08</v>
      </c>
      <c r="AJ196" s="160">
        <v>0.1</v>
      </c>
      <c r="AK196" s="539">
        <v>480.1</v>
      </c>
      <c r="AL196" s="539"/>
      <c r="AM196" s="506">
        <f t="shared" si="29"/>
        <v>190</v>
      </c>
      <c r="AN196" s="481">
        <v>257.37</v>
      </c>
      <c r="AO196" s="481">
        <v>191.57</v>
      </c>
      <c r="AP196" s="254"/>
      <c r="AQ196" s="481">
        <v>303.18</v>
      </c>
      <c r="AR196" s="500" t="s">
        <v>5330</v>
      </c>
      <c r="AS196" s="503">
        <v>23.57</v>
      </c>
      <c r="AT196" s="503"/>
      <c r="AU196" s="511">
        <v>237.16</v>
      </c>
      <c r="AV196" s="511">
        <v>1222.49</v>
      </c>
      <c r="AW196" s="505">
        <v>0.2</v>
      </c>
      <c r="AX196" s="504">
        <v>0.22</v>
      </c>
      <c r="AY196" s="503">
        <v>16.66</v>
      </c>
      <c r="AZ196" s="503">
        <v>1414.05</v>
      </c>
      <c r="BA196" s="503">
        <v>19.170000000000002</v>
      </c>
      <c r="BB196" s="503"/>
      <c r="BC196" s="503"/>
      <c r="BD196" s="511"/>
      <c r="BE196" s="512">
        <v>0.16200000000000001</v>
      </c>
      <c r="BF196" s="512"/>
      <c r="BG196" s="512" t="s">
        <v>5348</v>
      </c>
      <c r="BH196" s="252"/>
      <c r="BI196" s="252"/>
      <c r="BJ196" s="512">
        <v>0.22</v>
      </c>
      <c r="BK196" s="252"/>
      <c r="BL196" s="252"/>
      <c r="BM196" s="527">
        <f t="shared" si="30"/>
        <v>190</v>
      </c>
      <c r="BN196" s="490">
        <v>158.63</v>
      </c>
      <c r="BO196" s="304">
        <v>4.4999999999999998E-2</v>
      </c>
      <c r="BP196" s="254">
        <v>393.53</v>
      </c>
      <c r="BQ196" s="304">
        <v>3.9399999999999998E-2</v>
      </c>
      <c r="BR196" s="495">
        <v>19.170000000000002</v>
      </c>
      <c r="BS196" s="498">
        <v>0.3</v>
      </c>
      <c r="BT196" s="498"/>
      <c r="BU196" s="495">
        <v>424</v>
      </c>
      <c r="BV196" s="241">
        <f t="shared" si="22"/>
        <v>190</v>
      </c>
      <c r="BW196" s="2"/>
      <c r="BX196" s="2">
        <v>490.8</v>
      </c>
      <c r="BY196" s="2"/>
      <c r="BZ196" s="84">
        <v>0.03</v>
      </c>
      <c r="CA196" s="84">
        <v>0.03</v>
      </c>
      <c r="CB196" s="252"/>
      <c r="CC196" s="252"/>
      <c r="CD196" s="252">
        <v>546.33000000000004</v>
      </c>
      <c r="CE196" s="253"/>
      <c r="CG196" s="253">
        <v>0.08</v>
      </c>
      <c r="CM196" s="266">
        <f t="shared" si="23"/>
        <v>181</v>
      </c>
      <c r="CN196" s="267">
        <f t="shared" si="24"/>
        <v>362</v>
      </c>
      <c r="CO196" s="268">
        <f t="shared" si="25"/>
        <v>904.99</v>
      </c>
      <c r="CP196" s="252"/>
      <c r="CQ196" s="252"/>
      <c r="CR196" s="252"/>
      <c r="CS196" s="252"/>
      <c r="CT196" s="252"/>
      <c r="CU196" s="252"/>
      <c r="CV196" s="252"/>
      <c r="CW196" s="252"/>
      <c r="CX196" s="252">
        <f t="shared" si="31"/>
        <v>0</v>
      </c>
      <c r="CY196" s="252"/>
      <c r="CZ196" s="252">
        <v>489.06</v>
      </c>
      <c r="DA196" s="252"/>
      <c r="DC196" s="252"/>
      <c r="DD196" s="252"/>
      <c r="DH196" s="6">
        <v>7.2499999999999995E-2</v>
      </c>
      <c r="DI196" s="252">
        <v>39.42</v>
      </c>
      <c r="DJ196" s="3">
        <v>546.33000000000004</v>
      </c>
      <c r="DL196" s="241">
        <f t="shared" si="26"/>
        <v>190</v>
      </c>
      <c r="DM196" s="84"/>
      <c r="DN196" s="252">
        <v>720</v>
      </c>
      <c r="DQ196" s="252">
        <v>405.18</v>
      </c>
      <c r="DR196" s="264">
        <v>3.9399999999999998E-2</v>
      </c>
      <c r="DS196" s="252">
        <v>400</v>
      </c>
      <c r="DT196" s="253">
        <v>0</v>
      </c>
    </row>
    <row r="197" spans="1:124">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4">
        <v>328.76</v>
      </c>
      <c r="P197" s="475">
        <v>328.76</v>
      </c>
      <c r="Q197" s="475">
        <v>430.86</v>
      </c>
      <c r="R197" s="476">
        <v>0.09</v>
      </c>
      <c r="S197" s="536">
        <f t="shared" si="28"/>
        <v>191</v>
      </c>
      <c r="T197" s="461">
        <v>75.260000000000005</v>
      </c>
      <c r="U197" s="461">
        <v>10.56</v>
      </c>
      <c r="V197" s="461">
        <v>353.76</v>
      </c>
      <c r="W197" s="461"/>
      <c r="X197" s="254">
        <v>51.09</v>
      </c>
      <c r="Y197" s="462">
        <v>7.4999999999999997E-2</v>
      </c>
      <c r="Z197" s="461">
        <v>22.5</v>
      </c>
      <c r="AA197" s="461">
        <v>437.73</v>
      </c>
      <c r="AB197" s="463">
        <v>353.75</v>
      </c>
      <c r="AC197" s="464">
        <v>0.3</v>
      </c>
      <c r="AD197" s="461">
        <v>20.62</v>
      </c>
      <c r="AE197" s="461"/>
      <c r="AF197" s="461"/>
      <c r="AG197" s="253"/>
      <c r="AH197" s="273">
        <v>0.1</v>
      </c>
      <c r="AI197" s="255">
        <v>0.08</v>
      </c>
      <c r="AJ197" s="160">
        <v>0.1</v>
      </c>
      <c r="AK197" s="539">
        <v>480.1</v>
      </c>
      <c r="AL197" s="539"/>
      <c r="AM197" s="506">
        <f t="shared" si="29"/>
        <v>191</v>
      </c>
      <c r="AN197" s="481">
        <v>257.37</v>
      </c>
      <c r="AO197" s="481">
        <v>191.57</v>
      </c>
      <c r="AP197" s="254"/>
      <c r="AQ197" s="481">
        <v>303.18</v>
      </c>
      <c r="AR197" s="500" t="s">
        <v>5330</v>
      </c>
      <c r="AS197" s="503">
        <v>23.57</v>
      </c>
      <c r="AT197" s="502"/>
      <c r="AU197" s="511">
        <v>237.16</v>
      </c>
      <c r="AV197" s="511">
        <v>1222.49</v>
      </c>
      <c r="AW197" s="505">
        <v>0.2</v>
      </c>
      <c r="AX197" s="504">
        <v>0.22</v>
      </c>
      <c r="AY197" s="503">
        <v>16.66</v>
      </c>
      <c r="AZ197" s="503">
        <v>1414.05</v>
      </c>
      <c r="BA197" s="503">
        <v>19.170000000000002</v>
      </c>
      <c r="BB197" s="503"/>
      <c r="BC197" s="503"/>
      <c r="BD197" s="511"/>
      <c r="BE197" s="512">
        <v>0.16200000000000001</v>
      </c>
      <c r="BF197" s="512"/>
      <c r="BG197" s="512" t="s">
        <v>5348</v>
      </c>
      <c r="BH197" s="252"/>
      <c r="BI197" s="252"/>
      <c r="BJ197" s="512">
        <v>0.22</v>
      </c>
      <c r="BK197" s="252"/>
      <c r="BL197" s="252"/>
      <c r="BM197" s="527">
        <f t="shared" si="30"/>
        <v>191</v>
      </c>
      <c r="BN197" s="490">
        <v>158.63</v>
      </c>
      <c r="BO197" s="304">
        <v>4.4999999999999998E-2</v>
      </c>
      <c r="BP197" s="254">
        <v>393.53</v>
      </c>
      <c r="BQ197" s="304">
        <v>3.9399999999999998E-2</v>
      </c>
      <c r="BR197" s="495">
        <v>19.170000000000002</v>
      </c>
      <c r="BS197" s="498">
        <v>0.3</v>
      </c>
      <c r="BT197" s="498"/>
      <c r="BU197" s="495">
        <v>424</v>
      </c>
      <c r="BV197" s="241">
        <f t="shared" si="22"/>
        <v>191</v>
      </c>
      <c r="BW197" s="2"/>
      <c r="BX197" s="2">
        <v>490.8</v>
      </c>
      <c r="BY197" s="2"/>
      <c r="BZ197" s="84">
        <v>0.03</v>
      </c>
      <c r="CA197" s="84">
        <v>0.03</v>
      </c>
      <c r="CB197" s="252"/>
      <c r="CC197" s="252"/>
      <c r="CD197" s="252">
        <v>546.33000000000004</v>
      </c>
      <c r="CE197" s="253"/>
      <c r="CG197" s="5">
        <v>0.08</v>
      </c>
      <c r="CM197" s="266">
        <f t="shared" si="23"/>
        <v>181</v>
      </c>
      <c r="CN197" s="267">
        <f t="shared" si="24"/>
        <v>362</v>
      </c>
      <c r="CO197" s="268">
        <f t="shared" si="25"/>
        <v>904.99</v>
      </c>
      <c r="CP197" s="252"/>
      <c r="CQ197" s="252"/>
      <c r="CR197" s="252"/>
      <c r="CS197" s="252"/>
      <c r="CT197" s="252"/>
      <c r="CU197" s="252"/>
      <c r="CV197" s="252"/>
      <c r="CW197" s="252"/>
      <c r="CX197" s="252">
        <f t="shared" si="31"/>
        <v>0</v>
      </c>
      <c r="CY197" s="252"/>
      <c r="CZ197" s="252">
        <v>489.06</v>
      </c>
      <c r="DA197" s="252"/>
      <c r="DC197" s="252"/>
      <c r="DD197" s="252"/>
      <c r="DH197" s="6">
        <v>7.2499999999999995E-2</v>
      </c>
      <c r="DI197" s="252">
        <v>39.42</v>
      </c>
      <c r="DJ197" s="3">
        <v>546.33000000000004</v>
      </c>
      <c r="DL197" s="241">
        <f t="shared" si="26"/>
        <v>191</v>
      </c>
      <c r="DM197" s="84"/>
      <c r="DN197" s="252">
        <v>720</v>
      </c>
      <c r="DQ197" s="252">
        <v>405.18</v>
      </c>
      <c r="DR197" s="264">
        <v>3.9399999999999998E-2</v>
      </c>
      <c r="DS197" s="252">
        <v>400</v>
      </c>
      <c r="DT197" s="253">
        <v>0</v>
      </c>
    </row>
    <row r="198" spans="1:124">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4">
        <v>328.76</v>
      </c>
      <c r="P198" s="475">
        <v>328.76</v>
      </c>
      <c r="Q198" s="475">
        <v>430.86</v>
      </c>
      <c r="R198" s="476">
        <v>0.09</v>
      </c>
      <c r="S198" s="536">
        <f t="shared" si="28"/>
        <v>192</v>
      </c>
      <c r="T198" s="461">
        <v>75.260000000000005</v>
      </c>
      <c r="U198" s="461">
        <v>10.56</v>
      </c>
      <c r="V198" s="461">
        <v>353.76</v>
      </c>
      <c r="W198" s="461"/>
      <c r="X198" s="254">
        <v>51.09</v>
      </c>
      <c r="Y198" s="462">
        <v>7.4999999999999997E-2</v>
      </c>
      <c r="Z198" s="461">
        <v>22.5</v>
      </c>
      <c r="AA198" s="461">
        <v>437.73</v>
      </c>
      <c r="AB198" s="463">
        <v>353.75</v>
      </c>
      <c r="AC198" s="464">
        <v>0.3</v>
      </c>
      <c r="AD198" s="461">
        <v>20.62</v>
      </c>
      <c r="AE198" s="461"/>
      <c r="AF198" s="461"/>
      <c r="AG198" s="253"/>
      <c r="AH198" s="273">
        <v>0.1</v>
      </c>
      <c r="AI198" s="255">
        <v>0.08</v>
      </c>
      <c r="AJ198" s="160">
        <v>0.1</v>
      </c>
      <c r="AK198" s="539">
        <v>480.1</v>
      </c>
      <c r="AL198" s="539"/>
      <c r="AM198" s="506">
        <f t="shared" si="29"/>
        <v>192</v>
      </c>
      <c r="AN198" s="481">
        <v>257.37</v>
      </c>
      <c r="AO198" s="481">
        <v>191.57</v>
      </c>
      <c r="AP198" s="254"/>
      <c r="AQ198" s="481">
        <v>303.18</v>
      </c>
      <c r="AR198" s="500" t="s">
        <v>5330</v>
      </c>
      <c r="AS198" s="503">
        <v>23.57</v>
      </c>
      <c r="AT198" s="503"/>
      <c r="AU198" s="511">
        <v>237.16</v>
      </c>
      <c r="AV198" s="511">
        <v>1222.49</v>
      </c>
      <c r="AW198" s="505">
        <v>0.2</v>
      </c>
      <c r="AX198" s="504">
        <v>0.22</v>
      </c>
      <c r="AY198" s="503">
        <v>16.66</v>
      </c>
      <c r="AZ198" s="503">
        <v>1414.05</v>
      </c>
      <c r="BA198" s="503">
        <v>19.170000000000002</v>
      </c>
      <c r="BB198" s="503"/>
      <c r="BC198" s="503"/>
      <c r="BD198" s="511"/>
      <c r="BE198" s="512">
        <v>0.16200000000000001</v>
      </c>
      <c r="BF198" s="512"/>
      <c r="BG198" s="512" t="s">
        <v>5348</v>
      </c>
      <c r="BH198" s="252"/>
      <c r="BI198" s="252"/>
      <c r="BJ198" s="512">
        <v>0.22</v>
      </c>
      <c r="BK198" s="252"/>
      <c r="BL198" s="252"/>
      <c r="BM198" s="527">
        <f t="shared" si="30"/>
        <v>192</v>
      </c>
      <c r="BN198" s="490">
        <v>158.63</v>
      </c>
      <c r="BO198" s="304">
        <v>4.4999999999999998E-2</v>
      </c>
      <c r="BP198" s="254">
        <v>393.53</v>
      </c>
      <c r="BQ198" s="304">
        <v>3.9399999999999998E-2</v>
      </c>
      <c r="BR198" s="495">
        <v>19.170000000000002</v>
      </c>
      <c r="BS198" s="498">
        <v>0.3</v>
      </c>
      <c r="BT198" s="498"/>
      <c r="BU198" s="495">
        <v>424</v>
      </c>
      <c r="BV198" s="241">
        <f t="shared" ref="BV198:BV234" si="33">+C198</f>
        <v>192</v>
      </c>
      <c r="BW198" s="2"/>
      <c r="BX198" s="2">
        <v>490.8</v>
      </c>
      <c r="BY198" s="2"/>
      <c r="BZ198" s="84">
        <v>0.03</v>
      </c>
      <c r="CA198" s="84">
        <v>0.03</v>
      </c>
      <c r="CB198" s="252"/>
      <c r="CC198" s="252"/>
      <c r="CD198" s="252">
        <v>546.33000000000004</v>
      </c>
      <c r="CE198" s="253"/>
      <c r="CG198" s="253">
        <v>0.08</v>
      </c>
      <c r="CM198" s="266">
        <f t="shared" ref="CM198:CM234" si="34">+$CM$3</f>
        <v>181</v>
      </c>
      <c r="CN198" s="267">
        <f t="shared" ref="CN198:CN234" si="35">+$CN$3</f>
        <v>362</v>
      </c>
      <c r="CO198" s="268">
        <f t="shared" ref="CO198:CO234" si="36">+$CO$3</f>
        <v>904.99</v>
      </c>
      <c r="CP198" s="252"/>
      <c r="CQ198" s="252"/>
      <c r="CR198" s="252"/>
      <c r="CS198" s="252"/>
      <c r="CT198" s="252"/>
      <c r="CU198" s="252"/>
      <c r="CV198" s="252"/>
      <c r="CW198" s="252"/>
      <c r="CX198" s="252">
        <f t="shared" si="31"/>
        <v>0</v>
      </c>
      <c r="CY198" s="252"/>
      <c r="CZ198" s="252">
        <v>489.06</v>
      </c>
      <c r="DA198" s="252"/>
      <c r="DC198" s="252"/>
      <c r="DD198" s="252"/>
      <c r="DH198" s="6">
        <v>7.2499999999999995E-2</v>
      </c>
      <c r="DI198" s="252">
        <v>39.42</v>
      </c>
      <c r="DJ198" s="3">
        <v>546.33000000000004</v>
      </c>
      <c r="DL198" s="241">
        <f t="shared" ref="DL198:DL234" si="37">+C198</f>
        <v>192</v>
      </c>
      <c r="DM198" s="84"/>
      <c r="DN198" s="252">
        <v>720</v>
      </c>
      <c r="DQ198" s="252">
        <v>405.18</v>
      </c>
      <c r="DR198" s="264">
        <v>3.9399999999999998E-2</v>
      </c>
      <c r="DS198" s="252">
        <v>400</v>
      </c>
      <c r="DT198" s="253">
        <v>0</v>
      </c>
    </row>
    <row r="199" spans="1:124">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4">
        <v>328.76</v>
      </c>
      <c r="P199" s="475">
        <v>328.76</v>
      </c>
      <c r="Q199" s="475">
        <v>430.86</v>
      </c>
      <c r="R199" s="476">
        <v>0.09</v>
      </c>
      <c r="S199" s="536">
        <f t="shared" si="28"/>
        <v>193</v>
      </c>
      <c r="T199" s="461">
        <v>75.260000000000005</v>
      </c>
      <c r="U199" s="461">
        <v>10.56</v>
      </c>
      <c r="V199" s="461">
        <v>353.76</v>
      </c>
      <c r="W199" s="461"/>
      <c r="X199" s="254">
        <v>51.09</v>
      </c>
      <c r="Y199" s="462">
        <v>7.4999999999999997E-2</v>
      </c>
      <c r="Z199" s="461">
        <v>22.5</v>
      </c>
      <c r="AA199" s="461">
        <v>437.73</v>
      </c>
      <c r="AB199" s="463">
        <v>353.75</v>
      </c>
      <c r="AC199" s="464">
        <v>0.3</v>
      </c>
      <c r="AD199" s="461">
        <v>20.62</v>
      </c>
      <c r="AE199" s="461"/>
      <c r="AF199" s="461"/>
      <c r="AG199" s="253"/>
      <c r="AH199" s="273">
        <v>0.1</v>
      </c>
      <c r="AI199" s="255">
        <v>0.08</v>
      </c>
      <c r="AJ199" s="160">
        <v>0.1</v>
      </c>
      <c r="AK199" s="539">
        <v>480.1</v>
      </c>
      <c r="AL199" s="539"/>
      <c r="AM199" s="506">
        <f t="shared" si="29"/>
        <v>193</v>
      </c>
      <c r="AN199" s="481">
        <v>257.37</v>
      </c>
      <c r="AO199" s="481">
        <v>191.57</v>
      </c>
      <c r="AP199" s="254"/>
      <c r="AQ199" s="481">
        <v>303.18</v>
      </c>
      <c r="AR199" s="500" t="s">
        <v>5330</v>
      </c>
      <c r="AS199" s="503">
        <v>23.57</v>
      </c>
      <c r="AT199" s="502">
        <v>116.41</v>
      </c>
      <c r="AU199" s="511">
        <v>237.16</v>
      </c>
      <c r="AV199" s="511">
        <v>1222.49</v>
      </c>
      <c r="AW199" s="505">
        <v>0.2</v>
      </c>
      <c r="AX199" s="504">
        <v>0.22</v>
      </c>
      <c r="AY199" s="503">
        <v>16.66</v>
      </c>
      <c r="AZ199" s="503">
        <v>1414.05</v>
      </c>
      <c r="BA199" s="503">
        <v>19.170000000000002</v>
      </c>
      <c r="BB199" s="503"/>
      <c r="BC199" s="503"/>
      <c r="BD199" s="511">
        <v>750</v>
      </c>
      <c r="BE199" s="512">
        <v>0.16200000000000001</v>
      </c>
      <c r="BF199" s="512"/>
      <c r="BG199" s="512" t="s">
        <v>5348</v>
      </c>
      <c r="BH199" s="511">
        <v>933</v>
      </c>
      <c r="BI199" s="511"/>
      <c r="BJ199" s="512">
        <v>0.22</v>
      </c>
      <c r="BK199" s="252"/>
      <c r="BL199" s="252"/>
      <c r="BM199" s="527">
        <f t="shared" si="30"/>
        <v>193</v>
      </c>
      <c r="BN199" s="490">
        <v>158.63</v>
      </c>
      <c r="BO199" s="304">
        <v>4.4999999999999998E-2</v>
      </c>
      <c r="BP199" s="254">
        <v>405.18</v>
      </c>
      <c r="BQ199" s="304">
        <v>3.9399999999999998E-2</v>
      </c>
      <c r="BR199" s="495">
        <v>19.170000000000002</v>
      </c>
      <c r="BS199" s="498">
        <v>0.3</v>
      </c>
      <c r="BT199" s="498"/>
      <c r="BU199" s="495">
        <v>424</v>
      </c>
      <c r="BV199" s="241">
        <f t="shared" si="33"/>
        <v>193</v>
      </c>
      <c r="BW199" s="2">
        <v>546.33000000000004</v>
      </c>
      <c r="BX199" s="2">
        <v>490.8</v>
      </c>
      <c r="BY199" s="2"/>
      <c r="BZ199" s="84">
        <v>0.06</v>
      </c>
      <c r="CA199" s="84">
        <v>0.06</v>
      </c>
      <c r="CB199" s="252"/>
      <c r="CC199" s="252"/>
      <c r="CD199" s="252">
        <v>546.33000000000004</v>
      </c>
      <c r="CE199" s="253"/>
      <c r="CG199" s="5">
        <v>0.08</v>
      </c>
      <c r="CM199" s="266">
        <f t="shared" si="34"/>
        <v>181</v>
      </c>
      <c r="CN199" s="267">
        <f t="shared" si="35"/>
        <v>362</v>
      </c>
      <c r="CO199" s="268">
        <f t="shared" si="36"/>
        <v>904.99</v>
      </c>
      <c r="CP199" s="252"/>
      <c r="CQ199" s="252"/>
      <c r="CR199" s="252"/>
      <c r="CS199" s="252"/>
      <c r="CT199" s="252"/>
      <c r="CU199" s="252"/>
      <c r="CV199" s="252"/>
      <c r="CW199" s="252"/>
      <c r="CX199" s="252">
        <f t="shared" si="31"/>
        <v>0</v>
      </c>
      <c r="CY199" s="252"/>
      <c r="CZ199" s="252">
        <v>489.06</v>
      </c>
      <c r="DA199" s="252"/>
      <c r="DC199" s="252"/>
      <c r="DD199" s="252"/>
      <c r="DH199" s="6">
        <v>7.2499999999999995E-2</v>
      </c>
      <c r="DI199" s="252">
        <v>39.42</v>
      </c>
      <c r="DJ199" s="3">
        <v>546.33000000000004</v>
      </c>
      <c r="DL199" s="241">
        <f t="shared" si="37"/>
        <v>193</v>
      </c>
      <c r="DM199" s="84"/>
      <c r="DN199" s="252">
        <v>720</v>
      </c>
      <c r="DQ199" s="252">
        <v>405.18</v>
      </c>
      <c r="DR199" s="264">
        <v>3.9399999999999998E-2</v>
      </c>
      <c r="DS199" s="252">
        <v>400</v>
      </c>
      <c r="DT199" s="253">
        <v>0</v>
      </c>
    </row>
    <row r="200" spans="1:124">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4">
        <v>328.76</v>
      </c>
      <c r="P200" s="475">
        <v>328.76</v>
      </c>
      <c r="Q200" s="475">
        <v>430.86</v>
      </c>
      <c r="R200" s="476">
        <v>0.09</v>
      </c>
      <c r="S200" s="536">
        <f t="shared" ref="S200:S234" si="39">+C200</f>
        <v>194</v>
      </c>
      <c r="T200" s="461">
        <v>75.260000000000005</v>
      </c>
      <c r="U200" s="461">
        <v>10.56</v>
      </c>
      <c r="V200" s="461">
        <v>353.76</v>
      </c>
      <c r="W200" s="461"/>
      <c r="X200" s="254">
        <v>51.09</v>
      </c>
      <c r="Y200" s="462">
        <v>7.4999999999999997E-2</v>
      </c>
      <c r="Z200" s="461">
        <v>22.5</v>
      </c>
      <c r="AA200" s="461">
        <v>437.73</v>
      </c>
      <c r="AB200" s="463">
        <v>353.75</v>
      </c>
      <c r="AC200" s="464">
        <v>0.3</v>
      </c>
      <c r="AD200" s="461">
        <v>20.62</v>
      </c>
      <c r="AE200" s="461"/>
      <c r="AF200" s="461"/>
      <c r="AG200" s="253"/>
      <c r="AH200" s="273">
        <v>0.1</v>
      </c>
      <c r="AI200" s="255">
        <v>0.08</v>
      </c>
      <c r="AJ200" s="160">
        <v>0.1</v>
      </c>
      <c r="AK200" s="539">
        <v>480.1</v>
      </c>
      <c r="AL200" s="539"/>
      <c r="AM200" s="506">
        <f t="shared" ref="AM200:AM234" si="40">+C200</f>
        <v>194</v>
      </c>
      <c r="AN200" s="481">
        <v>257.37</v>
      </c>
      <c r="AO200" s="481">
        <v>191.57</v>
      </c>
      <c r="AP200" s="254"/>
      <c r="AQ200" s="481">
        <v>303.18</v>
      </c>
      <c r="AR200" s="500" t="s">
        <v>5330</v>
      </c>
      <c r="AS200" s="503">
        <v>23.57</v>
      </c>
      <c r="AT200" s="502">
        <v>116.41</v>
      </c>
      <c r="AU200" s="511">
        <v>237.16</v>
      </c>
      <c r="AV200" s="511">
        <v>1222.49</v>
      </c>
      <c r="AW200" s="505">
        <v>0.2</v>
      </c>
      <c r="AX200" s="504">
        <v>0.22</v>
      </c>
      <c r="AY200" s="503">
        <v>16.66</v>
      </c>
      <c r="AZ200" s="503">
        <v>1414.05</v>
      </c>
      <c r="BA200" s="503">
        <v>19.170000000000002</v>
      </c>
      <c r="BB200" s="503"/>
      <c r="BC200" s="503"/>
      <c r="BD200" s="511">
        <v>750</v>
      </c>
      <c r="BE200" s="512">
        <v>0.16200000000000001</v>
      </c>
      <c r="BF200" s="512"/>
      <c r="BG200" s="512" t="s">
        <v>5348</v>
      </c>
      <c r="BH200" s="511">
        <v>933</v>
      </c>
      <c r="BI200" s="511"/>
      <c r="BJ200" s="512">
        <v>0.22</v>
      </c>
      <c r="BK200" s="252"/>
      <c r="BL200" s="252"/>
      <c r="BM200" s="527">
        <f t="shared" ref="BM200:BM234" si="41">+C200</f>
        <v>194</v>
      </c>
      <c r="BN200" s="490">
        <v>158.63</v>
      </c>
      <c r="BO200" s="304">
        <v>4.4999999999999998E-2</v>
      </c>
      <c r="BP200" s="254">
        <v>405.18</v>
      </c>
      <c r="BQ200" s="304">
        <v>3.9399999999999998E-2</v>
      </c>
      <c r="BR200" s="495">
        <v>19.170000000000002</v>
      </c>
      <c r="BS200" s="498">
        <v>0.3</v>
      </c>
      <c r="BT200" s="498"/>
      <c r="BU200" s="495">
        <v>424</v>
      </c>
      <c r="BV200" s="241">
        <f t="shared" si="33"/>
        <v>194</v>
      </c>
      <c r="BW200" s="2">
        <v>546.33000000000004</v>
      </c>
      <c r="BX200" s="2">
        <v>490.8</v>
      </c>
      <c r="BY200" s="2"/>
      <c r="BZ200" s="84">
        <v>0.06</v>
      </c>
      <c r="CA200" s="84">
        <v>0.06</v>
      </c>
      <c r="CB200" s="252"/>
      <c r="CC200" s="252"/>
      <c r="CD200" s="252">
        <v>546.33000000000004</v>
      </c>
      <c r="CE200" s="253"/>
      <c r="CG200" s="253">
        <v>0.08</v>
      </c>
      <c r="CM200" s="266">
        <f t="shared" si="34"/>
        <v>181</v>
      </c>
      <c r="CN200" s="267">
        <f t="shared" si="35"/>
        <v>362</v>
      </c>
      <c r="CO200" s="268">
        <f t="shared" si="36"/>
        <v>904.99</v>
      </c>
      <c r="CP200" s="252"/>
      <c r="CQ200" s="252"/>
      <c r="CR200" s="252"/>
      <c r="CS200" s="252"/>
      <c r="CT200" s="252"/>
      <c r="CU200" s="252"/>
      <c r="CV200" s="252"/>
      <c r="CW200" s="252"/>
      <c r="CX200" s="252">
        <f t="shared" ref="CX200:CX234" si="42">+CX199</f>
        <v>0</v>
      </c>
      <c r="CY200" s="252"/>
      <c r="CZ200" s="252">
        <v>489.06</v>
      </c>
      <c r="DA200" s="252"/>
      <c r="DC200" s="252"/>
      <c r="DD200" s="252"/>
      <c r="DH200" s="6">
        <v>7.2499999999999995E-2</v>
      </c>
      <c r="DI200" s="252">
        <v>39.42</v>
      </c>
      <c r="DJ200" s="3">
        <v>546.33000000000004</v>
      </c>
      <c r="DL200" s="241">
        <f t="shared" si="37"/>
        <v>194</v>
      </c>
      <c r="DM200" s="84"/>
      <c r="DN200" s="252">
        <v>720</v>
      </c>
      <c r="DQ200" s="252">
        <v>405.18</v>
      </c>
      <c r="DR200" s="264">
        <v>3.9399999999999998E-2</v>
      </c>
      <c r="DS200" s="252">
        <v>400</v>
      </c>
      <c r="DT200" s="253">
        <v>0</v>
      </c>
    </row>
    <row r="201" spans="1:124">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4">
        <v>328.76</v>
      </c>
      <c r="P201" s="475">
        <v>328.76</v>
      </c>
      <c r="Q201" s="475">
        <v>430.86</v>
      </c>
      <c r="R201" s="476">
        <v>0.09</v>
      </c>
      <c r="S201" s="536">
        <f t="shared" si="39"/>
        <v>195</v>
      </c>
      <c r="T201" s="461">
        <v>75.260000000000005</v>
      </c>
      <c r="U201" s="461">
        <v>10.56</v>
      </c>
      <c r="V201" s="461">
        <v>353.76</v>
      </c>
      <c r="W201" s="461"/>
      <c r="X201" s="254">
        <v>51.09</v>
      </c>
      <c r="Y201" s="462">
        <v>7.4999999999999997E-2</v>
      </c>
      <c r="Z201" s="461">
        <v>22.5</v>
      </c>
      <c r="AA201" s="461">
        <v>437.73</v>
      </c>
      <c r="AB201" s="463">
        <v>353.75</v>
      </c>
      <c r="AC201" s="464">
        <v>0.3</v>
      </c>
      <c r="AD201" s="461">
        <v>20.62</v>
      </c>
      <c r="AE201" s="461"/>
      <c r="AF201" s="461"/>
      <c r="AG201" s="253"/>
      <c r="AH201" s="273">
        <v>0.1</v>
      </c>
      <c r="AI201" s="255">
        <v>0.08</v>
      </c>
      <c r="AJ201" s="160">
        <v>0.1</v>
      </c>
      <c r="AK201" s="539">
        <v>480.1</v>
      </c>
      <c r="AL201" s="539"/>
      <c r="AM201" s="506">
        <f t="shared" si="40"/>
        <v>195</v>
      </c>
      <c r="AN201" s="481">
        <v>257.37</v>
      </c>
      <c r="AO201" s="481">
        <v>191.57</v>
      </c>
      <c r="AP201" s="254"/>
      <c r="AQ201" s="481">
        <v>303.18</v>
      </c>
      <c r="AR201" s="500" t="s">
        <v>5330</v>
      </c>
      <c r="AS201" s="503">
        <v>23.57</v>
      </c>
      <c r="AT201" s="502">
        <v>116.41</v>
      </c>
      <c r="AU201" s="511">
        <v>237.16</v>
      </c>
      <c r="AV201" s="511">
        <v>1222.49</v>
      </c>
      <c r="AW201" s="505">
        <v>0.2</v>
      </c>
      <c r="AX201" s="504">
        <v>0.22</v>
      </c>
      <c r="AY201" s="503">
        <v>16.66</v>
      </c>
      <c r="AZ201" s="503">
        <v>1414.05</v>
      </c>
      <c r="BA201" s="503">
        <v>19.170000000000002</v>
      </c>
      <c r="BB201" s="503"/>
      <c r="BC201" s="503"/>
      <c r="BD201" s="511">
        <v>750</v>
      </c>
      <c r="BE201" s="512">
        <v>0.16200000000000001</v>
      </c>
      <c r="BF201" s="512"/>
      <c r="BG201" s="512" t="s">
        <v>5348</v>
      </c>
      <c r="BH201" s="511">
        <v>933</v>
      </c>
      <c r="BI201" s="511"/>
      <c r="BJ201" s="512">
        <v>0.22</v>
      </c>
      <c r="BK201" s="252"/>
      <c r="BL201" s="252"/>
      <c r="BM201" s="527">
        <f t="shared" si="41"/>
        <v>195</v>
      </c>
      <c r="BN201" s="490">
        <v>158.63</v>
      </c>
      <c r="BO201" s="304">
        <v>4.4999999999999998E-2</v>
      </c>
      <c r="BP201" s="254">
        <v>405.18</v>
      </c>
      <c r="BQ201" s="304">
        <v>3.9399999999999998E-2</v>
      </c>
      <c r="BR201" s="495">
        <v>19.170000000000002</v>
      </c>
      <c r="BS201" s="498">
        <v>0.3</v>
      </c>
      <c r="BT201" s="498"/>
      <c r="BU201" s="495">
        <v>424</v>
      </c>
      <c r="BV201" s="241">
        <f t="shared" si="33"/>
        <v>195</v>
      </c>
      <c r="BW201" s="2">
        <v>546.33000000000004</v>
      </c>
      <c r="BX201" s="2">
        <v>490.8</v>
      </c>
      <c r="BY201" s="2"/>
      <c r="BZ201" s="84">
        <v>0.06</v>
      </c>
      <c r="CA201" s="84">
        <v>0.06</v>
      </c>
      <c r="CB201" s="252"/>
      <c r="CC201" s="252"/>
      <c r="CD201" s="252">
        <v>546.33000000000004</v>
      </c>
      <c r="CE201" s="253"/>
      <c r="CG201" s="5">
        <v>0.08</v>
      </c>
      <c r="CM201" s="266">
        <f t="shared" si="34"/>
        <v>181</v>
      </c>
      <c r="CN201" s="267">
        <f t="shared" si="35"/>
        <v>362</v>
      </c>
      <c r="CO201" s="268">
        <f t="shared" si="36"/>
        <v>904.99</v>
      </c>
      <c r="CP201" s="252"/>
      <c r="CQ201" s="252"/>
      <c r="CR201" s="252"/>
      <c r="CS201" s="252"/>
      <c r="CT201" s="252"/>
      <c r="CU201" s="252"/>
      <c r="CV201" s="252"/>
      <c r="CW201" s="252"/>
      <c r="CX201" s="252">
        <f t="shared" si="42"/>
        <v>0</v>
      </c>
      <c r="CY201" s="252"/>
      <c r="CZ201" s="252">
        <v>489.06</v>
      </c>
      <c r="DA201" s="252"/>
      <c r="DC201" s="252"/>
      <c r="DD201" s="252"/>
      <c r="DH201" s="6">
        <v>7.2499999999999995E-2</v>
      </c>
      <c r="DI201" s="252">
        <v>39.42</v>
      </c>
      <c r="DJ201" s="3">
        <v>546.33000000000004</v>
      </c>
      <c r="DL201" s="241">
        <f t="shared" si="37"/>
        <v>195</v>
      </c>
      <c r="DM201" s="84"/>
      <c r="DN201" s="252">
        <v>720</v>
      </c>
      <c r="DQ201" s="252">
        <v>405.18</v>
      </c>
      <c r="DR201" s="264">
        <v>3.9399999999999998E-2</v>
      </c>
      <c r="DS201" s="252">
        <v>400</v>
      </c>
      <c r="DT201" s="253">
        <v>0</v>
      </c>
    </row>
    <row r="202" spans="1:124">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4">
        <v>328.76</v>
      </c>
      <c r="P202" s="475">
        <v>328.76</v>
      </c>
      <c r="Q202" s="475">
        <v>430.86</v>
      </c>
      <c r="R202" s="476">
        <v>0.09</v>
      </c>
      <c r="S202" s="536">
        <f t="shared" si="39"/>
        <v>196</v>
      </c>
      <c r="T202" s="461">
        <v>75.260000000000005</v>
      </c>
      <c r="U202" s="461">
        <v>10.56</v>
      </c>
      <c r="V202" s="461">
        <v>353.76</v>
      </c>
      <c r="W202" s="461"/>
      <c r="X202" s="254">
        <v>51.09</v>
      </c>
      <c r="Y202" s="462">
        <v>7.4999999999999997E-2</v>
      </c>
      <c r="Z202" s="461">
        <v>22.5</v>
      </c>
      <c r="AA202" s="461">
        <v>437.73</v>
      </c>
      <c r="AB202" s="463">
        <v>353.75</v>
      </c>
      <c r="AC202" s="464">
        <v>0.3</v>
      </c>
      <c r="AD202" s="461">
        <v>20.62</v>
      </c>
      <c r="AE202" s="461"/>
      <c r="AF202" s="461"/>
      <c r="AG202" s="253"/>
      <c r="AH202" s="273">
        <v>0.1</v>
      </c>
      <c r="AI202" s="255">
        <v>0.08</v>
      </c>
      <c r="AJ202" s="160">
        <v>0.1</v>
      </c>
      <c r="AK202" s="539">
        <v>480.1</v>
      </c>
      <c r="AL202" s="539"/>
      <c r="AM202" s="506">
        <f t="shared" si="40"/>
        <v>196</v>
      </c>
      <c r="AN202" s="481">
        <v>257.37</v>
      </c>
      <c r="AO202" s="481">
        <v>191.57</v>
      </c>
      <c r="AP202" s="254"/>
      <c r="AQ202" s="481">
        <v>303.18</v>
      </c>
      <c r="AR202" s="500" t="s">
        <v>5330</v>
      </c>
      <c r="AS202" s="503">
        <v>23.57</v>
      </c>
      <c r="AT202" s="502">
        <v>116.41</v>
      </c>
      <c r="AU202" s="511">
        <v>237.16</v>
      </c>
      <c r="AV202" s="511">
        <v>1222.49</v>
      </c>
      <c r="AW202" s="505">
        <v>0.2</v>
      </c>
      <c r="AX202" s="504">
        <v>0.22</v>
      </c>
      <c r="AY202" s="503">
        <v>16.66</v>
      </c>
      <c r="AZ202" s="503">
        <v>1414.05</v>
      </c>
      <c r="BA202" s="503">
        <v>19.170000000000002</v>
      </c>
      <c r="BB202" s="503"/>
      <c r="BC202" s="503"/>
      <c r="BD202" s="511">
        <v>750</v>
      </c>
      <c r="BE202" s="512">
        <v>0.16200000000000001</v>
      </c>
      <c r="BF202" s="512"/>
      <c r="BG202" s="512" t="s">
        <v>5348</v>
      </c>
      <c r="BH202" s="511">
        <v>933</v>
      </c>
      <c r="BI202" s="511"/>
      <c r="BJ202" s="512">
        <v>0.22</v>
      </c>
      <c r="BK202" s="252"/>
      <c r="BL202" s="252"/>
      <c r="BM202" s="527">
        <f t="shared" si="41"/>
        <v>196</v>
      </c>
      <c r="BN202" s="490">
        <v>158.63</v>
      </c>
      <c r="BO202" s="304">
        <v>4.4999999999999998E-2</v>
      </c>
      <c r="BP202" s="254">
        <v>405.18</v>
      </c>
      <c r="BQ202" s="304">
        <v>3.9399999999999998E-2</v>
      </c>
      <c r="BR202" s="495">
        <v>19.170000000000002</v>
      </c>
      <c r="BS202" s="498">
        <v>0.3</v>
      </c>
      <c r="BT202" s="498"/>
      <c r="BU202" s="495">
        <v>424</v>
      </c>
      <c r="BV202" s="241">
        <f t="shared" si="33"/>
        <v>196</v>
      </c>
      <c r="BW202" s="2">
        <v>546.33000000000004</v>
      </c>
      <c r="BX202" s="2">
        <v>490.8</v>
      </c>
      <c r="BY202" s="2"/>
      <c r="BZ202" s="84">
        <v>0.06</v>
      </c>
      <c r="CA202" s="84">
        <v>0.06</v>
      </c>
      <c r="CB202" s="252"/>
      <c r="CC202" s="252"/>
      <c r="CD202" s="252">
        <v>546.33000000000004</v>
      </c>
      <c r="CE202" s="253"/>
      <c r="CG202" s="253">
        <v>0.08</v>
      </c>
      <c r="CM202" s="266">
        <f t="shared" si="34"/>
        <v>181</v>
      </c>
      <c r="CN202" s="267">
        <f t="shared" si="35"/>
        <v>362</v>
      </c>
      <c r="CO202" s="268">
        <f t="shared" si="36"/>
        <v>904.99</v>
      </c>
      <c r="CP202" s="252"/>
      <c r="CQ202" s="252"/>
      <c r="CR202" s="252"/>
      <c r="CS202" s="252"/>
      <c r="CT202" s="252"/>
      <c r="CU202" s="252"/>
      <c r="CV202" s="252"/>
      <c r="CW202" s="252"/>
      <c r="CX202" s="252">
        <f t="shared" si="42"/>
        <v>0</v>
      </c>
      <c r="CY202" s="252"/>
      <c r="CZ202" s="252">
        <v>489.06</v>
      </c>
      <c r="DA202" s="252"/>
      <c r="DC202" s="252"/>
      <c r="DD202" s="252"/>
      <c r="DH202" s="6">
        <v>7.2499999999999995E-2</v>
      </c>
      <c r="DI202" s="252">
        <v>39.42</v>
      </c>
      <c r="DJ202" s="3">
        <v>546.33000000000004</v>
      </c>
      <c r="DL202" s="241">
        <f t="shared" si="37"/>
        <v>196</v>
      </c>
      <c r="DM202" s="84"/>
      <c r="DN202" s="252">
        <v>720</v>
      </c>
      <c r="DQ202" s="252">
        <v>405.18</v>
      </c>
      <c r="DR202" s="264">
        <v>3.9399999999999998E-2</v>
      </c>
      <c r="DS202" s="252">
        <v>400</v>
      </c>
      <c r="DT202" s="253">
        <v>0</v>
      </c>
    </row>
    <row r="203" spans="1:124">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4">
        <v>328.76</v>
      </c>
      <c r="P203" s="475">
        <v>328.76</v>
      </c>
      <c r="Q203" s="475">
        <v>430.86</v>
      </c>
      <c r="R203" s="476">
        <v>0.09</v>
      </c>
      <c r="S203" s="536">
        <f t="shared" si="39"/>
        <v>197</v>
      </c>
      <c r="T203" s="461">
        <v>75.260000000000005</v>
      </c>
      <c r="U203" s="461">
        <v>10.56</v>
      </c>
      <c r="V203" s="461">
        <v>353.76</v>
      </c>
      <c r="W203" s="461"/>
      <c r="X203" s="254">
        <v>51.09</v>
      </c>
      <c r="Y203" s="462">
        <v>7.4999999999999997E-2</v>
      </c>
      <c r="Z203" s="461">
        <v>22.5</v>
      </c>
      <c r="AA203" s="461">
        <v>437.73</v>
      </c>
      <c r="AB203" s="463">
        <v>353.75</v>
      </c>
      <c r="AC203" s="464">
        <v>0.3</v>
      </c>
      <c r="AD203" s="461">
        <v>20.62</v>
      </c>
      <c r="AE203" s="461"/>
      <c r="AF203" s="461"/>
      <c r="AG203" s="253"/>
      <c r="AH203" s="273">
        <v>0.1</v>
      </c>
      <c r="AI203" s="255">
        <v>0.08</v>
      </c>
      <c r="AJ203" s="160">
        <v>0.1</v>
      </c>
      <c r="AK203" s="539">
        <v>480.1</v>
      </c>
      <c r="AL203" s="539"/>
      <c r="AM203" s="506">
        <f t="shared" si="40"/>
        <v>197</v>
      </c>
      <c r="AN203" s="481">
        <v>257.37</v>
      </c>
      <c r="AO203" s="481">
        <v>191.57</v>
      </c>
      <c r="AP203" s="254"/>
      <c r="AQ203" s="481">
        <v>303.18</v>
      </c>
      <c r="AR203" s="500" t="s">
        <v>5330</v>
      </c>
      <c r="AS203" s="503">
        <v>23.57</v>
      </c>
      <c r="AT203" s="502">
        <v>116.41</v>
      </c>
      <c r="AU203" s="511">
        <v>237.16</v>
      </c>
      <c r="AV203" s="511">
        <v>1222.49</v>
      </c>
      <c r="AW203" s="505">
        <v>0.2</v>
      </c>
      <c r="AX203" s="504">
        <v>0.22</v>
      </c>
      <c r="AY203" s="503">
        <v>16.66</v>
      </c>
      <c r="AZ203" s="503">
        <v>1414.05</v>
      </c>
      <c r="BA203" s="503">
        <v>19.170000000000002</v>
      </c>
      <c r="BB203" s="503"/>
      <c r="BC203" s="503"/>
      <c r="BD203" s="511">
        <v>750</v>
      </c>
      <c r="BE203" s="512">
        <v>0.16200000000000001</v>
      </c>
      <c r="BF203" s="512"/>
      <c r="BG203" s="512" t="s">
        <v>5348</v>
      </c>
      <c r="BH203" s="511">
        <v>933</v>
      </c>
      <c r="BI203" s="511"/>
      <c r="BJ203" s="512">
        <v>0.22</v>
      </c>
      <c r="BK203" s="252"/>
      <c r="BL203" s="252"/>
      <c r="BM203" s="527">
        <f t="shared" si="41"/>
        <v>197</v>
      </c>
      <c r="BN203" s="490">
        <v>158.63</v>
      </c>
      <c r="BO203" s="304">
        <v>4.4999999999999998E-2</v>
      </c>
      <c r="BP203" s="254">
        <v>405.18</v>
      </c>
      <c r="BQ203" s="304">
        <v>3.9399999999999998E-2</v>
      </c>
      <c r="BR203" s="495">
        <v>19.170000000000002</v>
      </c>
      <c r="BS203" s="498">
        <v>0.3</v>
      </c>
      <c r="BT203" s="498"/>
      <c r="BU203" s="495">
        <v>424</v>
      </c>
      <c r="BV203" s="241">
        <f t="shared" si="33"/>
        <v>197</v>
      </c>
      <c r="BW203" s="2">
        <v>546.33000000000004</v>
      </c>
      <c r="BX203" s="2">
        <v>490.8</v>
      </c>
      <c r="BY203" s="2"/>
      <c r="BZ203" s="84">
        <v>0.06</v>
      </c>
      <c r="CA203" s="84">
        <v>0.06</v>
      </c>
      <c r="CB203" s="252"/>
      <c r="CC203" s="252"/>
      <c r="CD203" s="252">
        <v>546.33000000000004</v>
      </c>
      <c r="CE203" s="253"/>
      <c r="CG203" s="5">
        <v>0.08</v>
      </c>
      <c r="CM203" s="266">
        <f t="shared" si="34"/>
        <v>181</v>
      </c>
      <c r="CN203" s="267">
        <f t="shared" si="35"/>
        <v>362</v>
      </c>
      <c r="CO203" s="268">
        <f t="shared" si="36"/>
        <v>904.99</v>
      </c>
      <c r="CP203" s="252"/>
      <c r="CQ203" s="252"/>
      <c r="CR203" s="252"/>
      <c r="CS203" s="252"/>
      <c r="CT203" s="252"/>
      <c r="CU203" s="252"/>
      <c r="CV203" s="252"/>
      <c r="CW203" s="252"/>
      <c r="CX203" s="252">
        <f t="shared" si="42"/>
        <v>0</v>
      </c>
      <c r="CY203" s="252"/>
      <c r="CZ203" s="252">
        <v>489.06</v>
      </c>
      <c r="DA203" s="252"/>
      <c r="DC203" s="252"/>
      <c r="DD203" s="252"/>
      <c r="DH203" s="6">
        <v>7.2499999999999995E-2</v>
      </c>
      <c r="DI203" s="252">
        <v>39.42</v>
      </c>
      <c r="DJ203" s="3">
        <v>546.33000000000004</v>
      </c>
      <c r="DL203" s="241">
        <f t="shared" si="37"/>
        <v>197</v>
      </c>
      <c r="DM203" s="84"/>
      <c r="DN203" s="252">
        <v>720</v>
      </c>
      <c r="DQ203" s="252">
        <v>405.18</v>
      </c>
      <c r="DR203" s="264">
        <v>3.9399999999999998E-2</v>
      </c>
      <c r="DS203" s="252">
        <v>400</v>
      </c>
      <c r="DT203" s="253">
        <v>0</v>
      </c>
    </row>
    <row r="204" spans="1:124">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4">
        <v>328.76</v>
      </c>
      <c r="P204" s="475">
        <v>328.76</v>
      </c>
      <c r="Q204" s="475">
        <v>430.86</v>
      </c>
      <c r="R204" s="476">
        <v>0.09</v>
      </c>
      <c r="S204" s="536">
        <f t="shared" si="39"/>
        <v>198</v>
      </c>
      <c r="T204" s="461">
        <v>75.260000000000005</v>
      </c>
      <c r="U204" s="461">
        <v>10.56</v>
      </c>
      <c r="V204" s="461">
        <v>353.76</v>
      </c>
      <c r="W204" s="461"/>
      <c r="X204" s="254">
        <v>51.09</v>
      </c>
      <c r="Y204" s="462">
        <v>7.4999999999999997E-2</v>
      </c>
      <c r="Z204" s="461">
        <v>22.5</v>
      </c>
      <c r="AA204" s="461">
        <v>437.73</v>
      </c>
      <c r="AB204" s="463">
        <v>353.75</v>
      </c>
      <c r="AC204" s="464">
        <v>0.3</v>
      </c>
      <c r="AD204" s="461">
        <v>20.62</v>
      </c>
      <c r="AE204" s="461"/>
      <c r="AF204" s="461"/>
      <c r="AG204" s="253"/>
      <c r="AH204" s="273">
        <v>0.1</v>
      </c>
      <c r="AI204" s="255">
        <v>0.08</v>
      </c>
      <c r="AJ204" s="160">
        <v>0.1</v>
      </c>
      <c r="AK204" s="539">
        <v>480.1</v>
      </c>
      <c r="AL204" s="539"/>
      <c r="AM204" s="506">
        <f t="shared" si="40"/>
        <v>198</v>
      </c>
      <c r="AN204" s="481">
        <v>257.37</v>
      </c>
      <c r="AO204" s="481">
        <v>191.57</v>
      </c>
      <c r="AP204" s="254"/>
      <c r="AQ204" s="481">
        <v>303.18</v>
      </c>
      <c r="AR204" s="500" t="s">
        <v>5330</v>
      </c>
      <c r="AS204" s="503">
        <v>23.57</v>
      </c>
      <c r="AT204" s="502">
        <v>116.41</v>
      </c>
      <c r="AU204" s="511">
        <v>237.16</v>
      </c>
      <c r="AV204" s="511">
        <v>1222.49</v>
      </c>
      <c r="AW204" s="505">
        <v>0.2</v>
      </c>
      <c r="AX204" s="504">
        <v>0.22</v>
      </c>
      <c r="AY204" s="503">
        <v>16.66</v>
      </c>
      <c r="AZ204" s="503">
        <v>1414.05</v>
      </c>
      <c r="BA204" s="503">
        <v>19.170000000000002</v>
      </c>
      <c r="BB204" s="503"/>
      <c r="BC204" s="503"/>
      <c r="BD204" s="511">
        <v>750</v>
      </c>
      <c r="BE204" s="512">
        <v>0.16200000000000001</v>
      </c>
      <c r="BF204" s="512"/>
      <c r="BG204" s="512" t="s">
        <v>5348</v>
      </c>
      <c r="BH204" s="511">
        <v>933</v>
      </c>
      <c r="BI204" s="511"/>
      <c r="BJ204" s="512">
        <v>0.22</v>
      </c>
      <c r="BK204" s="252"/>
      <c r="BL204" s="252"/>
      <c r="BM204" s="527">
        <f t="shared" si="41"/>
        <v>198</v>
      </c>
      <c r="BN204" s="490">
        <v>158.63</v>
      </c>
      <c r="BO204" s="304">
        <v>4.4999999999999998E-2</v>
      </c>
      <c r="BP204" s="254">
        <v>405.18</v>
      </c>
      <c r="BQ204" s="304">
        <v>3.9399999999999998E-2</v>
      </c>
      <c r="BR204" s="495">
        <v>19.170000000000002</v>
      </c>
      <c r="BS204" s="498">
        <v>0.3</v>
      </c>
      <c r="BT204" s="498"/>
      <c r="BU204" s="495">
        <v>424</v>
      </c>
      <c r="BV204" s="241">
        <f t="shared" si="33"/>
        <v>198</v>
      </c>
      <c r="BW204" s="2">
        <v>546.33000000000004</v>
      </c>
      <c r="BX204" s="2">
        <v>490.8</v>
      </c>
      <c r="BY204" s="2"/>
      <c r="BZ204" s="84">
        <v>0.06</v>
      </c>
      <c r="CA204" s="84">
        <v>0.06</v>
      </c>
      <c r="CB204" s="252"/>
      <c r="CC204" s="252"/>
      <c r="CD204" s="252">
        <v>546.33000000000004</v>
      </c>
      <c r="CE204" s="253"/>
      <c r="CG204" s="253">
        <v>0.08</v>
      </c>
      <c r="CM204" s="266">
        <f t="shared" si="34"/>
        <v>181</v>
      </c>
      <c r="CN204" s="267">
        <f t="shared" si="35"/>
        <v>362</v>
      </c>
      <c r="CO204" s="268">
        <f t="shared" si="36"/>
        <v>904.99</v>
      </c>
      <c r="CP204" s="252"/>
      <c r="CQ204" s="252"/>
      <c r="CR204" s="252"/>
      <c r="CS204" s="252"/>
      <c r="CT204" s="252"/>
      <c r="CU204" s="252"/>
      <c r="CV204" s="252"/>
      <c r="CW204" s="252"/>
      <c r="CX204" s="252">
        <f t="shared" si="42"/>
        <v>0</v>
      </c>
      <c r="CY204" s="252"/>
      <c r="CZ204" s="252">
        <v>489.06</v>
      </c>
      <c r="DA204" s="252"/>
      <c r="DC204" s="252"/>
      <c r="DD204" s="252"/>
      <c r="DH204" s="6">
        <v>7.2499999999999995E-2</v>
      </c>
      <c r="DI204" s="252">
        <v>39.42</v>
      </c>
      <c r="DJ204" s="3">
        <v>546.33000000000004</v>
      </c>
      <c r="DL204" s="241">
        <f t="shared" si="37"/>
        <v>198</v>
      </c>
      <c r="DM204" s="84"/>
      <c r="DN204" s="252">
        <v>720</v>
      </c>
      <c r="DQ204" s="252">
        <v>405.18</v>
      </c>
      <c r="DR204" s="264">
        <v>3.9399999999999998E-2</v>
      </c>
      <c r="DS204" s="252">
        <v>400</v>
      </c>
      <c r="DT204" s="253">
        <v>0</v>
      </c>
    </row>
    <row r="205" spans="1:124">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4">
        <v>328.76</v>
      </c>
      <c r="P205" s="475">
        <v>328.76</v>
      </c>
      <c r="Q205" s="475">
        <v>430.86</v>
      </c>
      <c r="R205" s="476">
        <v>0.09</v>
      </c>
      <c r="S205" s="536">
        <f t="shared" si="39"/>
        <v>199</v>
      </c>
      <c r="T205" s="461">
        <v>75.260000000000005</v>
      </c>
      <c r="U205" s="461">
        <v>10.56</v>
      </c>
      <c r="V205" s="461">
        <v>353.76</v>
      </c>
      <c r="W205" s="461"/>
      <c r="X205" s="254">
        <v>51.09</v>
      </c>
      <c r="Y205" s="462">
        <v>7.4999999999999997E-2</v>
      </c>
      <c r="Z205" s="461">
        <v>22.5</v>
      </c>
      <c r="AA205" s="461">
        <v>437.73</v>
      </c>
      <c r="AB205" s="463">
        <v>353.75</v>
      </c>
      <c r="AC205" s="464">
        <v>0.3</v>
      </c>
      <c r="AD205" s="461">
        <v>20.62</v>
      </c>
      <c r="AE205" s="461"/>
      <c r="AF205" s="461"/>
      <c r="AG205" s="253"/>
      <c r="AH205" s="273">
        <v>0.1</v>
      </c>
      <c r="AI205" s="255">
        <v>0.08</v>
      </c>
      <c r="AJ205" s="160">
        <v>0.1</v>
      </c>
      <c r="AK205" s="539">
        <v>480.1</v>
      </c>
      <c r="AL205" s="539"/>
      <c r="AM205" s="506">
        <f t="shared" si="40"/>
        <v>199</v>
      </c>
      <c r="AN205" s="481">
        <v>257.37</v>
      </c>
      <c r="AO205" s="481">
        <v>191.57</v>
      </c>
      <c r="AP205" s="254"/>
      <c r="AQ205" s="481">
        <v>303.18</v>
      </c>
      <c r="AR205" s="500" t="s">
        <v>5330</v>
      </c>
      <c r="AS205" s="503">
        <v>23.57</v>
      </c>
      <c r="AT205" s="502">
        <v>116.41</v>
      </c>
      <c r="AU205" s="511">
        <v>237.16</v>
      </c>
      <c r="AV205" s="511">
        <v>1222.49</v>
      </c>
      <c r="AW205" s="505">
        <v>0.2</v>
      </c>
      <c r="AX205" s="504">
        <v>0.22</v>
      </c>
      <c r="AY205" s="503">
        <v>16.66</v>
      </c>
      <c r="AZ205" s="503">
        <v>1414.05</v>
      </c>
      <c r="BA205" s="503">
        <v>19.170000000000002</v>
      </c>
      <c r="BB205" s="503"/>
      <c r="BC205" s="503"/>
      <c r="BD205" s="511">
        <v>750</v>
      </c>
      <c r="BE205" s="512">
        <v>0.16200000000000001</v>
      </c>
      <c r="BF205" s="512"/>
      <c r="BG205" s="512" t="s">
        <v>5348</v>
      </c>
      <c r="BH205" s="511">
        <v>933</v>
      </c>
      <c r="BI205" s="511"/>
      <c r="BJ205" s="512">
        <v>0.22</v>
      </c>
      <c r="BK205" s="252"/>
      <c r="BL205" s="252"/>
      <c r="BM205" s="527">
        <f t="shared" si="41"/>
        <v>199</v>
      </c>
      <c r="BN205" s="490">
        <v>158.63</v>
      </c>
      <c r="BO205" s="304">
        <v>4.4999999999999998E-2</v>
      </c>
      <c r="BP205" s="254">
        <v>405.18</v>
      </c>
      <c r="BQ205" s="304">
        <v>3.9399999999999998E-2</v>
      </c>
      <c r="BR205" s="495">
        <v>19.170000000000002</v>
      </c>
      <c r="BS205" s="498">
        <v>0.3</v>
      </c>
      <c r="BT205" s="498"/>
      <c r="BU205" s="495">
        <v>424</v>
      </c>
      <c r="BV205" s="241">
        <f t="shared" si="33"/>
        <v>199</v>
      </c>
      <c r="BW205" s="2">
        <v>546.33000000000004</v>
      </c>
      <c r="BX205" s="2">
        <v>490.8</v>
      </c>
      <c r="BY205" s="2"/>
      <c r="BZ205" s="84">
        <v>0.06</v>
      </c>
      <c r="CA205" s="84">
        <v>0.06</v>
      </c>
      <c r="CB205" s="252"/>
      <c r="CC205" s="252"/>
      <c r="CD205" s="252">
        <v>546.33000000000004</v>
      </c>
      <c r="CE205" s="253"/>
      <c r="CG205" s="5">
        <v>0.08</v>
      </c>
      <c r="CM205" s="266">
        <f t="shared" si="34"/>
        <v>181</v>
      </c>
      <c r="CN205" s="267">
        <f t="shared" si="35"/>
        <v>362</v>
      </c>
      <c r="CO205" s="268">
        <f t="shared" si="36"/>
        <v>904.99</v>
      </c>
      <c r="CP205" s="252"/>
      <c r="CQ205" s="252"/>
      <c r="CR205" s="252"/>
      <c r="CS205" s="252"/>
      <c r="CT205" s="252"/>
      <c r="CU205" s="252"/>
      <c r="CV205" s="252"/>
      <c r="CW205" s="252"/>
      <c r="CX205" s="252">
        <f t="shared" si="42"/>
        <v>0</v>
      </c>
      <c r="CY205" s="252"/>
      <c r="CZ205" s="252">
        <v>489.06</v>
      </c>
      <c r="DA205" s="252"/>
      <c r="DC205" s="252"/>
      <c r="DD205" s="252"/>
      <c r="DH205" s="6">
        <v>7.2499999999999995E-2</v>
      </c>
      <c r="DI205" s="252">
        <v>39.42</v>
      </c>
      <c r="DJ205" s="3">
        <v>546.33000000000004</v>
      </c>
      <c r="DL205" s="241">
        <f t="shared" si="37"/>
        <v>199</v>
      </c>
      <c r="DM205" s="84"/>
      <c r="DN205" s="252">
        <v>720</v>
      </c>
      <c r="DQ205" s="252">
        <v>405.18</v>
      </c>
      <c r="DR205" s="264">
        <v>3.9399999999999998E-2</v>
      </c>
      <c r="DS205" s="252">
        <v>400</v>
      </c>
      <c r="DT205" s="253">
        <v>0</v>
      </c>
    </row>
    <row r="206" spans="1:124">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4">
        <v>328.76</v>
      </c>
      <c r="P206" s="475">
        <v>328.76</v>
      </c>
      <c r="Q206" s="475">
        <v>430.86</v>
      </c>
      <c r="R206" s="476">
        <v>0.09</v>
      </c>
      <c r="S206" s="536">
        <f t="shared" si="39"/>
        <v>200</v>
      </c>
      <c r="T206" s="461">
        <v>75.260000000000005</v>
      </c>
      <c r="U206" s="461">
        <v>10.56</v>
      </c>
      <c r="V206" s="461">
        <v>353.76</v>
      </c>
      <c r="W206" s="461"/>
      <c r="X206" s="254">
        <v>51.09</v>
      </c>
      <c r="Y206" s="462">
        <v>7.4999999999999997E-2</v>
      </c>
      <c r="Z206" s="461">
        <v>22.5</v>
      </c>
      <c r="AA206" s="461">
        <v>437.73</v>
      </c>
      <c r="AB206" s="463">
        <v>353.75</v>
      </c>
      <c r="AC206" s="464">
        <v>0.3</v>
      </c>
      <c r="AD206" s="461">
        <v>20.62</v>
      </c>
      <c r="AE206" s="461"/>
      <c r="AF206" s="461"/>
      <c r="AG206" s="253"/>
      <c r="AH206" s="273">
        <v>0.1</v>
      </c>
      <c r="AI206" s="255">
        <v>0.08</v>
      </c>
      <c r="AJ206" s="160">
        <v>0.1</v>
      </c>
      <c r="AK206" s="539">
        <v>480.1</v>
      </c>
      <c r="AL206" s="539"/>
      <c r="AM206" s="506">
        <f t="shared" si="40"/>
        <v>200</v>
      </c>
      <c r="AN206" s="481">
        <v>257.37</v>
      </c>
      <c r="AO206" s="481">
        <v>191.57</v>
      </c>
      <c r="AP206" s="254"/>
      <c r="AQ206" s="481">
        <v>303.18</v>
      </c>
      <c r="AR206" s="500" t="s">
        <v>5330</v>
      </c>
      <c r="AS206" s="503">
        <v>23.57</v>
      </c>
      <c r="AT206" s="502">
        <v>116.41</v>
      </c>
      <c r="AU206" s="511">
        <v>237.16</v>
      </c>
      <c r="AV206" s="511">
        <v>1222.49</v>
      </c>
      <c r="AW206" s="505">
        <v>0.2</v>
      </c>
      <c r="AX206" s="504">
        <v>0.22</v>
      </c>
      <c r="AY206" s="503">
        <v>16.66</v>
      </c>
      <c r="AZ206" s="503">
        <v>1414.05</v>
      </c>
      <c r="BA206" s="503">
        <v>19.170000000000002</v>
      </c>
      <c r="BB206" s="503"/>
      <c r="BC206" s="503"/>
      <c r="BD206" s="511">
        <v>750</v>
      </c>
      <c r="BE206" s="512">
        <v>0.16200000000000001</v>
      </c>
      <c r="BF206" s="512"/>
      <c r="BG206" s="512" t="s">
        <v>5348</v>
      </c>
      <c r="BH206" s="511">
        <v>933</v>
      </c>
      <c r="BI206" s="511"/>
      <c r="BJ206" s="512">
        <v>0.22</v>
      </c>
      <c r="BK206" s="252"/>
      <c r="BL206" s="252"/>
      <c r="BM206" s="527">
        <f t="shared" si="41"/>
        <v>200</v>
      </c>
      <c r="BN206" s="490">
        <v>158.63</v>
      </c>
      <c r="BO206" s="304">
        <v>4.4999999999999998E-2</v>
      </c>
      <c r="BP206" s="254">
        <v>405.18</v>
      </c>
      <c r="BQ206" s="304">
        <v>3.9399999999999998E-2</v>
      </c>
      <c r="BR206" s="495">
        <v>19.170000000000002</v>
      </c>
      <c r="BS206" s="498">
        <v>0.3</v>
      </c>
      <c r="BT206" s="498"/>
      <c r="BU206" s="495">
        <v>424</v>
      </c>
      <c r="BV206" s="241">
        <f t="shared" si="33"/>
        <v>200</v>
      </c>
      <c r="BW206" s="2">
        <v>546.33000000000004</v>
      </c>
      <c r="BX206" s="2">
        <v>490.8</v>
      </c>
      <c r="BY206" s="2"/>
      <c r="BZ206" s="84">
        <v>0.06</v>
      </c>
      <c r="CA206" s="84">
        <v>0.06</v>
      </c>
      <c r="CB206" s="252"/>
      <c r="CC206" s="252"/>
      <c r="CD206" s="252">
        <v>546.33000000000004</v>
      </c>
      <c r="CE206" s="253"/>
      <c r="CG206" s="253">
        <v>0.08</v>
      </c>
      <c r="CM206" s="266">
        <f t="shared" si="34"/>
        <v>181</v>
      </c>
      <c r="CN206" s="267">
        <f t="shared" si="35"/>
        <v>362</v>
      </c>
      <c r="CO206" s="268">
        <f t="shared" si="36"/>
        <v>904.99</v>
      </c>
      <c r="CP206" s="252"/>
      <c r="CQ206" s="252"/>
      <c r="CR206" s="252"/>
      <c r="CS206" s="252"/>
      <c r="CT206" s="252"/>
      <c r="CU206" s="252"/>
      <c r="CV206" s="252"/>
      <c r="CW206" s="252"/>
      <c r="CX206" s="252">
        <f t="shared" si="42"/>
        <v>0</v>
      </c>
      <c r="CY206" s="252"/>
      <c r="CZ206" s="252">
        <v>489.06</v>
      </c>
      <c r="DA206" s="252"/>
      <c r="DC206" s="252"/>
      <c r="DD206" s="252"/>
      <c r="DH206" s="6">
        <v>7.2499999999999995E-2</v>
      </c>
      <c r="DI206" s="252">
        <v>39.42</v>
      </c>
      <c r="DJ206" s="3">
        <v>546.33000000000004</v>
      </c>
      <c r="DL206" s="241">
        <f t="shared" si="37"/>
        <v>200</v>
      </c>
      <c r="DM206" s="84"/>
      <c r="DN206" s="252">
        <v>720</v>
      </c>
      <c r="DQ206" s="252">
        <v>405.18</v>
      </c>
      <c r="DR206" s="264">
        <v>3.9399999999999998E-2</v>
      </c>
      <c r="DS206" s="252">
        <v>400</v>
      </c>
      <c r="DT206" s="253">
        <v>0</v>
      </c>
    </row>
    <row r="207" spans="1:124">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4">
        <v>328.76</v>
      </c>
      <c r="P207" s="475">
        <v>328.76</v>
      </c>
      <c r="Q207" s="475">
        <v>430.86</v>
      </c>
      <c r="R207" s="476">
        <v>0.09</v>
      </c>
      <c r="S207" s="536">
        <f t="shared" si="39"/>
        <v>201</v>
      </c>
      <c r="T207" s="461">
        <v>75.260000000000005</v>
      </c>
      <c r="U207" s="461">
        <v>10.56</v>
      </c>
      <c r="V207" s="461">
        <v>353.76</v>
      </c>
      <c r="W207" s="461"/>
      <c r="X207" s="254">
        <v>51.09</v>
      </c>
      <c r="Y207" s="462">
        <v>7.4999999999999997E-2</v>
      </c>
      <c r="Z207" s="461">
        <v>22.5</v>
      </c>
      <c r="AA207" s="461">
        <v>437.73</v>
      </c>
      <c r="AB207" s="463">
        <v>353.75</v>
      </c>
      <c r="AC207" s="464">
        <v>0.3</v>
      </c>
      <c r="AD207" s="461">
        <v>20.62</v>
      </c>
      <c r="AE207" s="461"/>
      <c r="AF207" s="461"/>
      <c r="AG207" s="253"/>
      <c r="AH207" s="273">
        <v>0.1</v>
      </c>
      <c r="AI207" s="255">
        <v>0.08</v>
      </c>
      <c r="AJ207" s="160">
        <v>0.1</v>
      </c>
      <c r="AK207" s="539">
        <v>480.1</v>
      </c>
      <c r="AL207" s="539"/>
      <c r="AM207" s="506">
        <f t="shared" si="40"/>
        <v>201</v>
      </c>
      <c r="AN207" s="481">
        <v>257.37</v>
      </c>
      <c r="AO207" s="481">
        <v>191.57</v>
      </c>
      <c r="AP207" s="254"/>
      <c r="AQ207" s="481">
        <v>303.18</v>
      </c>
      <c r="AR207" s="500" t="s">
        <v>5330</v>
      </c>
      <c r="AS207" s="503">
        <v>23.57</v>
      </c>
      <c r="AT207" s="502">
        <v>116.41</v>
      </c>
      <c r="AU207" s="511">
        <v>237.16</v>
      </c>
      <c r="AV207" s="511">
        <v>1222.49</v>
      </c>
      <c r="AW207" s="505">
        <v>0.2</v>
      </c>
      <c r="AX207" s="504">
        <v>0.22</v>
      </c>
      <c r="AY207" s="503">
        <v>16.66</v>
      </c>
      <c r="AZ207" s="503">
        <v>1414.05</v>
      </c>
      <c r="BA207" s="503">
        <v>19.170000000000002</v>
      </c>
      <c r="BB207" s="503"/>
      <c r="BC207" s="503"/>
      <c r="BD207" s="511">
        <v>750</v>
      </c>
      <c r="BE207" s="512">
        <v>0.16200000000000001</v>
      </c>
      <c r="BF207" s="512"/>
      <c r="BG207" s="512" t="s">
        <v>5348</v>
      </c>
      <c r="BH207" s="511">
        <v>933</v>
      </c>
      <c r="BI207" s="511"/>
      <c r="BJ207" s="512">
        <v>0.22</v>
      </c>
      <c r="BK207" s="252"/>
      <c r="BL207" s="252"/>
      <c r="BM207" s="527">
        <f t="shared" si="41"/>
        <v>201</v>
      </c>
      <c r="BN207" s="490">
        <v>158.63</v>
      </c>
      <c r="BO207" s="304">
        <v>4.4999999999999998E-2</v>
      </c>
      <c r="BP207" s="254">
        <v>405.18</v>
      </c>
      <c r="BQ207" s="304">
        <v>3.9399999999999998E-2</v>
      </c>
      <c r="BR207" s="495">
        <v>19.170000000000002</v>
      </c>
      <c r="BS207" s="498">
        <v>0.3</v>
      </c>
      <c r="BT207" s="498"/>
      <c r="BU207" s="495">
        <v>424</v>
      </c>
      <c r="BV207" s="241">
        <f t="shared" si="33"/>
        <v>201</v>
      </c>
      <c r="BW207" s="2">
        <v>546.33000000000004</v>
      </c>
      <c r="BX207" s="2">
        <v>490.8</v>
      </c>
      <c r="BY207" s="2"/>
      <c r="BZ207" s="84">
        <v>0.06</v>
      </c>
      <c r="CA207" s="84">
        <v>0.06</v>
      </c>
      <c r="CB207" s="252"/>
      <c r="CC207" s="252"/>
      <c r="CD207" s="252">
        <v>546.33000000000004</v>
      </c>
      <c r="CE207" s="253"/>
      <c r="CG207" s="5">
        <v>0.08</v>
      </c>
      <c r="CM207" s="266">
        <f t="shared" si="34"/>
        <v>181</v>
      </c>
      <c r="CN207" s="267">
        <f t="shared" si="35"/>
        <v>362</v>
      </c>
      <c r="CO207" s="268">
        <f t="shared" si="36"/>
        <v>904.99</v>
      </c>
      <c r="CP207" s="252"/>
      <c r="CQ207" s="252"/>
      <c r="CR207" s="252"/>
      <c r="CS207" s="252"/>
      <c r="CT207" s="252"/>
      <c r="CU207" s="252"/>
      <c r="CV207" s="252"/>
      <c r="CW207" s="252"/>
      <c r="CX207" s="252">
        <f t="shared" si="42"/>
        <v>0</v>
      </c>
      <c r="CY207" s="252"/>
      <c r="CZ207" s="252">
        <v>489.06</v>
      </c>
      <c r="DA207" s="252"/>
      <c r="DC207" s="252"/>
      <c r="DD207" s="252"/>
      <c r="DH207" s="6">
        <v>7.2499999999999995E-2</v>
      </c>
      <c r="DI207" s="252">
        <v>39.42</v>
      </c>
      <c r="DJ207" s="3">
        <v>546.33000000000004</v>
      </c>
      <c r="DL207" s="241">
        <f t="shared" si="37"/>
        <v>201</v>
      </c>
      <c r="DM207" s="84"/>
      <c r="DN207" s="252">
        <v>720</v>
      </c>
      <c r="DQ207" s="252">
        <v>405.18</v>
      </c>
      <c r="DR207" s="264">
        <v>3.9399999999999998E-2</v>
      </c>
      <c r="DS207" s="252">
        <v>400</v>
      </c>
      <c r="DT207" s="253">
        <v>0</v>
      </c>
    </row>
    <row r="208" spans="1:124">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4">
        <v>328.76</v>
      </c>
      <c r="P208" s="475">
        <v>328.76</v>
      </c>
      <c r="Q208" s="475">
        <v>430.86</v>
      </c>
      <c r="R208" s="476">
        <v>0.09</v>
      </c>
      <c r="S208" s="536">
        <f t="shared" si="39"/>
        <v>202</v>
      </c>
      <c r="T208" s="461">
        <v>75.260000000000005</v>
      </c>
      <c r="U208" s="461">
        <v>10.56</v>
      </c>
      <c r="V208" s="461">
        <v>353.76</v>
      </c>
      <c r="W208" s="461"/>
      <c r="X208" s="254">
        <v>51.09</v>
      </c>
      <c r="Y208" s="462">
        <v>7.4999999999999997E-2</v>
      </c>
      <c r="Z208" s="461">
        <v>22.5</v>
      </c>
      <c r="AA208" s="461">
        <v>437.73</v>
      </c>
      <c r="AB208" s="463">
        <v>353.75</v>
      </c>
      <c r="AC208" s="464">
        <v>0.3</v>
      </c>
      <c r="AD208" s="461">
        <v>20.62</v>
      </c>
      <c r="AE208" s="461">
        <v>720</v>
      </c>
      <c r="AF208" s="461">
        <v>720</v>
      </c>
      <c r="AG208" s="253"/>
      <c r="AH208" s="273">
        <v>0.1</v>
      </c>
      <c r="AI208" s="255">
        <v>0.08</v>
      </c>
      <c r="AJ208" s="160">
        <v>0.1</v>
      </c>
      <c r="AK208" s="539">
        <v>480.1</v>
      </c>
      <c r="AL208" s="539"/>
      <c r="AM208" s="506">
        <f t="shared" si="40"/>
        <v>202</v>
      </c>
      <c r="AN208" s="481">
        <v>257.37</v>
      </c>
      <c r="AO208" s="481">
        <v>191.57</v>
      </c>
      <c r="AP208" s="254"/>
      <c r="AQ208" s="481">
        <v>303.18</v>
      </c>
      <c r="AR208" s="500" t="s">
        <v>5330</v>
      </c>
      <c r="AS208" s="503">
        <v>23.57</v>
      </c>
      <c r="AT208" s="502">
        <v>116.41</v>
      </c>
      <c r="AU208" s="511">
        <v>237.16</v>
      </c>
      <c r="AV208" s="511">
        <v>1222.49</v>
      </c>
      <c r="AW208" s="505">
        <v>0.2</v>
      </c>
      <c r="AX208" s="504">
        <v>0.22</v>
      </c>
      <c r="AY208" s="503">
        <v>16.66</v>
      </c>
      <c r="AZ208" s="503">
        <v>1414.05</v>
      </c>
      <c r="BA208" s="503">
        <v>19.170000000000002</v>
      </c>
      <c r="BB208" s="503"/>
      <c r="BC208" s="503"/>
      <c r="BD208" s="511">
        <v>750</v>
      </c>
      <c r="BE208" s="512">
        <v>0.16200000000000001</v>
      </c>
      <c r="BF208" s="512"/>
      <c r="BG208" s="512" t="s">
        <v>5348</v>
      </c>
      <c r="BH208" s="511">
        <v>933</v>
      </c>
      <c r="BI208" s="511"/>
      <c r="BJ208" s="512">
        <v>0.22</v>
      </c>
      <c r="BK208" s="252"/>
      <c r="BL208" s="252"/>
      <c r="BM208" s="527">
        <f t="shared" si="41"/>
        <v>202</v>
      </c>
      <c r="BN208" s="490">
        <v>158.63</v>
      </c>
      <c r="BO208" s="304">
        <v>4.4999999999999998E-2</v>
      </c>
      <c r="BP208" s="254">
        <v>405.18</v>
      </c>
      <c r="BQ208" s="304">
        <v>3.9399999999999998E-2</v>
      </c>
      <c r="BR208" s="495">
        <v>19.170000000000002</v>
      </c>
      <c r="BS208" s="498">
        <v>0.3</v>
      </c>
      <c r="BT208" s="498"/>
      <c r="BU208" s="495">
        <v>424</v>
      </c>
      <c r="BV208" s="241">
        <f t="shared" si="33"/>
        <v>202</v>
      </c>
      <c r="BW208" s="2">
        <v>546.33000000000004</v>
      </c>
      <c r="BX208" s="2">
        <v>490.8</v>
      </c>
      <c r="BY208" s="2"/>
      <c r="BZ208" s="84">
        <v>0.06</v>
      </c>
      <c r="CA208" s="84">
        <v>0.06</v>
      </c>
      <c r="CB208" s="252"/>
      <c r="CC208" s="252"/>
      <c r="CD208" s="252">
        <v>546.33000000000004</v>
      </c>
      <c r="CE208" s="253"/>
      <c r="CG208" s="253">
        <v>0.08</v>
      </c>
      <c r="CM208" s="266">
        <f t="shared" si="34"/>
        <v>181</v>
      </c>
      <c r="CN208" s="267">
        <f t="shared" si="35"/>
        <v>362</v>
      </c>
      <c r="CO208" s="268">
        <f t="shared" si="36"/>
        <v>904.99</v>
      </c>
      <c r="CP208" s="252"/>
      <c r="CQ208" s="252"/>
      <c r="CR208" s="252"/>
      <c r="CS208" s="252"/>
      <c r="CT208" s="252"/>
      <c r="CU208" s="252"/>
      <c r="CV208" s="252"/>
      <c r="CW208" s="252"/>
      <c r="CX208" s="252">
        <f t="shared" si="42"/>
        <v>0</v>
      </c>
      <c r="CY208" s="252"/>
      <c r="CZ208" s="252">
        <v>489.06</v>
      </c>
      <c r="DA208" s="252"/>
      <c r="DC208" s="252"/>
      <c r="DD208" s="252"/>
      <c r="DH208" s="6">
        <v>7.2499999999999995E-2</v>
      </c>
      <c r="DI208" s="252">
        <v>39.42</v>
      </c>
      <c r="DJ208" s="3">
        <v>546.33000000000004</v>
      </c>
      <c r="DL208" s="241">
        <f t="shared" si="37"/>
        <v>202</v>
      </c>
      <c r="DM208" s="84"/>
      <c r="DN208" s="252">
        <v>720</v>
      </c>
      <c r="DQ208" s="252">
        <v>405.18</v>
      </c>
      <c r="DR208" s="264">
        <v>3.9399999999999998E-2</v>
      </c>
      <c r="DS208" s="252">
        <v>500</v>
      </c>
      <c r="DT208" s="253">
        <v>0</v>
      </c>
    </row>
    <row r="209" spans="1:124">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4">
        <v>328.76</v>
      </c>
      <c r="P209" s="475">
        <v>328.76</v>
      </c>
      <c r="Q209" s="475">
        <v>430.86</v>
      </c>
      <c r="R209" s="476">
        <v>0.09</v>
      </c>
      <c r="S209" s="536">
        <f t="shared" si="39"/>
        <v>203</v>
      </c>
      <c r="T209" s="461">
        <v>75.260000000000005</v>
      </c>
      <c r="U209" s="461">
        <v>10.56</v>
      </c>
      <c r="V209" s="461">
        <v>353.76</v>
      </c>
      <c r="W209" s="461"/>
      <c r="X209" s="254">
        <v>51.09</v>
      </c>
      <c r="Y209" s="462">
        <v>7.4999999999999997E-2</v>
      </c>
      <c r="Z209" s="461">
        <v>22.5</v>
      </c>
      <c r="AA209" s="461">
        <v>437.73</v>
      </c>
      <c r="AB209" s="463">
        <v>353.75</v>
      </c>
      <c r="AC209" s="464">
        <v>0.3</v>
      </c>
      <c r="AD209" s="461">
        <v>20.62</v>
      </c>
      <c r="AE209" s="461">
        <v>720</v>
      </c>
      <c r="AF209" s="461">
        <v>720</v>
      </c>
      <c r="AG209" s="253"/>
      <c r="AH209" s="273">
        <v>0.1</v>
      </c>
      <c r="AI209" s="255">
        <v>0.08</v>
      </c>
      <c r="AJ209" s="160">
        <v>0.1</v>
      </c>
      <c r="AK209" s="539">
        <v>480.1</v>
      </c>
      <c r="AL209" s="539"/>
      <c r="AM209" s="506">
        <f t="shared" si="40"/>
        <v>203</v>
      </c>
      <c r="AN209" s="481">
        <v>257.37</v>
      </c>
      <c r="AO209" s="481">
        <v>191.57</v>
      </c>
      <c r="AP209" s="254"/>
      <c r="AQ209" s="481">
        <v>303.18</v>
      </c>
      <c r="AR209" s="500" t="s">
        <v>5330</v>
      </c>
      <c r="AS209" s="503">
        <v>23.57</v>
      </c>
      <c r="AT209" s="502">
        <v>116.41</v>
      </c>
      <c r="AU209" s="511">
        <v>237.16</v>
      </c>
      <c r="AV209" s="511">
        <v>1222.49</v>
      </c>
      <c r="AW209" s="505">
        <v>0.2</v>
      </c>
      <c r="AX209" s="504">
        <v>0.22</v>
      </c>
      <c r="AY209" s="503">
        <v>16.66</v>
      </c>
      <c r="AZ209" s="503">
        <v>1414.05</v>
      </c>
      <c r="BA209" s="503">
        <v>19.170000000000002</v>
      </c>
      <c r="BB209" s="503"/>
      <c r="BC209" s="503"/>
      <c r="BD209" s="511">
        <v>750</v>
      </c>
      <c r="BE209" s="512">
        <v>0.16200000000000001</v>
      </c>
      <c r="BF209" s="512"/>
      <c r="BG209" s="512" t="s">
        <v>5348</v>
      </c>
      <c r="BH209" s="511">
        <v>933</v>
      </c>
      <c r="BI209" s="511"/>
      <c r="BJ209" s="512">
        <v>0.22</v>
      </c>
      <c r="BK209" s="252"/>
      <c r="BL209" s="252"/>
      <c r="BM209" s="527">
        <f t="shared" si="41"/>
        <v>203</v>
      </c>
      <c r="BN209" s="490">
        <v>158.63</v>
      </c>
      <c r="BO209" s="304">
        <v>4.4999999999999998E-2</v>
      </c>
      <c r="BP209" s="254">
        <v>405.18</v>
      </c>
      <c r="BQ209" s="304">
        <v>3.9399999999999998E-2</v>
      </c>
      <c r="BR209" s="495">
        <v>19.170000000000002</v>
      </c>
      <c r="BS209" s="498">
        <v>0.3</v>
      </c>
      <c r="BT209" s="498"/>
      <c r="BU209" s="495">
        <v>424</v>
      </c>
      <c r="BV209" s="241">
        <f t="shared" si="33"/>
        <v>203</v>
      </c>
      <c r="BW209" s="2">
        <v>546.33000000000004</v>
      </c>
      <c r="BX209" s="2">
        <v>490.8</v>
      </c>
      <c r="BY209" s="2"/>
      <c r="BZ209" s="84">
        <v>0.06</v>
      </c>
      <c r="CA209" s="84">
        <v>0.06</v>
      </c>
      <c r="CB209" s="252"/>
      <c r="CC209" s="252"/>
      <c r="CD209" s="252">
        <v>546.33000000000004</v>
      </c>
      <c r="CE209" s="253"/>
      <c r="CG209" s="5">
        <v>0.08</v>
      </c>
      <c r="CM209" s="266">
        <f t="shared" si="34"/>
        <v>181</v>
      </c>
      <c r="CN209" s="267">
        <f t="shared" si="35"/>
        <v>362</v>
      </c>
      <c r="CO209" s="268">
        <f t="shared" si="36"/>
        <v>904.99</v>
      </c>
      <c r="CP209" s="252"/>
      <c r="CQ209" s="252"/>
      <c r="CR209" s="252"/>
      <c r="CS209" s="252"/>
      <c r="CT209" s="252"/>
      <c r="CU209" s="252"/>
      <c r="CV209" s="252"/>
      <c r="CW209" s="252"/>
      <c r="CX209" s="252">
        <f t="shared" si="42"/>
        <v>0</v>
      </c>
      <c r="CY209" s="252"/>
      <c r="CZ209" s="252">
        <v>489.06</v>
      </c>
      <c r="DA209" s="252"/>
      <c r="DC209" s="252"/>
      <c r="DD209" s="252"/>
      <c r="DH209" s="6">
        <v>7.2499999999999995E-2</v>
      </c>
      <c r="DI209" s="252">
        <v>39.42</v>
      </c>
      <c r="DJ209" s="3">
        <v>546.33000000000004</v>
      </c>
      <c r="DL209" s="241">
        <f t="shared" si="37"/>
        <v>203</v>
      </c>
      <c r="DM209" s="84"/>
      <c r="DN209" s="252">
        <v>720</v>
      </c>
      <c r="DQ209" s="252">
        <v>405.18</v>
      </c>
      <c r="DR209" s="264">
        <v>3.9399999999999998E-2</v>
      </c>
      <c r="DS209" s="252">
        <v>500</v>
      </c>
      <c r="DT209" s="253">
        <v>0</v>
      </c>
    </row>
    <row r="210" spans="1:124">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4">
        <v>328.76</v>
      </c>
      <c r="P210" s="475">
        <v>328.76</v>
      </c>
      <c r="Q210" s="475">
        <v>430.86</v>
      </c>
      <c r="R210" s="476">
        <v>0.09</v>
      </c>
      <c r="S210" s="536">
        <f t="shared" si="39"/>
        <v>204</v>
      </c>
      <c r="T210" s="461">
        <v>75.260000000000005</v>
      </c>
      <c r="U210" s="461">
        <v>10.56</v>
      </c>
      <c r="V210" s="461">
        <v>353.76</v>
      </c>
      <c r="W210" s="461"/>
      <c r="X210" s="254">
        <v>51.09</v>
      </c>
      <c r="Y210" s="462">
        <v>7.4999999999999997E-2</v>
      </c>
      <c r="Z210" s="461">
        <v>22.5</v>
      </c>
      <c r="AA210" s="461">
        <v>437.73</v>
      </c>
      <c r="AB210" s="463">
        <v>353.75</v>
      </c>
      <c r="AC210" s="464">
        <v>0.3</v>
      </c>
      <c r="AD210" s="461">
        <v>20.62</v>
      </c>
      <c r="AE210" s="461">
        <v>720</v>
      </c>
      <c r="AF210" s="461">
        <v>720</v>
      </c>
      <c r="AG210" s="253"/>
      <c r="AH210" s="273">
        <v>0.1</v>
      </c>
      <c r="AI210" s="255">
        <v>0.08</v>
      </c>
      <c r="AJ210" s="160">
        <v>0.1</v>
      </c>
      <c r="AK210" s="539">
        <v>480.1</v>
      </c>
      <c r="AL210" s="539"/>
      <c r="AM210" s="506">
        <f t="shared" si="40"/>
        <v>204</v>
      </c>
      <c r="AN210" s="481">
        <v>257.37</v>
      </c>
      <c r="AO210" s="481">
        <v>191.57</v>
      </c>
      <c r="AP210" s="254"/>
      <c r="AQ210" s="481">
        <v>303.18</v>
      </c>
      <c r="AR210" s="500" t="s">
        <v>5330</v>
      </c>
      <c r="AS210" s="503">
        <v>23.57</v>
      </c>
      <c r="AT210" s="502">
        <v>116.41</v>
      </c>
      <c r="AU210" s="511">
        <v>237.16</v>
      </c>
      <c r="AV210" s="511">
        <v>1222.49</v>
      </c>
      <c r="AW210" s="505">
        <v>0.2</v>
      </c>
      <c r="AX210" s="504">
        <v>0.22</v>
      </c>
      <c r="AY210" s="503">
        <v>16.66</v>
      </c>
      <c r="AZ210" s="503">
        <v>1414.05</v>
      </c>
      <c r="BA210" s="503">
        <v>19.170000000000002</v>
      </c>
      <c r="BB210" s="503"/>
      <c r="BC210" s="503"/>
      <c r="BD210" s="511">
        <v>750</v>
      </c>
      <c r="BE210" s="512">
        <v>0.16200000000000001</v>
      </c>
      <c r="BF210" s="512"/>
      <c r="BG210" s="512" t="s">
        <v>5348</v>
      </c>
      <c r="BH210" s="511">
        <v>933</v>
      </c>
      <c r="BI210" s="511"/>
      <c r="BJ210" s="512">
        <v>0.22</v>
      </c>
      <c r="BK210" s="252"/>
      <c r="BL210" s="511">
        <v>704.63</v>
      </c>
      <c r="BM210" s="527">
        <f t="shared" si="41"/>
        <v>204</v>
      </c>
      <c r="BN210" s="490">
        <v>158.63</v>
      </c>
      <c r="BO210" s="304">
        <v>4.4999999999999998E-2</v>
      </c>
      <c r="BP210" s="254">
        <v>405.18</v>
      </c>
      <c r="BQ210" s="304">
        <v>3.9399999999999998E-2</v>
      </c>
      <c r="BR210" s="495">
        <v>19.170000000000002</v>
      </c>
      <c r="BS210" s="498">
        <v>0.3</v>
      </c>
      <c r="BT210" s="498"/>
      <c r="BU210" s="495">
        <v>424</v>
      </c>
      <c r="BV210" s="241">
        <f t="shared" si="33"/>
        <v>204</v>
      </c>
      <c r="BW210" s="2">
        <v>546.33000000000004</v>
      </c>
      <c r="BX210" s="2">
        <v>490.8</v>
      </c>
      <c r="BY210" s="2"/>
      <c r="BZ210" s="84">
        <v>0.06</v>
      </c>
      <c r="CA210" s="84">
        <v>0.06</v>
      </c>
      <c r="CB210" s="252"/>
      <c r="CC210" s="252"/>
      <c r="CD210" s="252">
        <v>546.33000000000004</v>
      </c>
      <c r="CE210" s="253"/>
      <c r="CG210" s="253">
        <v>0.08</v>
      </c>
      <c r="CM210" s="266">
        <f t="shared" si="34"/>
        <v>181</v>
      </c>
      <c r="CN210" s="267">
        <f t="shared" si="35"/>
        <v>362</v>
      </c>
      <c r="CO210" s="268">
        <f t="shared" si="36"/>
        <v>904.99</v>
      </c>
      <c r="CP210" s="252"/>
      <c r="CQ210" s="252"/>
      <c r="CR210" s="252"/>
      <c r="CS210" s="252"/>
      <c r="CT210" s="252"/>
      <c r="CU210" s="252"/>
      <c r="CV210" s="252"/>
      <c r="CW210" s="252"/>
      <c r="CX210" s="252">
        <f t="shared" si="42"/>
        <v>0</v>
      </c>
      <c r="CY210" s="252"/>
      <c r="CZ210" s="252">
        <v>489.06</v>
      </c>
      <c r="DA210" s="252"/>
      <c r="DC210" s="252"/>
      <c r="DD210" s="252"/>
      <c r="DH210" s="6">
        <v>7.2499999999999995E-2</v>
      </c>
      <c r="DI210" s="252">
        <v>39.42</v>
      </c>
      <c r="DJ210" s="3">
        <v>546.33000000000004</v>
      </c>
      <c r="DL210" s="241">
        <f t="shared" si="37"/>
        <v>204</v>
      </c>
      <c r="DM210" s="84"/>
      <c r="DN210" s="252">
        <v>720</v>
      </c>
      <c r="DQ210" s="252">
        <v>405.18</v>
      </c>
      <c r="DR210" s="264">
        <v>3.9399999999999998E-2</v>
      </c>
      <c r="DS210" s="252">
        <v>500</v>
      </c>
      <c r="DT210" s="253">
        <v>0.02</v>
      </c>
    </row>
    <row r="211" spans="1:124">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4">
        <v>328.76</v>
      </c>
      <c r="P211" s="475">
        <v>328.76</v>
      </c>
      <c r="Q211" s="475">
        <v>430.86</v>
      </c>
      <c r="R211" s="476">
        <v>0.09</v>
      </c>
      <c r="S211" s="536">
        <f t="shared" si="39"/>
        <v>205</v>
      </c>
      <c r="T211" s="461">
        <v>75.260000000000005</v>
      </c>
      <c r="U211" s="461">
        <v>10.56</v>
      </c>
      <c r="V211" s="461">
        <v>353.76</v>
      </c>
      <c r="W211" s="461"/>
      <c r="X211" s="254">
        <v>51.09</v>
      </c>
      <c r="Y211" s="462">
        <v>7.4999999999999997E-2</v>
      </c>
      <c r="Z211" s="461">
        <v>22.5</v>
      </c>
      <c r="AA211" s="461">
        <v>437.73</v>
      </c>
      <c r="AB211" s="463">
        <v>353.75</v>
      </c>
      <c r="AC211" s="464">
        <v>0.3</v>
      </c>
      <c r="AD211" s="461">
        <v>20.62</v>
      </c>
      <c r="AE211" s="461">
        <v>720</v>
      </c>
      <c r="AF211" s="461">
        <v>720</v>
      </c>
      <c r="AG211" s="253"/>
      <c r="AH211" s="273">
        <v>0.1</v>
      </c>
      <c r="AI211" s="255">
        <v>0.08</v>
      </c>
      <c r="AJ211" s="160">
        <v>0.1</v>
      </c>
      <c r="AK211" s="539">
        <v>480.1</v>
      </c>
      <c r="AL211" s="539"/>
      <c r="AM211" s="506">
        <f t="shared" si="40"/>
        <v>205</v>
      </c>
      <c r="AN211" s="481">
        <v>257.37</v>
      </c>
      <c r="AO211" s="481">
        <v>191.57</v>
      </c>
      <c r="AP211" s="254"/>
      <c r="AQ211" s="481">
        <v>303.18</v>
      </c>
      <c r="AR211" s="500" t="s">
        <v>5330</v>
      </c>
      <c r="AS211" s="503">
        <v>23.57</v>
      </c>
      <c r="AT211" s="502"/>
      <c r="AU211" s="511">
        <v>237.16</v>
      </c>
      <c r="AV211" s="511">
        <v>1222.49</v>
      </c>
      <c r="AW211" s="505">
        <v>0.2</v>
      </c>
      <c r="AX211" s="504">
        <v>0.22</v>
      </c>
      <c r="AY211" s="503">
        <v>16.66</v>
      </c>
      <c r="AZ211" s="503">
        <v>1414.05</v>
      </c>
      <c r="BA211" s="503">
        <v>19.170000000000002</v>
      </c>
      <c r="BB211" s="503"/>
      <c r="BC211" s="503"/>
      <c r="BD211" s="511">
        <v>750</v>
      </c>
      <c r="BE211" s="512">
        <v>0.16200000000000001</v>
      </c>
      <c r="BF211" s="512"/>
      <c r="BG211" s="512" t="s">
        <v>5348</v>
      </c>
      <c r="BH211" s="252"/>
      <c r="BI211" s="252"/>
      <c r="BJ211" s="512">
        <v>0.22</v>
      </c>
      <c r="BK211" s="252"/>
      <c r="BL211" s="252"/>
      <c r="BM211" s="527">
        <f t="shared" si="41"/>
        <v>205</v>
      </c>
      <c r="BN211" s="490">
        <v>158.63</v>
      </c>
      <c r="BO211" s="304">
        <v>4.4999999999999998E-2</v>
      </c>
      <c r="BP211" s="254">
        <v>418.3</v>
      </c>
      <c r="BQ211" s="304">
        <v>3.9399999999999998E-2</v>
      </c>
      <c r="BR211" s="495">
        <v>19.170000000000002</v>
      </c>
      <c r="BS211" s="498">
        <v>0.3</v>
      </c>
      <c r="BT211" s="498"/>
      <c r="BU211" s="495">
        <v>424</v>
      </c>
      <c r="BV211" s="241">
        <f t="shared" si="33"/>
        <v>205</v>
      </c>
      <c r="BW211" s="2">
        <v>564.02</v>
      </c>
      <c r="BX211" s="2">
        <v>490.8</v>
      </c>
      <c r="BY211" s="2"/>
      <c r="BZ211" s="84">
        <v>0.06</v>
      </c>
      <c r="CA211" s="84">
        <v>0.06</v>
      </c>
      <c r="CB211" s="252"/>
      <c r="CC211" s="252"/>
      <c r="CD211" s="252">
        <v>546.33000000000004</v>
      </c>
      <c r="CE211" s="253"/>
      <c r="CG211" s="5">
        <v>0.08</v>
      </c>
      <c r="CM211" s="266">
        <f t="shared" si="34"/>
        <v>181</v>
      </c>
      <c r="CN211" s="267">
        <f t="shared" si="35"/>
        <v>362</v>
      </c>
      <c r="CO211" s="268">
        <f t="shared" si="36"/>
        <v>904.99</v>
      </c>
      <c r="CP211" s="252"/>
      <c r="CQ211" s="252"/>
      <c r="CR211" s="252"/>
      <c r="CS211" s="252"/>
      <c r="CT211" s="252"/>
      <c r="CU211" s="252"/>
      <c r="CV211" s="252"/>
      <c r="CW211" s="252"/>
      <c r="CX211" s="252">
        <f t="shared" si="42"/>
        <v>0</v>
      </c>
      <c r="CY211" s="252"/>
      <c r="CZ211" s="252">
        <v>489.06</v>
      </c>
      <c r="DA211" s="252"/>
      <c r="DC211" s="252"/>
      <c r="DD211" s="252"/>
      <c r="DH211" s="6">
        <v>7.2499999999999995E-2</v>
      </c>
      <c r="DI211" s="252">
        <v>39.42</v>
      </c>
      <c r="DJ211" s="3">
        <v>546.33000000000004</v>
      </c>
      <c r="DL211" s="241">
        <f t="shared" si="37"/>
        <v>205</v>
      </c>
      <c r="DM211" s="84"/>
      <c r="DN211" s="252">
        <v>720</v>
      </c>
      <c r="DQ211" s="252">
        <v>405.18</v>
      </c>
      <c r="DR211" s="264">
        <v>3.9399999999999998E-2</v>
      </c>
      <c r="DS211" s="252">
        <v>500</v>
      </c>
      <c r="DT211" s="253">
        <v>0.02</v>
      </c>
    </row>
    <row r="212" spans="1:124">
      <c r="A212">
        <v>206</v>
      </c>
      <c r="B212" s="259">
        <v>2.2025000000000001</v>
      </c>
      <c r="C212">
        <v>206</v>
      </c>
      <c r="D212" s="168">
        <f t="shared" si="32"/>
        <v>0</v>
      </c>
      <c r="E212" s="246">
        <v>45689</v>
      </c>
      <c r="F212" s="374">
        <v>0</v>
      </c>
      <c r="G212" s="375">
        <f>+G211*(1+F212/100)</f>
        <v>249537.98430000001</v>
      </c>
      <c r="H212" s="7">
        <f>+H211*(1+F212/100)</f>
        <v>624.82119999999998</v>
      </c>
      <c r="I212" s="248">
        <f>+I211*(1+F212/100)</f>
        <v>138.4</v>
      </c>
      <c r="J212" s="258">
        <f>+I212/I211-1</f>
        <v>0</v>
      </c>
      <c r="K212" s="67"/>
      <c r="L212" s="252">
        <v>300</v>
      </c>
      <c r="M212" s="263"/>
      <c r="N212" s="263"/>
      <c r="O212" s="474">
        <v>328.76</v>
      </c>
      <c r="P212" s="475">
        <v>328.76</v>
      </c>
      <c r="Q212" s="475">
        <v>430.86</v>
      </c>
      <c r="R212" s="476">
        <v>0.09</v>
      </c>
      <c r="S212" s="536">
        <f t="shared" si="39"/>
        <v>206</v>
      </c>
      <c r="T212" s="461">
        <v>75.260000000000005</v>
      </c>
      <c r="U212" s="461">
        <v>10.56</v>
      </c>
      <c r="V212" s="461">
        <v>353.76</v>
      </c>
      <c r="W212" s="461"/>
      <c r="X212" s="254">
        <v>51.09</v>
      </c>
      <c r="Y212" s="462">
        <v>7.4999999999999997E-2</v>
      </c>
      <c r="Z212" s="461">
        <v>22.5</v>
      </c>
      <c r="AA212" s="461">
        <v>437.73</v>
      </c>
      <c r="AB212" s="463">
        <v>353.75</v>
      </c>
      <c r="AC212" s="464">
        <v>0.3</v>
      </c>
      <c r="AD212" s="461">
        <v>20.62</v>
      </c>
      <c r="AE212" s="461">
        <v>720</v>
      </c>
      <c r="AF212" s="461">
        <v>720</v>
      </c>
      <c r="AG212" s="253"/>
      <c r="AH212" s="273">
        <v>0.1</v>
      </c>
      <c r="AI212" s="255">
        <v>0.08</v>
      </c>
      <c r="AJ212" s="160">
        <v>0.1</v>
      </c>
      <c r="AK212" s="539">
        <v>480.1</v>
      </c>
      <c r="AL212" s="539"/>
      <c r="AM212" s="506">
        <f t="shared" si="40"/>
        <v>206</v>
      </c>
      <c r="AN212" s="481">
        <v>257.37</v>
      </c>
      <c r="AO212" s="481">
        <v>191.57</v>
      </c>
      <c r="AP212" s="254"/>
      <c r="AQ212" s="481">
        <v>303.18</v>
      </c>
      <c r="AR212" s="500" t="s">
        <v>5330</v>
      </c>
      <c r="AS212" s="503">
        <v>23.57</v>
      </c>
      <c r="AT212" s="504"/>
      <c r="AU212" s="511">
        <v>237.16</v>
      </c>
      <c r="AV212" s="511">
        <v>1222.49</v>
      </c>
      <c r="AW212" s="505">
        <v>0.2</v>
      </c>
      <c r="AX212" s="504">
        <v>0.22</v>
      </c>
      <c r="AY212" s="503">
        <v>16.66</v>
      </c>
      <c r="AZ212" s="503">
        <v>1414.05</v>
      </c>
      <c r="BA212" s="503">
        <v>19.170000000000002</v>
      </c>
      <c r="BB212" s="503"/>
      <c r="BC212" s="503"/>
      <c r="BD212" s="511">
        <v>750</v>
      </c>
      <c r="BE212" s="512">
        <v>0.16200000000000001</v>
      </c>
      <c r="BF212" s="512"/>
      <c r="BG212" s="512" t="s">
        <v>5348</v>
      </c>
      <c r="BH212" s="252"/>
      <c r="BI212" s="252"/>
      <c r="BJ212" s="512">
        <v>0.22</v>
      </c>
      <c r="BK212" s="252"/>
      <c r="BL212" s="252"/>
      <c r="BM212" s="527">
        <f t="shared" si="41"/>
        <v>206</v>
      </c>
      <c r="BN212" s="490">
        <v>158.63</v>
      </c>
      <c r="BO212" s="304">
        <v>4.4999999999999998E-2</v>
      </c>
      <c r="BP212" s="254">
        <v>418.3</v>
      </c>
      <c r="BQ212" s="304">
        <v>3.9399999999999998E-2</v>
      </c>
      <c r="BR212" s="495">
        <v>19.170000000000002</v>
      </c>
      <c r="BS212" s="498">
        <v>0.3</v>
      </c>
      <c r="BT212" s="498"/>
      <c r="BU212" s="495">
        <v>424</v>
      </c>
      <c r="BV212" s="241">
        <f t="shared" si="33"/>
        <v>206</v>
      </c>
      <c r="BW212" s="2">
        <v>564.02</v>
      </c>
      <c r="BX212" s="2">
        <v>490.8</v>
      </c>
      <c r="BY212" s="2"/>
      <c r="BZ212" s="84">
        <v>0.06</v>
      </c>
      <c r="CA212" s="84">
        <v>0.06</v>
      </c>
      <c r="CB212" s="252"/>
      <c r="CC212" s="252"/>
      <c r="CD212" s="252">
        <v>546.33000000000004</v>
      </c>
      <c r="CE212" s="253"/>
      <c r="CG212" s="253">
        <v>0.08</v>
      </c>
      <c r="CM212" s="266">
        <f t="shared" si="34"/>
        <v>181</v>
      </c>
      <c r="CN212" s="267">
        <f t="shared" si="35"/>
        <v>362</v>
      </c>
      <c r="CO212" s="268">
        <f t="shared" si="36"/>
        <v>904.99</v>
      </c>
      <c r="CP212" s="252"/>
      <c r="CQ212" s="252"/>
      <c r="CR212" s="252"/>
      <c r="CS212" s="252"/>
      <c r="CT212" s="252"/>
      <c r="CU212" s="252"/>
      <c r="CV212" s="252"/>
      <c r="CW212" s="252"/>
      <c r="CX212" s="252">
        <f t="shared" si="42"/>
        <v>0</v>
      </c>
      <c r="CY212" s="252"/>
      <c r="CZ212" s="252">
        <v>489.06</v>
      </c>
      <c r="DA212" s="252"/>
      <c r="DC212" s="252"/>
      <c r="DD212" s="252"/>
      <c r="DH212" s="6">
        <v>7.2499999999999995E-2</v>
      </c>
      <c r="DI212" s="252">
        <v>39.42</v>
      </c>
      <c r="DJ212" s="3">
        <v>546.33000000000004</v>
      </c>
      <c r="DL212" s="241">
        <f t="shared" si="37"/>
        <v>206</v>
      </c>
      <c r="DM212" s="84"/>
      <c r="DN212" s="252">
        <v>720</v>
      </c>
      <c r="DQ212" s="252">
        <v>405.18</v>
      </c>
      <c r="DR212" s="264">
        <v>3.9399999999999998E-2</v>
      </c>
      <c r="DS212" s="252">
        <v>500</v>
      </c>
      <c r="DT212" s="253">
        <v>0.02</v>
      </c>
    </row>
    <row r="213" spans="1:124">
      <c r="A213">
        <v>207</v>
      </c>
      <c r="B213" s="259">
        <v>3.2025000000000001</v>
      </c>
      <c r="C213">
        <v>207</v>
      </c>
      <c r="D213" s="168">
        <f t="shared" si="32"/>
        <v>4.9999999999998934E-3</v>
      </c>
      <c r="E213" s="246">
        <v>45717</v>
      </c>
      <c r="F213" s="374">
        <v>0.5</v>
      </c>
      <c r="G213" s="375">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4">
        <v>328.76</v>
      </c>
      <c r="P213" s="475">
        <v>328.76</v>
      </c>
      <c r="Q213" s="475">
        <v>430.86</v>
      </c>
      <c r="R213" s="476">
        <v>0.09</v>
      </c>
      <c r="S213" s="536">
        <f t="shared" si="39"/>
        <v>207</v>
      </c>
      <c r="T213" s="461">
        <v>75.260000000000005</v>
      </c>
      <c r="U213" s="461">
        <v>10.56</v>
      </c>
      <c r="V213" s="461">
        <v>353.76</v>
      </c>
      <c r="W213" s="461"/>
      <c r="X213" s="254">
        <v>51.09</v>
      </c>
      <c r="Y213" s="462">
        <v>7.4999999999999997E-2</v>
      </c>
      <c r="Z213" s="461">
        <v>22.5</v>
      </c>
      <c r="AA213" s="461">
        <v>437.73</v>
      </c>
      <c r="AB213" s="463">
        <v>353.75</v>
      </c>
      <c r="AC213" s="464">
        <v>0.3</v>
      </c>
      <c r="AD213" s="461">
        <v>20.62</v>
      </c>
      <c r="AE213" s="461">
        <v>720</v>
      </c>
      <c r="AF213" s="461">
        <v>720</v>
      </c>
      <c r="AG213" s="253"/>
      <c r="AH213" s="273">
        <v>0.1</v>
      </c>
      <c r="AI213" s="255">
        <v>0.08</v>
      </c>
      <c r="AJ213" s="160">
        <v>0.1</v>
      </c>
      <c r="AK213" s="539">
        <v>480.1</v>
      </c>
      <c r="AL213" s="539"/>
      <c r="AM213" s="506">
        <f t="shared" si="40"/>
        <v>207</v>
      </c>
      <c r="AN213" s="481">
        <v>257.37</v>
      </c>
      <c r="AO213" s="481">
        <v>191.57</v>
      </c>
      <c r="AP213" s="254"/>
      <c r="AQ213" s="481">
        <v>303.18</v>
      </c>
      <c r="AR213" s="500" t="s">
        <v>5330</v>
      </c>
      <c r="AS213" s="503">
        <v>23.57</v>
      </c>
      <c r="AT213" s="505"/>
      <c r="AU213" s="511">
        <v>237.16</v>
      </c>
      <c r="AV213" s="511">
        <v>1222.49</v>
      </c>
      <c r="AW213" s="505">
        <v>0.2</v>
      </c>
      <c r="AX213" s="504">
        <v>0.22</v>
      </c>
      <c r="AY213" s="503">
        <v>16.66</v>
      </c>
      <c r="AZ213" s="503">
        <v>1414.05</v>
      </c>
      <c r="BA213" s="503">
        <v>19.170000000000002</v>
      </c>
      <c r="BB213" s="503"/>
      <c r="BC213" s="503"/>
      <c r="BD213" s="511">
        <v>750</v>
      </c>
      <c r="BE213" s="512">
        <v>0.16200000000000001</v>
      </c>
      <c r="BF213" s="512"/>
      <c r="BG213" s="512" t="s">
        <v>5348</v>
      </c>
      <c r="BH213" s="252"/>
      <c r="BI213" s="252"/>
      <c r="BJ213" s="512">
        <v>0.22</v>
      </c>
      <c r="BK213" s="252"/>
      <c r="BL213" s="252"/>
      <c r="BM213" s="527">
        <f t="shared" si="41"/>
        <v>207</v>
      </c>
      <c r="BN213" s="490">
        <v>158.63</v>
      </c>
      <c r="BO213" s="304">
        <v>4.4999999999999998E-2</v>
      </c>
      <c r="BP213" s="254">
        <v>418.3</v>
      </c>
      <c r="BQ213" s="304">
        <v>3.9399999999999998E-2</v>
      </c>
      <c r="BR213" s="495">
        <v>19.170000000000002</v>
      </c>
      <c r="BS213" s="498">
        <v>0.3</v>
      </c>
      <c r="BT213" s="498"/>
      <c r="BU213" s="495">
        <v>424</v>
      </c>
      <c r="BV213" s="241">
        <f t="shared" si="33"/>
        <v>207</v>
      </c>
      <c r="BW213" s="2">
        <v>564.02</v>
      </c>
      <c r="BX213" s="2">
        <v>490.8</v>
      </c>
      <c r="BY213" s="2"/>
      <c r="BZ213" s="84">
        <v>0.06</v>
      </c>
      <c r="CA213" s="84">
        <v>0.06</v>
      </c>
      <c r="CB213" s="252"/>
      <c r="CC213" s="252"/>
      <c r="CD213" s="252">
        <v>546.33000000000004</v>
      </c>
      <c r="CE213" s="253"/>
      <c r="CG213" s="5">
        <v>0.08</v>
      </c>
      <c r="CM213" s="266">
        <f t="shared" si="34"/>
        <v>181</v>
      </c>
      <c r="CN213" s="267">
        <f t="shared" si="35"/>
        <v>362</v>
      </c>
      <c r="CO213" s="268">
        <f t="shared" si="36"/>
        <v>904.99</v>
      </c>
      <c r="CP213" s="252"/>
      <c r="CQ213" s="252"/>
      <c r="CR213" s="252"/>
      <c r="CS213" s="252"/>
      <c r="CT213" s="252"/>
      <c r="CU213" s="252"/>
      <c r="CV213" s="252"/>
      <c r="CW213" s="252"/>
      <c r="CX213" s="252">
        <f t="shared" si="42"/>
        <v>0</v>
      </c>
      <c r="CY213" s="252"/>
      <c r="CZ213" s="252">
        <v>489.06</v>
      </c>
      <c r="DA213" s="252"/>
      <c r="DC213" s="252"/>
      <c r="DD213" s="252"/>
      <c r="DH213" s="6">
        <v>7.2499999999999995E-2</v>
      </c>
      <c r="DI213" s="252">
        <v>39.42</v>
      </c>
      <c r="DJ213" s="3">
        <v>546.33000000000004</v>
      </c>
      <c r="DL213" s="241">
        <f t="shared" si="37"/>
        <v>207</v>
      </c>
      <c r="DM213" s="84"/>
      <c r="DN213" s="252">
        <v>720</v>
      </c>
      <c r="DQ213" s="252">
        <v>405.18</v>
      </c>
      <c r="DR213" s="264">
        <v>3.9399999999999998E-2</v>
      </c>
      <c r="DS213" s="252">
        <v>500</v>
      </c>
      <c r="DT213" s="253">
        <v>0.02</v>
      </c>
    </row>
    <row r="214" spans="1:124">
      <c r="A214">
        <v>208</v>
      </c>
      <c r="B214" s="259">
        <v>4.2024999999999997</v>
      </c>
      <c r="C214">
        <v>208</v>
      </c>
      <c r="D214" s="168">
        <f t="shared" si="32"/>
        <v>0</v>
      </c>
      <c r="E214" s="246">
        <v>45748</v>
      </c>
      <c r="G214" s="375">
        <f t="shared" si="44"/>
        <v>250785.6742215</v>
      </c>
      <c r="H214" s="7">
        <f t="shared" si="45"/>
        <v>627.94530599999996</v>
      </c>
      <c r="I214" s="248">
        <f t="shared" ref="I214:I234" si="47">+I213*(1+F214/100)</f>
        <v>139.09199999999998</v>
      </c>
      <c r="J214" s="258">
        <f t="shared" si="46"/>
        <v>0</v>
      </c>
      <c r="K214" s="67"/>
      <c r="L214" s="252">
        <v>300</v>
      </c>
      <c r="M214" s="263"/>
      <c r="N214" s="263"/>
      <c r="O214" s="474">
        <v>328.76</v>
      </c>
      <c r="P214" s="475">
        <v>328.76</v>
      </c>
      <c r="Q214" s="475">
        <v>430.86</v>
      </c>
      <c r="R214" s="476">
        <v>0.09</v>
      </c>
      <c r="S214" s="536">
        <f t="shared" si="39"/>
        <v>208</v>
      </c>
      <c r="T214" s="461">
        <v>75.260000000000005</v>
      </c>
      <c r="U214" s="461">
        <v>10.56</v>
      </c>
      <c r="V214" s="461">
        <v>353.76</v>
      </c>
      <c r="W214" s="461"/>
      <c r="X214" s="254">
        <v>51.09</v>
      </c>
      <c r="Y214" s="462">
        <v>7.4999999999999997E-2</v>
      </c>
      <c r="Z214" s="461">
        <v>22.5</v>
      </c>
      <c r="AA214" s="461">
        <v>437.73</v>
      </c>
      <c r="AB214" s="463">
        <v>353.75</v>
      </c>
      <c r="AC214" s="464">
        <v>0.3</v>
      </c>
      <c r="AD214" s="461">
        <v>20.62</v>
      </c>
      <c r="AE214" s="461">
        <v>720</v>
      </c>
      <c r="AF214" s="461">
        <v>720</v>
      </c>
      <c r="AG214" s="253"/>
      <c r="AH214" s="273">
        <v>0.1</v>
      </c>
      <c r="AI214" s="255">
        <v>0.08</v>
      </c>
      <c r="AJ214" s="160">
        <v>0.1</v>
      </c>
      <c r="AK214" s="539">
        <v>480.1</v>
      </c>
      <c r="AL214" s="539"/>
      <c r="AM214" s="506">
        <f t="shared" si="40"/>
        <v>208</v>
      </c>
      <c r="AN214" s="481">
        <v>257.37</v>
      </c>
      <c r="AO214" s="481">
        <v>191.57</v>
      </c>
      <c r="AP214" s="254"/>
      <c r="AQ214" s="481">
        <v>303.18</v>
      </c>
      <c r="AR214" s="500" t="s">
        <v>5330</v>
      </c>
      <c r="AS214" s="503">
        <v>23.57</v>
      </c>
      <c r="AT214" s="504"/>
      <c r="AU214" s="511">
        <v>237.16</v>
      </c>
      <c r="AV214" s="511">
        <v>1222.49</v>
      </c>
      <c r="AW214" s="505">
        <v>0.2</v>
      </c>
      <c r="AX214" s="504">
        <v>0.22</v>
      </c>
      <c r="AY214" s="503">
        <v>16.66</v>
      </c>
      <c r="AZ214" s="503">
        <v>1414.05</v>
      </c>
      <c r="BA214" s="503">
        <v>19.170000000000002</v>
      </c>
      <c r="BB214" s="503"/>
      <c r="BC214" s="503"/>
      <c r="BD214" s="511">
        <v>750</v>
      </c>
      <c r="BE214" s="512">
        <v>0.16200000000000001</v>
      </c>
      <c r="BF214" s="512"/>
      <c r="BG214" s="512" t="s">
        <v>5348</v>
      </c>
      <c r="BH214" s="252"/>
      <c r="BI214" s="252"/>
      <c r="BJ214" s="512">
        <v>0.22</v>
      </c>
      <c r="BK214" s="252"/>
      <c r="BL214" s="252"/>
      <c r="BM214" s="527">
        <f t="shared" si="41"/>
        <v>208</v>
      </c>
      <c r="BN214" s="490">
        <v>158.63</v>
      </c>
      <c r="BO214" s="304">
        <v>4.4999999999999998E-2</v>
      </c>
      <c r="BP214" s="254">
        <v>418.3</v>
      </c>
      <c r="BQ214" s="304">
        <v>3.9399999999999998E-2</v>
      </c>
      <c r="BR214" s="495">
        <v>19.170000000000002</v>
      </c>
      <c r="BS214" s="498">
        <v>0.3</v>
      </c>
      <c r="BT214" s="498"/>
      <c r="BU214" s="495">
        <v>424</v>
      </c>
      <c r="BV214" s="241">
        <f t="shared" si="33"/>
        <v>208</v>
      </c>
      <c r="BW214" s="2">
        <v>564.02</v>
      </c>
      <c r="BX214" s="2">
        <v>490.8</v>
      </c>
      <c r="BY214" s="2"/>
      <c r="BZ214" s="84">
        <v>0.06</v>
      </c>
      <c r="CA214" s="84">
        <v>0.06</v>
      </c>
      <c r="CB214" s="252"/>
      <c r="CC214" s="252"/>
      <c r="CD214" s="252">
        <v>546.33000000000004</v>
      </c>
      <c r="CE214" s="253"/>
      <c r="CG214" s="253">
        <v>0.08</v>
      </c>
      <c r="CM214" s="266">
        <f t="shared" si="34"/>
        <v>181</v>
      </c>
      <c r="CN214" s="267">
        <f t="shared" si="35"/>
        <v>362</v>
      </c>
      <c r="CO214" s="268">
        <f t="shared" si="36"/>
        <v>904.99</v>
      </c>
      <c r="CP214" s="252"/>
      <c r="CQ214" s="252"/>
      <c r="CR214" s="252"/>
      <c r="CS214" s="252"/>
      <c r="CT214" s="252"/>
      <c r="CU214" s="252"/>
      <c r="CV214" s="252"/>
      <c r="CW214" s="252"/>
      <c r="CX214" s="252">
        <f t="shared" si="42"/>
        <v>0</v>
      </c>
      <c r="CY214" s="252"/>
      <c r="CZ214" s="252">
        <v>489.06</v>
      </c>
      <c r="DA214" s="252"/>
      <c r="DC214" s="252"/>
      <c r="DD214" s="252"/>
      <c r="DH214" s="6">
        <v>7.2499999999999995E-2</v>
      </c>
      <c r="DI214" s="252">
        <v>39.42</v>
      </c>
      <c r="DJ214" s="3">
        <v>546.33000000000004</v>
      </c>
      <c r="DL214" s="241">
        <f t="shared" si="37"/>
        <v>208</v>
      </c>
      <c r="DM214" s="84"/>
      <c r="DN214" s="252">
        <v>720</v>
      </c>
      <c r="DQ214" s="252">
        <v>405.18</v>
      </c>
      <c r="DR214" s="264">
        <v>3.9399999999999998E-2</v>
      </c>
      <c r="DS214" s="252">
        <v>500</v>
      </c>
      <c r="DT214" s="537">
        <v>3.5000000000000003E-2</v>
      </c>
    </row>
    <row r="215" spans="1:124">
      <c r="A215">
        <v>209</v>
      </c>
      <c r="B215" s="259">
        <v>5.2024999999999997</v>
      </c>
      <c r="C215">
        <v>209</v>
      </c>
      <c r="D215" s="168">
        <f t="shared" si="32"/>
        <v>0</v>
      </c>
      <c r="E215" s="246">
        <v>45778</v>
      </c>
      <c r="G215" s="375">
        <f t="shared" si="44"/>
        <v>250785.6742215</v>
      </c>
      <c r="H215" s="7">
        <f t="shared" si="45"/>
        <v>627.94530599999996</v>
      </c>
      <c r="I215" s="248">
        <f t="shared" si="47"/>
        <v>139.09199999999998</v>
      </c>
      <c r="J215" s="258">
        <f t="shared" si="46"/>
        <v>0</v>
      </c>
      <c r="K215" s="67"/>
      <c r="L215" s="252">
        <v>300</v>
      </c>
      <c r="M215" s="263"/>
      <c r="N215" s="263"/>
      <c r="O215" s="474">
        <v>328.76</v>
      </c>
      <c r="P215" s="475">
        <v>328.76</v>
      </c>
      <c r="Q215" s="475">
        <v>430.86</v>
      </c>
      <c r="R215" s="476">
        <v>0.09</v>
      </c>
      <c r="S215" s="536">
        <f t="shared" si="39"/>
        <v>209</v>
      </c>
      <c r="T215" s="461">
        <v>75.260000000000005</v>
      </c>
      <c r="U215" s="461">
        <v>10.56</v>
      </c>
      <c r="V215" s="461">
        <v>353.76</v>
      </c>
      <c r="W215" s="461"/>
      <c r="X215" s="254">
        <v>51.09</v>
      </c>
      <c r="Y215" s="462">
        <v>7.4999999999999997E-2</v>
      </c>
      <c r="Z215" s="461">
        <v>22.5</v>
      </c>
      <c r="AA215" s="461">
        <v>437.73</v>
      </c>
      <c r="AB215" s="463">
        <v>353.75</v>
      </c>
      <c r="AC215" s="464">
        <v>0.3</v>
      </c>
      <c r="AD215" s="461">
        <v>20.62</v>
      </c>
      <c r="AE215" s="461">
        <v>720</v>
      </c>
      <c r="AF215" s="461">
        <v>720</v>
      </c>
      <c r="AG215" s="253"/>
      <c r="AH215" s="273">
        <v>0.1</v>
      </c>
      <c r="AI215" s="255">
        <v>0.08</v>
      </c>
      <c r="AJ215" s="160">
        <v>0.1</v>
      </c>
      <c r="AK215" s="539">
        <v>480.1</v>
      </c>
      <c r="AL215" s="539"/>
      <c r="AM215" s="506">
        <f t="shared" si="40"/>
        <v>209</v>
      </c>
      <c r="AN215" s="481">
        <v>257.37</v>
      </c>
      <c r="AO215" s="481">
        <v>191.57</v>
      </c>
      <c r="AP215" s="254"/>
      <c r="AQ215" s="481">
        <v>303.18</v>
      </c>
      <c r="AR215" s="500" t="s">
        <v>5330</v>
      </c>
      <c r="AS215" s="503">
        <v>23.57</v>
      </c>
      <c r="AT215" s="505"/>
      <c r="AU215" s="511">
        <v>237.16</v>
      </c>
      <c r="AV215" s="511">
        <v>1222.49</v>
      </c>
      <c r="AW215" s="505">
        <v>0.2</v>
      </c>
      <c r="AX215" s="504">
        <v>0.22</v>
      </c>
      <c r="AY215" s="503">
        <v>16.66</v>
      </c>
      <c r="AZ215" s="503">
        <v>1414.05</v>
      </c>
      <c r="BA215" s="503">
        <v>19.170000000000002</v>
      </c>
      <c r="BB215" s="503"/>
      <c r="BC215" s="503"/>
      <c r="BD215" s="511">
        <v>750</v>
      </c>
      <c r="BE215" s="512">
        <v>0.16200000000000001</v>
      </c>
      <c r="BF215" s="512"/>
      <c r="BG215" s="512" t="s">
        <v>5348</v>
      </c>
      <c r="BH215" s="252"/>
      <c r="BI215" s="252"/>
      <c r="BJ215" s="512">
        <v>0.22</v>
      </c>
      <c r="BK215" s="252"/>
      <c r="BL215" s="252"/>
      <c r="BM215" s="527">
        <f t="shared" si="41"/>
        <v>209</v>
      </c>
      <c r="BN215" s="490">
        <v>158.63</v>
      </c>
      <c r="BO215" s="304">
        <v>4.4999999999999998E-2</v>
      </c>
      <c r="BP215" s="254">
        <v>418.3</v>
      </c>
      <c r="BQ215" s="304">
        <v>3.9399999999999998E-2</v>
      </c>
      <c r="BR215" s="495">
        <v>19.170000000000002</v>
      </c>
      <c r="BS215" s="498">
        <v>0.3</v>
      </c>
      <c r="BT215" s="498"/>
      <c r="BU215" s="495">
        <v>424</v>
      </c>
      <c r="BV215" s="241">
        <f t="shared" si="33"/>
        <v>209</v>
      </c>
      <c r="BW215" s="2">
        <v>564.02</v>
      </c>
      <c r="BX215" s="2">
        <v>490.8</v>
      </c>
      <c r="BY215" s="2"/>
      <c r="BZ215" s="84">
        <v>0.06</v>
      </c>
      <c r="CA215" s="84">
        <v>0.06</v>
      </c>
      <c r="CB215" s="252"/>
      <c r="CC215" s="252"/>
      <c r="CD215" s="252">
        <v>546.33000000000004</v>
      </c>
      <c r="CE215" s="253"/>
      <c r="CG215" s="5">
        <v>0.08</v>
      </c>
      <c r="CM215" s="266">
        <f t="shared" si="34"/>
        <v>181</v>
      </c>
      <c r="CN215" s="267">
        <f t="shared" si="35"/>
        <v>362</v>
      </c>
      <c r="CO215" s="268">
        <f t="shared" si="36"/>
        <v>904.99</v>
      </c>
      <c r="CP215" s="252"/>
      <c r="CQ215" s="252"/>
      <c r="CR215" s="252"/>
      <c r="CS215" s="252"/>
      <c r="CT215" s="252"/>
      <c r="CU215" s="252"/>
      <c r="CV215" s="252"/>
      <c r="CW215" s="252"/>
      <c r="CX215" s="252">
        <f t="shared" si="42"/>
        <v>0</v>
      </c>
      <c r="CY215" s="252"/>
      <c r="CZ215" s="252">
        <v>489.06</v>
      </c>
      <c r="DA215" s="252"/>
      <c r="DC215" s="252"/>
      <c r="DD215" s="252"/>
      <c r="DH215" s="6">
        <v>7.2499999999999995E-2</v>
      </c>
      <c r="DI215" s="252">
        <v>39.42</v>
      </c>
      <c r="DJ215" s="3">
        <v>546.33000000000004</v>
      </c>
      <c r="DL215" s="241">
        <f t="shared" si="37"/>
        <v>209</v>
      </c>
      <c r="DM215" s="84"/>
      <c r="DN215" s="252">
        <v>720</v>
      </c>
      <c r="DQ215" s="252">
        <v>405.18</v>
      </c>
      <c r="DR215" s="264">
        <v>3.9399999999999998E-2</v>
      </c>
      <c r="DS215" s="252">
        <v>500</v>
      </c>
      <c r="DT215" s="537">
        <v>3.5000000000000003E-2</v>
      </c>
    </row>
    <row r="216" spans="1:124">
      <c r="A216">
        <v>210</v>
      </c>
      <c r="B216" s="259">
        <v>6.2024999999999997</v>
      </c>
      <c r="C216">
        <v>210</v>
      </c>
      <c r="D216" s="168">
        <f t="shared" si="32"/>
        <v>0</v>
      </c>
      <c r="E216" s="246">
        <v>45809</v>
      </c>
      <c r="G216" s="375">
        <f t="shared" si="44"/>
        <v>250785.6742215</v>
      </c>
      <c r="H216" s="7">
        <f t="shared" si="45"/>
        <v>627.94530599999996</v>
      </c>
      <c r="I216" s="248">
        <f t="shared" si="47"/>
        <v>139.09199999999998</v>
      </c>
      <c r="J216" s="258">
        <f t="shared" si="46"/>
        <v>0</v>
      </c>
      <c r="K216" s="67"/>
      <c r="L216" s="252">
        <v>300</v>
      </c>
      <c r="M216" s="263"/>
      <c r="N216" s="263"/>
      <c r="O216" s="474">
        <v>328.76</v>
      </c>
      <c r="P216" s="475">
        <v>328.76</v>
      </c>
      <c r="Q216" s="475">
        <v>430.86</v>
      </c>
      <c r="R216" s="476">
        <v>0.09</v>
      </c>
      <c r="S216" s="536">
        <f t="shared" si="39"/>
        <v>210</v>
      </c>
      <c r="T216" s="461">
        <v>75.260000000000005</v>
      </c>
      <c r="U216" s="461">
        <v>10.56</v>
      </c>
      <c r="V216" s="461">
        <v>353.76</v>
      </c>
      <c r="W216" s="461"/>
      <c r="X216" s="254">
        <v>51.09</v>
      </c>
      <c r="Y216" s="462">
        <v>7.4999999999999997E-2</v>
      </c>
      <c r="Z216" s="461">
        <v>22.5</v>
      </c>
      <c r="AA216" s="461">
        <v>437.73</v>
      </c>
      <c r="AB216" s="463">
        <v>353.75</v>
      </c>
      <c r="AC216" s="464">
        <v>0.3</v>
      </c>
      <c r="AD216" s="461">
        <v>20.62</v>
      </c>
      <c r="AE216" s="461">
        <v>720</v>
      </c>
      <c r="AF216" s="461">
        <v>720</v>
      </c>
      <c r="AG216" s="253"/>
      <c r="AH216" s="273">
        <v>0.1</v>
      </c>
      <c r="AI216" s="255">
        <v>0.08</v>
      </c>
      <c r="AJ216" s="160">
        <v>0.1</v>
      </c>
      <c r="AK216" s="539">
        <v>480.1</v>
      </c>
      <c r="AL216" s="539"/>
      <c r="AM216" s="506">
        <f t="shared" si="40"/>
        <v>210</v>
      </c>
      <c r="AN216" s="481">
        <v>257.37</v>
      </c>
      <c r="AO216" s="481">
        <v>191.57</v>
      </c>
      <c r="AP216" s="254"/>
      <c r="AQ216" s="481">
        <v>303.18</v>
      </c>
      <c r="AR216" s="500" t="s">
        <v>5330</v>
      </c>
      <c r="AS216" s="503">
        <v>23.57</v>
      </c>
      <c r="AT216" s="504"/>
      <c r="AU216" s="511">
        <v>237.16</v>
      </c>
      <c r="AV216" s="511">
        <v>1222.49</v>
      </c>
      <c r="AW216" s="505">
        <v>0.2</v>
      </c>
      <c r="AX216" s="504">
        <v>0.22</v>
      </c>
      <c r="AY216" s="503">
        <v>16.66</v>
      </c>
      <c r="AZ216" s="503">
        <v>1414.05</v>
      </c>
      <c r="BA216" s="503">
        <v>19.170000000000002</v>
      </c>
      <c r="BB216" s="503"/>
      <c r="BC216" s="503"/>
      <c r="BD216" s="511">
        <v>750</v>
      </c>
      <c r="BE216" s="512">
        <v>0.16200000000000001</v>
      </c>
      <c r="BF216" s="512"/>
      <c r="BG216" s="512" t="s">
        <v>5348</v>
      </c>
      <c r="BH216" s="252"/>
      <c r="BI216" s="252"/>
      <c r="BJ216" s="512">
        <v>0.22</v>
      </c>
      <c r="BK216" s="252"/>
      <c r="BL216" s="252"/>
      <c r="BM216" s="527">
        <f t="shared" si="41"/>
        <v>210</v>
      </c>
      <c r="BN216" s="490">
        <v>158.63</v>
      </c>
      <c r="BO216" s="304">
        <v>4.4999999999999998E-2</v>
      </c>
      <c r="BP216" s="254">
        <v>418.3</v>
      </c>
      <c r="BQ216" s="304">
        <v>3.9399999999999998E-2</v>
      </c>
      <c r="BR216" s="495">
        <v>19.170000000000002</v>
      </c>
      <c r="BS216" s="498">
        <v>0.3</v>
      </c>
      <c r="BT216" s="498"/>
      <c r="BU216" s="495">
        <v>424</v>
      </c>
      <c r="BV216" s="241">
        <f t="shared" si="33"/>
        <v>210</v>
      </c>
      <c r="BW216" s="2">
        <v>564.02</v>
      </c>
      <c r="BX216" s="2">
        <v>490.8</v>
      </c>
      <c r="BY216" s="2"/>
      <c r="BZ216" s="84">
        <v>0.06</v>
      </c>
      <c r="CA216" s="84">
        <v>0.06</v>
      </c>
      <c r="CB216" s="252"/>
      <c r="CC216" s="252"/>
      <c r="CD216" s="252">
        <v>546.33000000000004</v>
      </c>
      <c r="CE216" s="253"/>
      <c r="CG216" s="253">
        <v>0.08</v>
      </c>
      <c r="CM216" s="266">
        <f t="shared" si="34"/>
        <v>181</v>
      </c>
      <c r="CN216" s="267">
        <f t="shared" si="35"/>
        <v>362</v>
      </c>
      <c r="CO216" s="268">
        <f t="shared" si="36"/>
        <v>904.99</v>
      </c>
      <c r="CP216" s="252"/>
      <c r="CQ216" s="252"/>
      <c r="CR216" s="252"/>
      <c r="CS216" s="252"/>
      <c r="CT216" s="252"/>
      <c r="CU216" s="252"/>
      <c r="CV216" s="252"/>
      <c r="CW216" s="252"/>
      <c r="CX216" s="252">
        <f t="shared" si="42"/>
        <v>0</v>
      </c>
      <c r="CY216" s="252"/>
      <c r="CZ216" s="252">
        <v>489.06</v>
      </c>
      <c r="DA216" s="252"/>
      <c r="DC216" s="252"/>
      <c r="DD216" s="252"/>
      <c r="DH216" s="6">
        <v>7.2499999999999995E-2</v>
      </c>
      <c r="DI216" s="252">
        <v>39.42</v>
      </c>
      <c r="DJ216" s="3">
        <v>546.33000000000004</v>
      </c>
      <c r="DL216" s="241">
        <f t="shared" si="37"/>
        <v>210</v>
      </c>
      <c r="DM216" s="84"/>
      <c r="DN216" s="252">
        <v>720</v>
      </c>
      <c r="DQ216" s="252">
        <v>405.18</v>
      </c>
      <c r="DR216" s="264">
        <v>3.9399999999999998E-2</v>
      </c>
      <c r="DS216" s="252">
        <v>500</v>
      </c>
      <c r="DT216" s="537">
        <v>3.5000000000000003E-2</v>
      </c>
    </row>
    <row r="217" spans="1:124">
      <c r="A217">
        <v>211</v>
      </c>
      <c r="B217" s="259">
        <v>7.2024999999999997</v>
      </c>
      <c r="C217">
        <v>211</v>
      </c>
      <c r="D217" s="168">
        <f t="shared" si="32"/>
        <v>0</v>
      </c>
      <c r="E217" s="246">
        <v>45839</v>
      </c>
      <c r="G217" s="375">
        <f t="shared" si="44"/>
        <v>250785.6742215</v>
      </c>
      <c r="H217" s="7">
        <f t="shared" si="45"/>
        <v>627.94530599999996</v>
      </c>
      <c r="I217" s="248">
        <f t="shared" si="47"/>
        <v>139.09199999999998</v>
      </c>
      <c r="J217" s="258">
        <f t="shared" si="46"/>
        <v>0</v>
      </c>
      <c r="K217" s="67"/>
      <c r="L217" s="252">
        <v>300</v>
      </c>
      <c r="M217" s="263"/>
      <c r="N217" s="263"/>
      <c r="O217" s="474">
        <v>328.76</v>
      </c>
      <c r="P217" s="475">
        <v>328.76</v>
      </c>
      <c r="Q217" s="475">
        <v>430.86</v>
      </c>
      <c r="R217" s="476">
        <v>0.09</v>
      </c>
      <c r="S217" s="536">
        <f t="shared" si="39"/>
        <v>211</v>
      </c>
      <c r="T217" s="461">
        <v>75.260000000000005</v>
      </c>
      <c r="U217" s="461">
        <v>10.56</v>
      </c>
      <c r="V217" s="461">
        <v>353.76</v>
      </c>
      <c r="W217" s="461"/>
      <c r="X217" s="254">
        <v>51.09</v>
      </c>
      <c r="Y217" s="462">
        <v>7.4999999999999997E-2</v>
      </c>
      <c r="Z217" s="461">
        <v>22.5</v>
      </c>
      <c r="AA217" s="461">
        <v>437.73</v>
      </c>
      <c r="AB217" s="463">
        <v>353.75</v>
      </c>
      <c r="AC217" s="464">
        <v>0.3</v>
      </c>
      <c r="AD217" s="461">
        <v>20.62</v>
      </c>
      <c r="AE217" s="461">
        <v>720</v>
      </c>
      <c r="AF217" s="461">
        <v>720</v>
      </c>
      <c r="AG217" s="253"/>
      <c r="AH217" s="273">
        <v>0.1</v>
      </c>
      <c r="AI217" s="255">
        <v>0.08</v>
      </c>
      <c r="AJ217" s="160">
        <v>0.1</v>
      </c>
      <c r="AK217" s="539">
        <v>480.1</v>
      </c>
      <c r="AL217" s="539"/>
      <c r="AM217" s="506">
        <f t="shared" si="40"/>
        <v>211</v>
      </c>
      <c r="AN217" s="481">
        <v>257.37</v>
      </c>
      <c r="AO217" s="481">
        <v>191.57</v>
      </c>
      <c r="AP217" s="254"/>
      <c r="AQ217" s="481">
        <v>303.18</v>
      </c>
      <c r="AR217" s="500" t="s">
        <v>5330</v>
      </c>
      <c r="AS217" s="503">
        <v>23.57</v>
      </c>
      <c r="AT217" s="505"/>
      <c r="AU217" s="511">
        <v>237.16</v>
      </c>
      <c r="AV217" s="511">
        <v>1222.49</v>
      </c>
      <c r="AW217" s="505">
        <v>0.2</v>
      </c>
      <c r="AX217" s="504">
        <v>0.22</v>
      </c>
      <c r="AY217" s="503">
        <v>16.66</v>
      </c>
      <c r="AZ217" s="503">
        <v>1414.05</v>
      </c>
      <c r="BA217" s="503">
        <v>19.170000000000002</v>
      </c>
      <c r="BB217" s="503"/>
      <c r="BC217" s="503"/>
      <c r="BD217" s="511">
        <v>750</v>
      </c>
      <c r="BE217" s="512">
        <v>0.16200000000000001</v>
      </c>
      <c r="BF217" s="512"/>
      <c r="BG217" s="512" t="s">
        <v>5348</v>
      </c>
      <c r="BH217" s="252"/>
      <c r="BI217" s="252"/>
      <c r="BJ217" s="512">
        <v>0.22</v>
      </c>
      <c r="BK217" s="252"/>
      <c r="BL217" s="252"/>
      <c r="BM217" s="527">
        <f t="shared" si="41"/>
        <v>211</v>
      </c>
      <c r="BN217" s="490">
        <v>158.63</v>
      </c>
      <c r="BO217" s="304">
        <v>4.4999999999999998E-2</v>
      </c>
      <c r="BP217" s="254">
        <v>418.3</v>
      </c>
      <c r="BQ217" s="304">
        <v>3.9399999999999998E-2</v>
      </c>
      <c r="BR217" s="495">
        <v>19.170000000000002</v>
      </c>
      <c r="BS217" s="498">
        <v>0.3</v>
      </c>
      <c r="BT217" s="498"/>
      <c r="BU217" s="495">
        <v>424</v>
      </c>
      <c r="BV217" s="241">
        <f t="shared" si="33"/>
        <v>211</v>
      </c>
      <c r="BW217" s="2">
        <v>564.02</v>
      </c>
      <c r="BX217" s="2">
        <v>490.8</v>
      </c>
      <c r="BY217" s="2"/>
      <c r="BZ217" s="84">
        <v>0.06</v>
      </c>
      <c r="CA217" s="84">
        <v>0.06</v>
      </c>
      <c r="CB217" s="252"/>
      <c r="CC217" s="252"/>
      <c r="CD217" s="252">
        <v>546.33000000000004</v>
      </c>
      <c r="CE217" s="253"/>
      <c r="CG217" s="5">
        <v>0.08</v>
      </c>
      <c r="CM217" s="266">
        <f t="shared" si="34"/>
        <v>181</v>
      </c>
      <c r="CN217" s="267">
        <f t="shared" si="35"/>
        <v>362</v>
      </c>
      <c r="CO217" s="268">
        <f t="shared" si="36"/>
        <v>904.99</v>
      </c>
      <c r="CP217" s="252"/>
      <c r="CQ217" s="252"/>
      <c r="CR217" s="252"/>
      <c r="CS217" s="252"/>
      <c r="CT217" s="252"/>
      <c r="CU217" s="252"/>
      <c r="CV217" s="252"/>
      <c r="CW217" s="252"/>
      <c r="CX217" s="252">
        <f t="shared" si="42"/>
        <v>0</v>
      </c>
      <c r="CY217" s="252"/>
      <c r="CZ217" s="252">
        <v>489.06</v>
      </c>
      <c r="DA217" s="252"/>
      <c r="DC217" s="252"/>
      <c r="DD217" s="252"/>
      <c r="DH217" s="6">
        <v>7.2499999999999995E-2</v>
      </c>
      <c r="DI217" s="252">
        <v>39.42</v>
      </c>
      <c r="DJ217" s="3">
        <v>546.33000000000004</v>
      </c>
      <c r="DL217" s="241">
        <f t="shared" si="37"/>
        <v>211</v>
      </c>
      <c r="DM217" s="84"/>
      <c r="DN217" s="252">
        <v>720</v>
      </c>
      <c r="DQ217" s="252">
        <v>405.18</v>
      </c>
      <c r="DR217" s="264">
        <v>3.9399999999999998E-2</v>
      </c>
      <c r="DS217" s="252">
        <v>500</v>
      </c>
      <c r="DT217" s="537">
        <v>3.5000000000000003E-2</v>
      </c>
    </row>
    <row r="218" spans="1:124">
      <c r="A218">
        <v>212</v>
      </c>
      <c r="B218" s="259">
        <v>8.2025000000000006</v>
      </c>
      <c r="C218">
        <v>212</v>
      </c>
      <c r="D218" s="168">
        <f t="shared" si="32"/>
        <v>0</v>
      </c>
      <c r="E218" s="246">
        <v>45870</v>
      </c>
      <c r="G218" s="375">
        <f t="shared" si="44"/>
        <v>250785.6742215</v>
      </c>
      <c r="H218" s="7">
        <f t="shared" si="45"/>
        <v>627.94530599999996</v>
      </c>
      <c r="I218" s="248">
        <f t="shared" si="47"/>
        <v>139.09199999999998</v>
      </c>
      <c r="J218" s="258">
        <f t="shared" si="46"/>
        <v>0</v>
      </c>
      <c r="K218" s="67"/>
      <c r="L218" s="252">
        <v>300</v>
      </c>
      <c r="M218" s="263"/>
      <c r="N218" s="263"/>
      <c r="O218" s="474">
        <v>328.76</v>
      </c>
      <c r="P218" s="475">
        <v>328.76</v>
      </c>
      <c r="Q218" s="475">
        <v>430.86</v>
      </c>
      <c r="R218" s="476">
        <v>0.09</v>
      </c>
      <c r="S218" s="536">
        <f t="shared" si="39"/>
        <v>212</v>
      </c>
      <c r="T218" s="461">
        <v>75.260000000000005</v>
      </c>
      <c r="U218" s="461">
        <v>10.56</v>
      </c>
      <c r="V218" s="461">
        <v>353.76</v>
      </c>
      <c r="W218" s="461"/>
      <c r="X218" s="254">
        <v>51.09</v>
      </c>
      <c r="Y218" s="462">
        <v>7.4999999999999997E-2</v>
      </c>
      <c r="Z218" s="461">
        <v>22.5</v>
      </c>
      <c r="AA218" s="461">
        <v>437.73</v>
      </c>
      <c r="AB218" s="463">
        <v>353.75</v>
      </c>
      <c r="AC218" s="464">
        <v>0.3</v>
      </c>
      <c r="AD218" s="461">
        <v>20.62</v>
      </c>
      <c r="AE218" s="461">
        <v>720</v>
      </c>
      <c r="AF218" s="461">
        <v>720</v>
      </c>
      <c r="AG218" s="253"/>
      <c r="AH218" s="273">
        <v>0.1</v>
      </c>
      <c r="AI218" s="255">
        <v>0.08</v>
      </c>
      <c r="AJ218" s="160">
        <v>0.1</v>
      </c>
      <c r="AK218" s="539">
        <v>480.1</v>
      </c>
      <c r="AL218" s="539"/>
      <c r="AM218" s="506">
        <f t="shared" si="40"/>
        <v>212</v>
      </c>
      <c r="AN218" s="481">
        <v>257.37</v>
      </c>
      <c r="AO218" s="481">
        <v>191.57</v>
      </c>
      <c r="AP218" s="254"/>
      <c r="AQ218" s="481">
        <v>303.18</v>
      </c>
      <c r="AR218" s="500" t="s">
        <v>5330</v>
      </c>
      <c r="AS218" s="503">
        <v>23.57</v>
      </c>
      <c r="AT218" s="504"/>
      <c r="AU218" s="511">
        <v>237.16</v>
      </c>
      <c r="AV218" s="511">
        <v>1222.49</v>
      </c>
      <c r="AW218" s="505">
        <v>0.2</v>
      </c>
      <c r="AX218" s="504">
        <v>0.22</v>
      </c>
      <c r="AY218" s="503">
        <v>16.66</v>
      </c>
      <c r="AZ218" s="503">
        <v>1414.05</v>
      </c>
      <c r="BA218" s="503">
        <v>19.170000000000002</v>
      </c>
      <c r="BB218" s="503"/>
      <c r="BC218" s="503"/>
      <c r="BD218" s="511">
        <v>750</v>
      </c>
      <c r="BE218" s="512">
        <v>0.16200000000000001</v>
      </c>
      <c r="BF218" s="512"/>
      <c r="BG218" s="512" t="s">
        <v>5348</v>
      </c>
      <c r="BH218" s="252"/>
      <c r="BI218" s="252"/>
      <c r="BJ218" s="512">
        <v>0.22</v>
      </c>
      <c r="BK218" s="252"/>
      <c r="BL218" s="252"/>
      <c r="BM218" s="527">
        <f t="shared" si="41"/>
        <v>212</v>
      </c>
      <c r="BN218" s="490">
        <v>158.63</v>
      </c>
      <c r="BO218" s="304">
        <v>4.4999999999999998E-2</v>
      </c>
      <c r="BP218" s="254">
        <v>418.3</v>
      </c>
      <c r="BQ218" s="304">
        <v>3.9399999999999998E-2</v>
      </c>
      <c r="BR218" s="495">
        <v>19.170000000000002</v>
      </c>
      <c r="BS218" s="498">
        <v>0.3</v>
      </c>
      <c r="BT218" s="498"/>
      <c r="BU218" s="495">
        <v>424</v>
      </c>
      <c r="BV218" s="241">
        <f t="shared" si="33"/>
        <v>212</v>
      </c>
      <c r="BW218" s="2">
        <v>564.02</v>
      </c>
      <c r="BX218" s="2">
        <v>490.8</v>
      </c>
      <c r="BY218" s="2"/>
      <c r="BZ218" s="84">
        <v>0.06</v>
      </c>
      <c r="CA218" s="84">
        <v>0.06</v>
      </c>
      <c r="CB218" s="252"/>
      <c r="CC218" s="252"/>
      <c r="CD218" s="252">
        <v>546.33000000000004</v>
      </c>
      <c r="CE218" s="253"/>
      <c r="CG218" s="253">
        <v>0.08</v>
      </c>
      <c r="CM218" s="266">
        <f t="shared" si="34"/>
        <v>181</v>
      </c>
      <c r="CN218" s="267">
        <f t="shared" si="35"/>
        <v>362</v>
      </c>
      <c r="CO218" s="268">
        <f t="shared" si="36"/>
        <v>904.99</v>
      </c>
      <c r="CP218" s="252"/>
      <c r="CQ218" s="252"/>
      <c r="CR218" s="252"/>
      <c r="CS218" s="252"/>
      <c r="CT218" s="252"/>
      <c r="CU218" s="252"/>
      <c r="CV218" s="252"/>
      <c r="CW218" s="252"/>
      <c r="CX218" s="252">
        <f t="shared" si="42"/>
        <v>0</v>
      </c>
      <c r="CY218" s="252"/>
      <c r="CZ218" s="252">
        <v>489.06</v>
      </c>
      <c r="DA218" s="252"/>
      <c r="DC218" s="252"/>
      <c r="DD218" s="252"/>
      <c r="DH218" s="6">
        <v>7.2499999999999995E-2</v>
      </c>
      <c r="DI218" s="252">
        <v>39.42</v>
      </c>
      <c r="DJ218" s="3">
        <v>546.33000000000004</v>
      </c>
      <c r="DL218" s="241">
        <f t="shared" si="37"/>
        <v>212</v>
      </c>
      <c r="DM218" s="84"/>
      <c r="DN218" s="252">
        <v>720</v>
      </c>
      <c r="DQ218" s="252">
        <v>405.18</v>
      </c>
      <c r="DR218" s="264">
        <v>3.9399999999999998E-2</v>
      </c>
      <c r="DS218" s="252">
        <v>500</v>
      </c>
      <c r="DT218" s="537">
        <v>3.5000000000000003E-2</v>
      </c>
    </row>
    <row r="219" spans="1:124">
      <c r="A219">
        <v>213</v>
      </c>
      <c r="B219" s="259">
        <v>9.2025000000000006</v>
      </c>
      <c r="C219">
        <v>213</v>
      </c>
      <c r="D219" s="168">
        <f t="shared" si="32"/>
        <v>0</v>
      </c>
      <c r="E219" s="246">
        <v>45901</v>
      </c>
      <c r="G219" s="375">
        <f t="shared" si="44"/>
        <v>250785.6742215</v>
      </c>
      <c r="H219" s="7">
        <f t="shared" si="45"/>
        <v>627.94530599999996</v>
      </c>
      <c r="I219" s="248">
        <f t="shared" si="47"/>
        <v>139.09199999999998</v>
      </c>
      <c r="J219" s="258">
        <f t="shared" si="46"/>
        <v>0</v>
      </c>
      <c r="K219" s="67"/>
      <c r="L219" s="252">
        <v>300</v>
      </c>
      <c r="M219" s="263"/>
      <c r="N219" s="263"/>
      <c r="O219" s="474">
        <v>328.76</v>
      </c>
      <c r="P219" s="475">
        <v>328.76</v>
      </c>
      <c r="Q219" s="475">
        <v>430.86</v>
      </c>
      <c r="R219" s="476">
        <v>0.09</v>
      </c>
      <c r="S219" s="536">
        <f t="shared" si="39"/>
        <v>213</v>
      </c>
      <c r="T219" s="461">
        <v>75.260000000000005</v>
      </c>
      <c r="U219" s="461">
        <v>10.56</v>
      </c>
      <c r="V219" s="461">
        <v>353.76</v>
      </c>
      <c r="W219" s="461"/>
      <c r="X219" s="254">
        <v>51.09</v>
      </c>
      <c r="Y219" s="462">
        <v>7.4999999999999997E-2</v>
      </c>
      <c r="Z219" s="461">
        <v>22.5</v>
      </c>
      <c r="AA219" s="461">
        <v>437.73</v>
      </c>
      <c r="AB219" s="463">
        <v>353.75</v>
      </c>
      <c r="AC219" s="464">
        <v>0.3</v>
      </c>
      <c r="AD219" s="461">
        <v>20.62</v>
      </c>
      <c r="AE219" s="461">
        <v>720</v>
      </c>
      <c r="AF219" s="461">
        <v>720</v>
      </c>
      <c r="AG219" s="253"/>
      <c r="AH219" s="273">
        <v>0.1</v>
      </c>
      <c r="AI219" s="255">
        <v>0.08</v>
      </c>
      <c r="AJ219" s="160">
        <v>0.1</v>
      </c>
      <c r="AK219" s="539">
        <v>480.1</v>
      </c>
      <c r="AL219" s="539"/>
      <c r="AM219" s="506">
        <f t="shared" si="40"/>
        <v>213</v>
      </c>
      <c r="AN219" s="481">
        <v>257.37</v>
      </c>
      <c r="AO219" s="481">
        <v>191.57</v>
      </c>
      <c r="AP219" s="254"/>
      <c r="AQ219" s="481">
        <v>303.18</v>
      </c>
      <c r="AR219" s="500" t="s">
        <v>5330</v>
      </c>
      <c r="AS219" s="503">
        <v>23.57</v>
      </c>
      <c r="AT219" s="505"/>
      <c r="AU219" s="511">
        <v>237.16</v>
      </c>
      <c r="AV219" s="511">
        <v>1222.49</v>
      </c>
      <c r="AW219" s="505">
        <v>0.2</v>
      </c>
      <c r="AX219" s="504">
        <v>0.22</v>
      </c>
      <c r="AY219" s="503">
        <v>16.66</v>
      </c>
      <c r="AZ219" s="503">
        <v>1414.05</v>
      </c>
      <c r="BA219" s="503">
        <v>19.170000000000002</v>
      </c>
      <c r="BB219" s="503"/>
      <c r="BC219" s="503"/>
      <c r="BD219" s="511">
        <v>750</v>
      </c>
      <c r="BE219" s="512">
        <v>0.16200000000000001</v>
      </c>
      <c r="BF219" s="512"/>
      <c r="BG219" s="512" t="s">
        <v>5348</v>
      </c>
      <c r="BH219" s="252"/>
      <c r="BI219" s="252"/>
      <c r="BJ219" s="512">
        <v>0.22</v>
      </c>
      <c r="BK219" s="252"/>
      <c r="BL219" s="252"/>
      <c r="BM219" s="527">
        <f t="shared" si="41"/>
        <v>213</v>
      </c>
      <c r="BN219" s="490">
        <v>158.63</v>
      </c>
      <c r="BO219" s="304">
        <v>4.4999999999999998E-2</v>
      </c>
      <c r="BP219" s="254">
        <v>418.3</v>
      </c>
      <c r="BQ219" s="304">
        <v>3.9399999999999998E-2</v>
      </c>
      <c r="BR219" s="495">
        <v>19.170000000000002</v>
      </c>
      <c r="BS219" s="498">
        <v>0.3</v>
      </c>
      <c r="BT219" s="498"/>
      <c r="BU219" s="495">
        <v>424</v>
      </c>
      <c r="BV219" s="241">
        <f t="shared" si="33"/>
        <v>213</v>
      </c>
      <c r="BW219" s="2">
        <v>564.02</v>
      </c>
      <c r="BX219" s="2">
        <v>490.8</v>
      </c>
      <c r="BY219" s="2"/>
      <c r="BZ219" s="84">
        <v>0.06</v>
      </c>
      <c r="CA219" s="84">
        <v>0.06</v>
      </c>
      <c r="CB219" s="252"/>
      <c r="CC219" s="252"/>
      <c r="CD219" s="252">
        <v>546.33000000000004</v>
      </c>
      <c r="CE219" s="253"/>
      <c r="CG219" s="5">
        <v>0.08</v>
      </c>
      <c r="CM219" s="266">
        <f t="shared" si="34"/>
        <v>181</v>
      </c>
      <c r="CN219" s="267">
        <f t="shared" si="35"/>
        <v>362</v>
      </c>
      <c r="CO219" s="268">
        <f t="shared" si="36"/>
        <v>904.99</v>
      </c>
      <c r="CP219" s="252"/>
      <c r="CQ219" s="252"/>
      <c r="CR219" s="252"/>
      <c r="CS219" s="252"/>
      <c r="CT219" s="252"/>
      <c r="CU219" s="252"/>
      <c r="CV219" s="252"/>
      <c r="CW219" s="252"/>
      <c r="CX219" s="252">
        <f t="shared" si="42"/>
        <v>0</v>
      </c>
      <c r="CY219" s="252"/>
      <c r="CZ219" s="252">
        <v>489.06</v>
      </c>
      <c r="DA219" s="252"/>
      <c r="DC219" s="252"/>
      <c r="DD219" s="252"/>
      <c r="DH219" s="6">
        <v>7.2499999999999995E-2</v>
      </c>
      <c r="DI219" s="252">
        <v>39.42</v>
      </c>
      <c r="DJ219" s="3">
        <v>546.33000000000004</v>
      </c>
      <c r="DL219" s="241">
        <f t="shared" si="37"/>
        <v>213</v>
      </c>
      <c r="DM219" s="84"/>
      <c r="DN219" s="252">
        <v>720</v>
      </c>
      <c r="DQ219" s="252">
        <v>405.18</v>
      </c>
      <c r="DR219" s="264">
        <v>3.9399999999999998E-2</v>
      </c>
      <c r="DS219" s="252">
        <v>500</v>
      </c>
      <c r="DT219" s="537">
        <v>3.5000000000000003E-2</v>
      </c>
    </row>
    <row r="220" spans="1:124">
      <c r="A220">
        <v>214</v>
      </c>
      <c r="B220" s="259">
        <v>10.202500000000001</v>
      </c>
      <c r="C220">
        <v>214</v>
      </c>
      <c r="D220" s="168">
        <f t="shared" si="32"/>
        <v>0</v>
      </c>
      <c r="E220" s="246">
        <v>45931</v>
      </c>
      <c r="G220" s="375">
        <f t="shared" si="44"/>
        <v>250785.6742215</v>
      </c>
      <c r="H220" s="7">
        <f t="shared" si="45"/>
        <v>627.94530599999996</v>
      </c>
      <c r="I220" s="248">
        <f t="shared" si="47"/>
        <v>139.09199999999998</v>
      </c>
      <c r="J220" s="258">
        <f t="shared" si="46"/>
        <v>0</v>
      </c>
      <c r="K220" s="67"/>
      <c r="L220" s="252">
        <v>300</v>
      </c>
      <c r="M220" s="263"/>
      <c r="N220" s="263"/>
      <c r="O220" s="474">
        <v>328.76</v>
      </c>
      <c r="P220" s="475">
        <v>328.76</v>
      </c>
      <c r="Q220" s="475">
        <v>430.86</v>
      </c>
      <c r="R220" s="476">
        <v>0.09</v>
      </c>
      <c r="S220" s="536">
        <f t="shared" si="39"/>
        <v>214</v>
      </c>
      <c r="T220" s="461">
        <v>75.260000000000005</v>
      </c>
      <c r="U220" s="461">
        <v>10.56</v>
      </c>
      <c r="V220" s="461">
        <v>353.76</v>
      </c>
      <c r="W220" s="461"/>
      <c r="X220" s="254">
        <v>51.09</v>
      </c>
      <c r="Y220" s="462">
        <v>7.4999999999999997E-2</v>
      </c>
      <c r="Z220" s="461">
        <v>22.5</v>
      </c>
      <c r="AA220" s="461">
        <v>437.73</v>
      </c>
      <c r="AB220" s="463">
        <v>353.75</v>
      </c>
      <c r="AC220" s="464">
        <v>0.3</v>
      </c>
      <c r="AD220" s="461">
        <v>20.62</v>
      </c>
      <c r="AE220" s="461">
        <v>720</v>
      </c>
      <c r="AF220" s="461">
        <v>720</v>
      </c>
      <c r="AG220" s="253"/>
      <c r="AH220" s="273">
        <v>0.1</v>
      </c>
      <c r="AI220" s="255">
        <v>0.08</v>
      </c>
      <c r="AJ220" s="160">
        <v>0.1</v>
      </c>
      <c r="AK220" s="539">
        <v>480.1</v>
      </c>
      <c r="AL220" s="539"/>
      <c r="AM220" s="506">
        <f t="shared" si="40"/>
        <v>214</v>
      </c>
      <c r="AN220" s="481">
        <v>257.37</v>
      </c>
      <c r="AO220" s="481">
        <v>191.57</v>
      </c>
      <c r="AP220" s="254"/>
      <c r="AQ220" s="481">
        <v>303.18</v>
      </c>
      <c r="AR220" s="500" t="s">
        <v>5330</v>
      </c>
      <c r="AS220" s="503">
        <v>23.57</v>
      </c>
      <c r="AT220" s="504"/>
      <c r="AU220" s="511">
        <v>237.16</v>
      </c>
      <c r="AV220" s="511">
        <v>1222.49</v>
      </c>
      <c r="AW220" s="505">
        <v>0.2</v>
      </c>
      <c r="AX220" s="504">
        <v>0.22</v>
      </c>
      <c r="AY220" s="503">
        <v>16.66</v>
      </c>
      <c r="AZ220" s="503">
        <v>1414.05</v>
      </c>
      <c r="BA220" s="503">
        <v>19.170000000000002</v>
      </c>
      <c r="BB220" s="503"/>
      <c r="BC220" s="503"/>
      <c r="BD220" s="511">
        <v>750</v>
      </c>
      <c r="BE220" s="512">
        <v>0.16200000000000001</v>
      </c>
      <c r="BF220" s="512"/>
      <c r="BG220" s="512" t="s">
        <v>5348</v>
      </c>
      <c r="BH220" s="252"/>
      <c r="BI220" s="252"/>
      <c r="BJ220" s="512">
        <v>0.22</v>
      </c>
      <c r="BK220" s="252"/>
      <c r="BL220" s="252"/>
      <c r="BM220" s="527">
        <f t="shared" si="41"/>
        <v>214</v>
      </c>
      <c r="BN220" s="490">
        <v>158.63</v>
      </c>
      <c r="BO220" s="304">
        <v>4.4999999999999998E-2</v>
      </c>
      <c r="BP220" s="254">
        <v>418.3</v>
      </c>
      <c r="BQ220" s="304">
        <v>3.9399999999999998E-2</v>
      </c>
      <c r="BR220" s="495">
        <v>19.170000000000002</v>
      </c>
      <c r="BS220" s="498">
        <v>0.3</v>
      </c>
      <c r="BT220" s="498"/>
      <c r="BU220" s="495">
        <v>424</v>
      </c>
      <c r="BV220" s="241">
        <f t="shared" si="33"/>
        <v>214</v>
      </c>
      <c r="BW220" s="2">
        <v>564.02</v>
      </c>
      <c r="BX220" s="2">
        <v>490.8</v>
      </c>
      <c r="BY220" s="2"/>
      <c r="BZ220" s="84">
        <v>0.06</v>
      </c>
      <c r="CA220" s="84">
        <v>0.06</v>
      </c>
      <c r="CB220" s="252"/>
      <c r="CC220" s="252"/>
      <c r="CD220" s="252">
        <v>546.33000000000004</v>
      </c>
      <c r="CE220" s="253"/>
      <c r="CG220" s="253">
        <v>0.08</v>
      </c>
      <c r="CM220" s="266">
        <f t="shared" si="34"/>
        <v>181</v>
      </c>
      <c r="CN220" s="267">
        <f t="shared" si="35"/>
        <v>362</v>
      </c>
      <c r="CO220" s="268">
        <f t="shared" si="36"/>
        <v>904.99</v>
      </c>
      <c r="CP220" s="252"/>
      <c r="CQ220" s="252"/>
      <c r="CR220" s="252"/>
      <c r="CS220" s="252"/>
      <c r="CT220" s="252"/>
      <c r="CU220" s="252"/>
      <c r="CV220" s="252"/>
      <c r="CW220" s="252"/>
      <c r="CX220" s="252">
        <f t="shared" si="42"/>
        <v>0</v>
      </c>
      <c r="CY220" s="252"/>
      <c r="CZ220" s="252">
        <v>489.06</v>
      </c>
      <c r="DA220" s="252"/>
      <c r="DC220" s="252"/>
      <c r="DD220" s="252"/>
      <c r="DH220" s="6">
        <v>7.2499999999999995E-2</v>
      </c>
      <c r="DI220" s="252">
        <v>39.42</v>
      </c>
      <c r="DJ220" s="3">
        <v>546.33000000000004</v>
      </c>
      <c r="DL220" s="241">
        <f t="shared" si="37"/>
        <v>214</v>
      </c>
      <c r="DM220" s="84"/>
      <c r="DN220" s="252">
        <v>720</v>
      </c>
      <c r="DQ220" s="252">
        <v>405.18</v>
      </c>
      <c r="DR220" s="264">
        <v>3.9399999999999998E-2</v>
      </c>
      <c r="DS220" s="252">
        <v>500</v>
      </c>
      <c r="DT220" s="537">
        <v>3.5000000000000003E-2</v>
      </c>
    </row>
    <row r="221" spans="1:124">
      <c r="A221">
        <v>215</v>
      </c>
      <c r="B221" s="259">
        <v>11.202500000000001</v>
      </c>
      <c r="C221">
        <v>215</v>
      </c>
      <c r="D221" s="168">
        <f t="shared" si="32"/>
        <v>0</v>
      </c>
      <c r="E221" s="246">
        <v>45962</v>
      </c>
      <c r="G221" s="375">
        <f t="shared" si="44"/>
        <v>250785.6742215</v>
      </c>
      <c r="H221" s="7">
        <f t="shared" si="45"/>
        <v>627.94530599999996</v>
      </c>
      <c r="I221" s="248">
        <f t="shared" si="47"/>
        <v>139.09199999999998</v>
      </c>
      <c r="J221" s="258">
        <f t="shared" si="46"/>
        <v>0</v>
      </c>
      <c r="K221" s="67"/>
      <c r="L221" s="252">
        <v>300</v>
      </c>
      <c r="M221" s="263"/>
      <c r="N221" s="263"/>
      <c r="O221" s="474">
        <v>328.76</v>
      </c>
      <c r="P221" s="475">
        <v>328.76</v>
      </c>
      <c r="Q221" s="475">
        <v>430.86</v>
      </c>
      <c r="R221" s="476">
        <v>0.09</v>
      </c>
      <c r="S221" s="536">
        <f t="shared" si="39"/>
        <v>215</v>
      </c>
      <c r="T221" s="461">
        <v>75.260000000000005</v>
      </c>
      <c r="U221" s="461">
        <v>10.56</v>
      </c>
      <c r="V221" s="461">
        <v>353.76</v>
      </c>
      <c r="W221" s="461"/>
      <c r="X221" s="254">
        <v>51.09</v>
      </c>
      <c r="Y221" s="462">
        <v>7.4999999999999997E-2</v>
      </c>
      <c r="Z221" s="461">
        <v>22.5</v>
      </c>
      <c r="AA221" s="461">
        <v>437.73</v>
      </c>
      <c r="AB221" s="463">
        <v>353.75</v>
      </c>
      <c r="AC221" s="464">
        <v>0.3</v>
      </c>
      <c r="AD221" s="461">
        <v>20.62</v>
      </c>
      <c r="AE221" s="461">
        <v>720</v>
      </c>
      <c r="AF221" s="461">
        <v>720</v>
      </c>
      <c r="AG221" s="253"/>
      <c r="AH221" s="273">
        <v>0.1</v>
      </c>
      <c r="AI221" s="255">
        <v>0.08</v>
      </c>
      <c r="AJ221" s="160">
        <v>0.1</v>
      </c>
      <c r="AK221" s="539">
        <v>480.1</v>
      </c>
      <c r="AL221" s="539"/>
      <c r="AM221" s="506">
        <f t="shared" si="40"/>
        <v>215</v>
      </c>
      <c r="AN221" s="481">
        <v>257.37</v>
      </c>
      <c r="AO221" s="481">
        <v>191.57</v>
      </c>
      <c r="AP221" s="254"/>
      <c r="AQ221" s="481">
        <v>303.18</v>
      </c>
      <c r="AR221" s="500" t="s">
        <v>5330</v>
      </c>
      <c r="AS221" s="503">
        <v>23.57</v>
      </c>
      <c r="AT221" s="505"/>
      <c r="AU221" s="511">
        <v>237.16</v>
      </c>
      <c r="AV221" s="511">
        <v>1222.49</v>
      </c>
      <c r="AW221" s="505">
        <v>0.2</v>
      </c>
      <c r="AX221" s="504">
        <v>0.22</v>
      </c>
      <c r="AY221" s="503">
        <v>16.66</v>
      </c>
      <c r="AZ221" s="503">
        <v>1414.05</v>
      </c>
      <c r="BA221" s="503">
        <v>19.170000000000002</v>
      </c>
      <c r="BB221" s="503"/>
      <c r="BC221" s="503"/>
      <c r="BD221" s="511">
        <v>750</v>
      </c>
      <c r="BE221" s="512">
        <v>0.16200000000000001</v>
      </c>
      <c r="BF221" s="512"/>
      <c r="BG221" s="512" t="s">
        <v>5348</v>
      </c>
      <c r="BH221" s="252"/>
      <c r="BI221" s="252"/>
      <c r="BJ221" s="512">
        <v>0.22</v>
      </c>
      <c r="BK221" s="252"/>
      <c r="BL221" s="252"/>
      <c r="BM221" s="527">
        <f t="shared" si="41"/>
        <v>215</v>
      </c>
      <c r="BN221" s="490">
        <v>158.63</v>
      </c>
      <c r="BO221" s="304">
        <v>4.4999999999999998E-2</v>
      </c>
      <c r="BP221" s="254">
        <v>418.3</v>
      </c>
      <c r="BQ221" s="304">
        <v>3.9399999999999998E-2</v>
      </c>
      <c r="BR221" s="495">
        <v>19.170000000000002</v>
      </c>
      <c r="BS221" s="498">
        <v>0.3</v>
      </c>
      <c r="BT221" s="498"/>
      <c r="BU221" s="495">
        <v>424</v>
      </c>
      <c r="BV221" s="241">
        <f t="shared" si="33"/>
        <v>215</v>
      </c>
      <c r="BW221" s="2">
        <v>564.02</v>
      </c>
      <c r="BX221" s="2">
        <v>490.8</v>
      </c>
      <c r="BY221" s="2"/>
      <c r="BZ221" s="84">
        <v>0.06</v>
      </c>
      <c r="CA221" s="84">
        <v>0.06</v>
      </c>
      <c r="CB221" s="252"/>
      <c r="CC221" s="252"/>
      <c r="CD221" s="252">
        <v>546.33000000000004</v>
      </c>
      <c r="CE221" s="253"/>
      <c r="CG221" s="5">
        <v>0.08</v>
      </c>
      <c r="CM221" s="266">
        <f t="shared" si="34"/>
        <v>181</v>
      </c>
      <c r="CN221" s="267">
        <f t="shared" si="35"/>
        <v>362</v>
      </c>
      <c r="CO221" s="268">
        <f t="shared" si="36"/>
        <v>904.99</v>
      </c>
      <c r="CP221" s="252"/>
      <c r="CQ221" s="252"/>
      <c r="CR221" s="252"/>
      <c r="CS221" s="252"/>
      <c r="CT221" s="252"/>
      <c r="CU221" s="252"/>
      <c r="CV221" s="252"/>
      <c r="CW221" s="252"/>
      <c r="CX221" s="252">
        <f t="shared" si="42"/>
        <v>0</v>
      </c>
      <c r="CY221" s="252"/>
      <c r="CZ221" s="252">
        <v>489.06</v>
      </c>
      <c r="DA221" s="252"/>
      <c r="DC221" s="252"/>
      <c r="DD221" s="252"/>
      <c r="DH221" s="6">
        <v>7.2499999999999995E-2</v>
      </c>
      <c r="DI221" s="252">
        <v>39.42</v>
      </c>
      <c r="DJ221" s="3">
        <v>546.33000000000004</v>
      </c>
      <c r="DL221" s="241">
        <f t="shared" si="37"/>
        <v>215</v>
      </c>
      <c r="DM221" s="84"/>
      <c r="DN221" s="252">
        <v>720</v>
      </c>
      <c r="DQ221" s="252">
        <v>405.18</v>
      </c>
      <c r="DR221" s="264">
        <v>3.9399999999999998E-2</v>
      </c>
      <c r="DS221" s="252">
        <v>500</v>
      </c>
      <c r="DT221" s="537">
        <v>3.5000000000000003E-2</v>
      </c>
    </row>
    <row r="222" spans="1:124">
      <c r="A222">
        <v>216</v>
      </c>
      <c r="B222" s="259">
        <v>12.202500000000001</v>
      </c>
      <c r="C222">
        <v>216</v>
      </c>
      <c r="D222" s="168">
        <f t="shared" si="32"/>
        <v>0</v>
      </c>
      <c r="E222" s="246">
        <v>45992</v>
      </c>
      <c r="G222" s="375">
        <f t="shared" si="44"/>
        <v>250785.6742215</v>
      </c>
      <c r="H222" s="7">
        <f t="shared" si="45"/>
        <v>627.94530599999996</v>
      </c>
      <c r="I222" s="248">
        <f t="shared" si="47"/>
        <v>139.09199999999998</v>
      </c>
      <c r="J222" s="258">
        <f t="shared" si="46"/>
        <v>0</v>
      </c>
      <c r="K222" s="67"/>
      <c r="L222" s="252">
        <v>300</v>
      </c>
      <c r="M222" s="263"/>
      <c r="N222" s="263"/>
      <c r="O222" s="474">
        <v>328.76</v>
      </c>
      <c r="P222" s="475">
        <v>328.76</v>
      </c>
      <c r="Q222" s="475">
        <v>430.86</v>
      </c>
      <c r="R222" s="476">
        <v>0.09</v>
      </c>
      <c r="S222" s="536">
        <f t="shared" si="39"/>
        <v>216</v>
      </c>
      <c r="T222" s="461">
        <v>75.260000000000005</v>
      </c>
      <c r="U222" s="461">
        <v>10.56</v>
      </c>
      <c r="V222" s="461">
        <v>353.76</v>
      </c>
      <c r="W222" s="461"/>
      <c r="X222" s="254">
        <v>51.09</v>
      </c>
      <c r="Y222" s="462">
        <v>7.4999999999999997E-2</v>
      </c>
      <c r="Z222" s="461">
        <v>22.5</v>
      </c>
      <c r="AA222" s="461">
        <v>437.73</v>
      </c>
      <c r="AB222" s="463">
        <v>353.75</v>
      </c>
      <c r="AC222" s="464">
        <v>0.3</v>
      </c>
      <c r="AD222" s="461">
        <v>20.62</v>
      </c>
      <c r="AE222" s="461">
        <v>720</v>
      </c>
      <c r="AF222" s="461">
        <v>720</v>
      </c>
      <c r="AG222" s="253"/>
      <c r="AH222" s="273">
        <v>0.1</v>
      </c>
      <c r="AI222" s="255">
        <v>0.08</v>
      </c>
      <c r="AJ222" s="160">
        <v>0.1</v>
      </c>
      <c r="AK222" s="539">
        <v>480.1</v>
      </c>
      <c r="AL222" s="539"/>
      <c r="AM222" s="506">
        <f t="shared" si="40"/>
        <v>216</v>
      </c>
      <c r="AN222" s="481">
        <v>257.37</v>
      </c>
      <c r="AO222" s="481">
        <v>191.57</v>
      </c>
      <c r="AP222" s="254"/>
      <c r="AQ222" s="481">
        <v>303.18</v>
      </c>
      <c r="AR222" s="500" t="s">
        <v>5330</v>
      </c>
      <c r="AS222" s="503">
        <v>23.57</v>
      </c>
      <c r="AT222" s="504"/>
      <c r="AU222" s="511">
        <v>237.16</v>
      </c>
      <c r="AV222" s="511">
        <v>1222.49</v>
      </c>
      <c r="AW222" s="505">
        <v>0.2</v>
      </c>
      <c r="AX222" s="504">
        <v>0.22</v>
      </c>
      <c r="AY222" s="503">
        <v>16.66</v>
      </c>
      <c r="AZ222" s="503">
        <v>1414.05</v>
      </c>
      <c r="BA222" s="503">
        <v>19.170000000000002</v>
      </c>
      <c r="BB222" s="503"/>
      <c r="BC222" s="503"/>
      <c r="BD222" s="511">
        <v>750</v>
      </c>
      <c r="BE222" s="512">
        <v>0.16200000000000001</v>
      </c>
      <c r="BF222" s="512"/>
      <c r="BG222" s="512" t="s">
        <v>5348</v>
      </c>
      <c r="BH222" s="252"/>
      <c r="BI222" s="252"/>
      <c r="BJ222" s="512">
        <v>0.22</v>
      </c>
      <c r="BK222" s="252"/>
      <c r="BL222" s="252"/>
      <c r="BM222" s="527">
        <f t="shared" si="41"/>
        <v>216</v>
      </c>
      <c r="BN222" s="490">
        <v>158.63</v>
      </c>
      <c r="BO222" s="304">
        <v>4.4999999999999998E-2</v>
      </c>
      <c r="BP222" s="254">
        <v>418.3</v>
      </c>
      <c r="BQ222" s="304">
        <v>3.9399999999999998E-2</v>
      </c>
      <c r="BR222" s="495">
        <v>19.170000000000002</v>
      </c>
      <c r="BS222" s="498">
        <v>0.3</v>
      </c>
      <c r="BT222" s="498"/>
      <c r="BU222" s="495">
        <v>424</v>
      </c>
      <c r="BV222" s="241">
        <f t="shared" si="33"/>
        <v>216</v>
      </c>
      <c r="BW222" s="2">
        <v>564.02</v>
      </c>
      <c r="BX222" s="2">
        <v>490.8</v>
      </c>
      <c r="BY222" s="2"/>
      <c r="BZ222" s="84">
        <v>0.06</v>
      </c>
      <c r="CA222" s="84">
        <v>0.06</v>
      </c>
      <c r="CB222" s="252"/>
      <c r="CC222" s="252"/>
      <c r="CD222" s="252">
        <v>546.33000000000004</v>
      </c>
      <c r="CE222" s="253"/>
      <c r="CG222" s="253">
        <v>0.08</v>
      </c>
      <c r="CM222" s="266">
        <f t="shared" si="34"/>
        <v>181</v>
      </c>
      <c r="CN222" s="267">
        <f t="shared" si="35"/>
        <v>362</v>
      </c>
      <c r="CO222" s="268">
        <f t="shared" si="36"/>
        <v>904.99</v>
      </c>
      <c r="CP222" s="252"/>
      <c r="CQ222" s="252"/>
      <c r="CR222" s="252"/>
      <c r="CS222" s="252"/>
      <c r="CT222" s="252"/>
      <c r="CU222" s="252"/>
      <c r="CV222" s="252"/>
      <c r="CW222" s="252"/>
      <c r="CX222" s="252">
        <f t="shared" si="42"/>
        <v>0</v>
      </c>
      <c r="CY222" s="252"/>
      <c r="CZ222" s="252">
        <v>489.06</v>
      </c>
      <c r="DA222" s="252"/>
      <c r="DC222" s="252"/>
      <c r="DD222" s="252"/>
      <c r="DH222" s="6">
        <v>7.2499999999999995E-2</v>
      </c>
      <c r="DI222" s="252">
        <v>39.42</v>
      </c>
      <c r="DJ222" s="3">
        <v>546.33000000000004</v>
      </c>
      <c r="DL222" s="241">
        <f t="shared" si="37"/>
        <v>216</v>
      </c>
      <c r="DM222" s="84"/>
      <c r="DN222" s="252">
        <v>720</v>
      </c>
      <c r="DQ222" s="252">
        <v>405.18</v>
      </c>
      <c r="DR222" s="264">
        <v>3.9399999999999998E-2</v>
      </c>
      <c r="DS222" s="252">
        <v>500</v>
      </c>
      <c r="DT222" s="537">
        <v>3.5000000000000003E-2</v>
      </c>
    </row>
    <row r="223" spans="1:124">
      <c r="A223">
        <v>217</v>
      </c>
      <c r="B223" s="259">
        <v>1.2025999999999999</v>
      </c>
      <c r="C223">
        <v>217</v>
      </c>
      <c r="D223" s="168">
        <f t="shared" si="32"/>
        <v>0</v>
      </c>
      <c r="E223" s="246">
        <v>46023</v>
      </c>
      <c r="G223" s="375">
        <f t="shared" si="44"/>
        <v>250785.6742215</v>
      </c>
      <c r="H223" s="7">
        <f t="shared" si="45"/>
        <v>627.94530599999996</v>
      </c>
      <c r="I223" s="248">
        <f t="shared" si="47"/>
        <v>139.09199999999998</v>
      </c>
      <c r="J223" s="258">
        <f t="shared" si="46"/>
        <v>0</v>
      </c>
      <c r="K223" s="67"/>
      <c r="L223" s="252">
        <v>300</v>
      </c>
      <c r="M223" s="263"/>
      <c r="N223" s="263"/>
      <c r="O223" s="474">
        <v>328.76</v>
      </c>
      <c r="P223" s="475">
        <v>328.76</v>
      </c>
      <c r="Q223" s="475">
        <v>430.86</v>
      </c>
      <c r="R223" s="476">
        <v>0.09</v>
      </c>
      <c r="S223" s="536">
        <f t="shared" si="39"/>
        <v>217</v>
      </c>
      <c r="T223" s="461">
        <v>75.260000000000005</v>
      </c>
      <c r="U223" s="461">
        <v>10.56</v>
      </c>
      <c r="V223" s="461">
        <v>353.76</v>
      </c>
      <c r="W223" s="461"/>
      <c r="X223" s="254">
        <v>51.09</v>
      </c>
      <c r="Y223" s="462">
        <v>7.4999999999999997E-2</v>
      </c>
      <c r="Z223" s="461">
        <v>22.5</v>
      </c>
      <c r="AA223" s="461">
        <v>437.73</v>
      </c>
      <c r="AB223" s="463">
        <v>353.75</v>
      </c>
      <c r="AC223" s="464">
        <v>0.3</v>
      </c>
      <c r="AD223" s="461">
        <v>20.62</v>
      </c>
      <c r="AE223" s="461">
        <v>720</v>
      </c>
      <c r="AF223" s="461">
        <v>720</v>
      </c>
      <c r="AG223" s="253"/>
      <c r="AH223" s="273">
        <v>0.1</v>
      </c>
      <c r="AI223" s="255">
        <v>0.08</v>
      </c>
      <c r="AJ223" s="160">
        <v>0.1</v>
      </c>
      <c r="AK223" s="539">
        <v>480.1</v>
      </c>
      <c r="AL223" s="539"/>
      <c r="AM223" s="506">
        <f t="shared" si="40"/>
        <v>217</v>
      </c>
      <c r="AN223" s="481">
        <v>257.37</v>
      </c>
      <c r="AO223" s="481">
        <v>191.57</v>
      </c>
      <c r="AP223" s="254"/>
      <c r="AQ223" s="481">
        <v>303.18</v>
      </c>
      <c r="AR223" s="500" t="s">
        <v>5330</v>
      </c>
      <c r="AS223" s="503">
        <v>23.57</v>
      </c>
      <c r="AT223" s="505"/>
      <c r="AU223" s="511">
        <v>237.16</v>
      </c>
      <c r="AV223" s="511">
        <v>1222.49</v>
      </c>
      <c r="AW223" s="505">
        <v>0.2</v>
      </c>
      <c r="AX223" s="504">
        <v>0.22</v>
      </c>
      <c r="AY223" s="503">
        <v>16.66</v>
      </c>
      <c r="AZ223" s="503">
        <v>1414.05</v>
      </c>
      <c r="BA223" s="503">
        <v>19.170000000000002</v>
      </c>
      <c r="BB223" s="503"/>
      <c r="BC223" s="503"/>
      <c r="BD223" s="511">
        <v>750</v>
      </c>
      <c r="BE223" s="512">
        <v>0.16200000000000001</v>
      </c>
      <c r="BF223" s="512"/>
      <c r="BG223" s="512" t="s">
        <v>5348</v>
      </c>
      <c r="BH223" s="252"/>
      <c r="BI223" s="252"/>
      <c r="BJ223" s="512">
        <v>0.22</v>
      </c>
      <c r="BK223" s="252"/>
      <c r="BL223" s="252"/>
      <c r="BM223" s="527">
        <f t="shared" si="41"/>
        <v>217</v>
      </c>
      <c r="BN223" s="490">
        <v>158.63</v>
      </c>
      <c r="BO223" s="304">
        <v>4.4999999999999998E-2</v>
      </c>
      <c r="BP223" s="254">
        <v>418.3</v>
      </c>
      <c r="BQ223" s="304">
        <v>3.9399999999999998E-2</v>
      </c>
      <c r="BR223" s="495">
        <v>19.170000000000002</v>
      </c>
      <c r="BS223" s="498">
        <v>0.3</v>
      </c>
      <c r="BT223" s="498"/>
      <c r="BU223" s="495">
        <v>424</v>
      </c>
      <c r="BV223" s="241">
        <f t="shared" si="33"/>
        <v>217</v>
      </c>
      <c r="BW223" s="2">
        <v>564.02</v>
      </c>
      <c r="BX223" s="2">
        <v>490.8</v>
      </c>
      <c r="BY223" s="2"/>
      <c r="BZ223" s="84">
        <v>0.06</v>
      </c>
      <c r="CA223" s="84">
        <v>0.06</v>
      </c>
      <c r="CB223" s="252"/>
      <c r="CC223" s="252"/>
      <c r="CD223" s="252">
        <v>546.33000000000004</v>
      </c>
      <c r="CE223" s="253"/>
      <c r="CG223" s="5">
        <v>0.08</v>
      </c>
      <c r="CM223" s="266">
        <f t="shared" si="34"/>
        <v>181</v>
      </c>
      <c r="CN223" s="267">
        <f t="shared" si="35"/>
        <v>362</v>
      </c>
      <c r="CO223" s="268">
        <f t="shared" si="36"/>
        <v>904.99</v>
      </c>
      <c r="CP223" s="252"/>
      <c r="CQ223" s="252"/>
      <c r="CR223" s="252"/>
      <c r="CS223" s="252"/>
      <c r="CT223" s="252"/>
      <c r="CU223" s="252"/>
      <c r="CV223" s="252"/>
      <c r="CW223" s="252"/>
      <c r="CX223" s="252">
        <f t="shared" si="42"/>
        <v>0</v>
      </c>
      <c r="CY223" s="252"/>
      <c r="CZ223" s="252">
        <v>489.06</v>
      </c>
      <c r="DA223" s="252"/>
      <c r="DC223" s="252"/>
      <c r="DD223" s="252"/>
      <c r="DH223" s="6">
        <v>7.2499999999999995E-2</v>
      </c>
      <c r="DI223" s="252">
        <v>39.42</v>
      </c>
      <c r="DJ223" s="3">
        <v>546.33000000000004</v>
      </c>
      <c r="DL223" s="241">
        <f t="shared" si="37"/>
        <v>217</v>
      </c>
      <c r="DM223" s="84"/>
      <c r="DN223" s="252">
        <v>720</v>
      </c>
      <c r="DQ223" s="252">
        <v>405.18</v>
      </c>
      <c r="DR223" s="264">
        <v>3.9399999999999998E-2</v>
      </c>
      <c r="DS223" s="252">
        <v>500</v>
      </c>
      <c r="DT223" s="537">
        <v>3.5000000000000003E-2</v>
      </c>
    </row>
    <row r="224" spans="1:124">
      <c r="A224">
        <v>218</v>
      </c>
      <c r="B224" s="259">
        <v>2.2025999999999999</v>
      </c>
      <c r="C224">
        <v>218</v>
      </c>
      <c r="D224" s="168">
        <f t="shared" si="32"/>
        <v>0</v>
      </c>
      <c r="E224" s="246">
        <v>46054</v>
      </c>
      <c r="G224" s="375">
        <f t="shared" si="44"/>
        <v>250785.6742215</v>
      </c>
      <c r="H224" s="7">
        <f t="shared" si="45"/>
        <v>627.94530599999996</v>
      </c>
      <c r="I224" s="248">
        <f t="shared" si="47"/>
        <v>139.09199999999998</v>
      </c>
      <c r="J224" s="258">
        <f t="shared" si="46"/>
        <v>0</v>
      </c>
      <c r="K224" s="67"/>
      <c r="L224" s="252">
        <v>300</v>
      </c>
      <c r="M224" s="263"/>
      <c r="N224" s="263"/>
      <c r="O224" s="474">
        <v>328.76</v>
      </c>
      <c r="P224" s="475">
        <v>328.76</v>
      </c>
      <c r="Q224" s="475">
        <v>430.86</v>
      </c>
      <c r="R224" s="476">
        <v>0.09</v>
      </c>
      <c r="S224" s="536">
        <f t="shared" si="39"/>
        <v>218</v>
      </c>
      <c r="T224" s="461">
        <v>75.260000000000005</v>
      </c>
      <c r="U224" s="461">
        <v>10.56</v>
      </c>
      <c r="V224" s="461">
        <v>353.76</v>
      </c>
      <c r="W224" s="461"/>
      <c r="X224" s="254">
        <v>51.09</v>
      </c>
      <c r="Y224" s="462">
        <v>7.4999999999999997E-2</v>
      </c>
      <c r="Z224" s="461">
        <v>22.5</v>
      </c>
      <c r="AA224" s="461">
        <v>437.73</v>
      </c>
      <c r="AB224" s="463">
        <v>353.75</v>
      </c>
      <c r="AC224" s="464">
        <v>0.3</v>
      </c>
      <c r="AD224" s="461">
        <v>20.62</v>
      </c>
      <c r="AE224" s="461">
        <v>720</v>
      </c>
      <c r="AF224" s="461">
        <v>720</v>
      </c>
      <c r="AG224" s="253"/>
      <c r="AH224" s="273">
        <v>0.1</v>
      </c>
      <c r="AI224" s="255">
        <v>0.08</v>
      </c>
      <c r="AJ224" s="160">
        <v>0.1</v>
      </c>
      <c r="AK224" s="539">
        <v>480.1</v>
      </c>
      <c r="AL224" s="539"/>
      <c r="AM224" s="506">
        <f t="shared" si="40"/>
        <v>218</v>
      </c>
      <c r="AN224" s="481">
        <v>257.37</v>
      </c>
      <c r="AO224" s="481">
        <v>191.57</v>
      </c>
      <c r="AP224" s="254"/>
      <c r="AQ224" s="481">
        <v>303.18</v>
      </c>
      <c r="AR224" s="500" t="s">
        <v>5330</v>
      </c>
      <c r="AS224" s="503">
        <v>23.57</v>
      </c>
      <c r="AT224" s="504"/>
      <c r="AU224" s="511">
        <v>237.16</v>
      </c>
      <c r="AV224" s="511">
        <v>1222.49</v>
      </c>
      <c r="AW224" s="505">
        <v>0.2</v>
      </c>
      <c r="AX224" s="504">
        <v>0.22</v>
      </c>
      <c r="AY224" s="503">
        <v>16.66</v>
      </c>
      <c r="AZ224" s="503">
        <v>1414.05</v>
      </c>
      <c r="BA224" s="503">
        <v>19.170000000000002</v>
      </c>
      <c r="BB224" s="503"/>
      <c r="BC224" s="503"/>
      <c r="BD224" s="511">
        <v>750</v>
      </c>
      <c r="BE224" s="512">
        <v>0.16200000000000001</v>
      </c>
      <c r="BF224" s="512"/>
      <c r="BG224" s="512" t="s">
        <v>5348</v>
      </c>
      <c r="BH224" s="252"/>
      <c r="BI224" s="252"/>
      <c r="BJ224" s="512">
        <v>0.22</v>
      </c>
      <c r="BK224" s="252"/>
      <c r="BL224" s="252"/>
      <c r="BM224" s="527">
        <f t="shared" si="41"/>
        <v>218</v>
      </c>
      <c r="BN224" s="490">
        <v>158.63</v>
      </c>
      <c r="BO224" s="304">
        <v>4.4999999999999998E-2</v>
      </c>
      <c r="BP224" s="254">
        <v>418.3</v>
      </c>
      <c r="BQ224" s="304">
        <v>3.9399999999999998E-2</v>
      </c>
      <c r="BR224" s="495">
        <v>19.170000000000002</v>
      </c>
      <c r="BS224" s="498">
        <v>0.3</v>
      </c>
      <c r="BT224" s="498"/>
      <c r="BU224" s="495">
        <v>424</v>
      </c>
      <c r="BV224" s="241">
        <f t="shared" si="33"/>
        <v>218</v>
      </c>
      <c r="BW224" s="2">
        <v>564.02</v>
      </c>
      <c r="BX224" s="2">
        <v>490.8</v>
      </c>
      <c r="BY224" s="2"/>
      <c r="BZ224" s="84">
        <v>0.06</v>
      </c>
      <c r="CA224" s="84">
        <v>0.06</v>
      </c>
      <c r="CB224" s="252"/>
      <c r="CC224" s="252"/>
      <c r="CD224" s="252">
        <v>546.33000000000004</v>
      </c>
      <c r="CE224" s="253"/>
      <c r="CG224" s="253">
        <v>0.08</v>
      </c>
      <c r="CM224" s="266">
        <f t="shared" si="34"/>
        <v>181</v>
      </c>
      <c r="CN224" s="267">
        <f t="shared" si="35"/>
        <v>362</v>
      </c>
      <c r="CO224" s="268">
        <f t="shared" si="36"/>
        <v>904.99</v>
      </c>
      <c r="CP224" s="252"/>
      <c r="CQ224" s="252"/>
      <c r="CR224" s="252"/>
      <c r="CS224" s="252"/>
      <c r="CT224" s="252"/>
      <c r="CU224" s="252"/>
      <c r="CV224" s="252"/>
      <c r="CW224" s="252"/>
      <c r="CX224" s="252">
        <f t="shared" si="42"/>
        <v>0</v>
      </c>
      <c r="CY224" s="252"/>
      <c r="CZ224" s="252">
        <v>489.06</v>
      </c>
      <c r="DA224" s="252"/>
      <c r="DC224" s="252"/>
      <c r="DD224" s="252"/>
      <c r="DH224" s="6">
        <v>7.2499999999999995E-2</v>
      </c>
      <c r="DI224" s="252">
        <v>39.42</v>
      </c>
      <c r="DJ224" s="3">
        <v>546.33000000000004</v>
      </c>
      <c r="DL224" s="241">
        <f t="shared" si="37"/>
        <v>218</v>
      </c>
      <c r="DM224" s="84"/>
      <c r="DN224" s="252">
        <v>720</v>
      </c>
      <c r="DQ224" s="252">
        <v>405.18</v>
      </c>
      <c r="DR224" s="264">
        <v>3.9399999999999998E-2</v>
      </c>
      <c r="DS224" s="252">
        <v>500</v>
      </c>
      <c r="DT224" s="537">
        <v>3.5000000000000003E-2</v>
      </c>
    </row>
    <row r="225" spans="1:124">
      <c r="A225">
        <v>219</v>
      </c>
      <c r="B225" s="259">
        <v>3.2025999999999999</v>
      </c>
      <c r="C225">
        <v>219</v>
      </c>
      <c r="D225" s="168">
        <f t="shared" si="32"/>
        <v>0</v>
      </c>
      <c r="E225" s="246">
        <v>46082</v>
      </c>
      <c r="G225" s="375">
        <f t="shared" si="44"/>
        <v>250785.6742215</v>
      </c>
      <c r="H225" s="7">
        <f t="shared" si="45"/>
        <v>627.94530599999996</v>
      </c>
      <c r="I225" s="248">
        <f t="shared" si="47"/>
        <v>139.09199999999998</v>
      </c>
      <c r="J225" s="258">
        <f t="shared" si="46"/>
        <v>0</v>
      </c>
      <c r="K225" s="67"/>
      <c r="L225" s="252">
        <v>300</v>
      </c>
      <c r="M225" s="263"/>
      <c r="N225" s="263"/>
      <c r="O225" s="474">
        <v>328.76</v>
      </c>
      <c r="P225" s="475">
        <v>328.76</v>
      </c>
      <c r="Q225" s="475">
        <v>430.86</v>
      </c>
      <c r="R225" s="476">
        <v>0.09</v>
      </c>
      <c r="S225" s="536">
        <f t="shared" si="39"/>
        <v>219</v>
      </c>
      <c r="T225" s="461">
        <v>75.260000000000005</v>
      </c>
      <c r="U225" s="461">
        <v>10.56</v>
      </c>
      <c r="V225" s="461">
        <v>353.76</v>
      </c>
      <c r="W225" s="461"/>
      <c r="X225" s="254">
        <v>51.09</v>
      </c>
      <c r="Y225" s="462">
        <v>7.4999999999999997E-2</v>
      </c>
      <c r="Z225" s="461">
        <v>22.5</v>
      </c>
      <c r="AA225" s="461">
        <v>437.73</v>
      </c>
      <c r="AB225" s="463">
        <v>353.75</v>
      </c>
      <c r="AC225" s="464">
        <v>0.3</v>
      </c>
      <c r="AD225" s="461">
        <v>20.62</v>
      </c>
      <c r="AE225" s="461">
        <v>720</v>
      </c>
      <c r="AF225" s="461"/>
      <c r="AG225" s="253"/>
      <c r="AH225" s="273">
        <v>0.1</v>
      </c>
      <c r="AI225" s="255">
        <v>0.08</v>
      </c>
      <c r="AJ225" s="160">
        <v>0.1</v>
      </c>
      <c r="AK225" s="539">
        <v>480.1</v>
      </c>
      <c r="AL225" s="539"/>
      <c r="AM225" s="506">
        <f t="shared" si="40"/>
        <v>219</v>
      </c>
      <c r="AN225" s="481">
        <v>257.37</v>
      </c>
      <c r="AO225" s="481">
        <v>191.57</v>
      </c>
      <c r="AP225" s="254"/>
      <c r="AQ225" s="481">
        <v>303.18</v>
      </c>
      <c r="AR225" s="500" t="s">
        <v>5330</v>
      </c>
      <c r="AS225" s="503">
        <v>23.57</v>
      </c>
      <c r="AT225" s="505"/>
      <c r="AU225" s="511">
        <v>237.16</v>
      </c>
      <c r="AV225" s="511">
        <v>1222.49</v>
      </c>
      <c r="AW225" s="505">
        <v>0.2</v>
      </c>
      <c r="AX225" s="504">
        <v>0.22</v>
      </c>
      <c r="AY225" s="503">
        <v>16.66</v>
      </c>
      <c r="AZ225" s="503">
        <v>1414.05</v>
      </c>
      <c r="BA225" s="503">
        <v>19.170000000000002</v>
      </c>
      <c r="BB225" s="503"/>
      <c r="BC225" s="503"/>
      <c r="BD225" s="511">
        <v>750</v>
      </c>
      <c r="BE225" s="512">
        <v>0.16200000000000001</v>
      </c>
      <c r="BF225" s="512"/>
      <c r="BG225" s="512" t="s">
        <v>5348</v>
      </c>
      <c r="BH225" s="252"/>
      <c r="BI225" s="252"/>
      <c r="BJ225" s="512">
        <v>0.22</v>
      </c>
      <c r="BK225" s="252"/>
      <c r="BL225" s="252"/>
      <c r="BM225" s="527">
        <f t="shared" si="41"/>
        <v>219</v>
      </c>
      <c r="BN225" s="490">
        <v>158.63</v>
      </c>
      <c r="BO225" s="304">
        <v>4.4999999999999998E-2</v>
      </c>
      <c r="BP225" s="254">
        <v>418.3</v>
      </c>
      <c r="BQ225" s="304">
        <v>3.9399999999999998E-2</v>
      </c>
      <c r="BR225" s="495">
        <v>19.170000000000002</v>
      </c>
      <c r="BS225" s="498">
        <v>0.3</v>
      </c>
      <c r="BT225" s="498"/>
      <c r="BU225" s="495">
        <v>424</v>
      </c>
      <c r="BV225" s="241">
        <f t="shared" si="33"/>
        <v>219</v>
      </c>
      <c r="BW225" s="2">
        <v>564.02</v>
      </c>
      <c r="BX225" s="2">
        <v>490.8</v>
      </c>
      <c r="BY225" s="2"/>
      <c r="BZ225" s="84">
        <v>0.06</v>
      </c>
      <c r="CA225" s="84">
        <v>0.06</v>
      </c>
      <c r="CB225" s="252"/>
      <c r="CC225" s="252"/>
      <c r="CD225" s="252">
        <v>546.33000000000004</v>
      </c>
      <c r="CE225" s="253"/>
      <c r="CG225" s="5">
        <v>0.08</v>
      </c>
      <c r="CM225" s="266">
        <f t="shared" si="34"/>
        <v>181</v>
      </c>
      <c r="CN225" s="267">
        <f t="shared" si="35"/>
        <v>362</v>
      </c>
      <c r="CO225" s="268">
        <f t="shared" si="36"/>
        <v>904.99</v>
      </c>
      <c r="CP225" s="252"/>
      <c r="CQ225" s="252"/>
      <c r="CR225" s="252"/>
      <c r="CS225" s="252"/>
      <c r="CT225" s="252"/>
      <c r="CU225" s="252"/>
      <c r="CV225" s="252"/>
      <c r="CW225" s="252"/>
      <c r="CX225" s="252">
        <f t="shared" si="42"/>
        <v>0</v>
      </c>
      <c r="CY225" s="252"/>
      <c r="CZ225" s="252">
        <v>489.06</v>
      </c>
      <c r="DA225" s="252"/>
      <c r="DC225" s="252"/>
      <c r="DD225" s="252"/>
      <c r="DH225" s="6">
        <v>7.2499999999999995E-2</v>
      </c>
      <c r="DI225" s="252">
        <v>39.42</v>
      </c>
      <c r="DJ225" s="3">
        <v>546.33000000000004</v>
      </c>
      <c r="DL225" s="241">
        <f t="shared" si="37"/>
        <v>219</v>
      </c>
      <c r="DM225" s="84"/>
      <c r="DN225" s="252">
        <v>720</v>
      </c>
      <c r="DQ225" s="252">
        <v>405.18</v>
      </c>
      <c r="DR225" s="264">
        <v>3.9399999999999998E-2</v>
      </c>
      <c r="DS225" s="252">
        <v>500</v>
      </c>
      <c r="DT225" s="537">
        <v>3.5000000000000003E-2</v>
      </c>
    </row>
    <row r="226" spans="1:124">
      <c r="A226">
        <v>220</v>
      </c>
      <c r="B226" s="259">
        <v>4.2026000000000003</v>
      </c>
      <c r="C226">
        <v>220</v>
      </c>
      <c r="D226" s="168">
        <f t="shared" si="32"/>
        <v>0</v>
      </c>
      <c r="E226" s="246">
        <v>46113</v>
      </c>
      <c r="G226" s="375">
        <f t="shared" si="44"/>
        <v>250785.6742215</v>
      </c>
      <c r="H226" s="7">
        <f t="shared" si="45"/>
        <v>627.94530599999996</v>
      </c>
      <c r="I226" s="248">
        <f t="shared" si="47"/>
        <v>139.09199999999998</v>
      </c>
      <c r="J226" s="258">
        <f t="shared" si="46"/>
        <v>0</v>
      </c>
      <c r="K226" s="67"/>
      <c r="L226" s="252">
        <v>300</v>
      </c>
      <c r="M226" s="263"/>
      <c r="N226" s="263"/>
      <c r="O226" s="474">
        <v>328.76</v>
      </c>
      <c r="P226" s="475">
        <v>328.76</v>
      </c>
      <c r="Q226" s="475">
        <v>430.86</v>
      </c>
      <c r="R226" s="476">
        <v>0.09</v>
      </c>
      <c r="S226" s="536">
        <f t="shared" si="39"/>
        <v>220</v>
      </c>
      <c r="T226" s="461">
        <v>75.260000000000005</v>
      </c>
      <c r="U226" s="461">
        <v>10.56</v>
      </c>
      <c r="V226" s="461">
        <v>353.76</v>
      </c>
      <c r="W226" s="461"/>
      <c r="X226" s="254">
        <v>51.09</v>
      </c>
      <c r="Y226" s="462">
        <v>7.4999999999999997E-2</v>
      </c>
      <c r="Z226" s="461">
        <v>22.5</v>
      </c>
      <c r="AA226" s="461">
        <v>437.73</v>
      </c>
      <c r="AB226" s="463">
        <v>353.75</v>
      </c>
      <c r="AC226" s="464">
        <v>0.3</v>
      </c>
      <c r="AD226" s="461">
        <v>20.62</v>
      </c>
      <c r="AE226" s="461">
        <v>720</v>
      </c>
      <c r="AF226" s="461"/>
      <c r="AG226" s="253"/>
      <c r="AH226" s="273">
        <v>0.1</v>
      </c>
      <c r="AI226" s="255">
        <v>0.08</v>
      </c>
      <c r="AJ226" s="160">
        <v>0.1</v>
      </c>
      <c r="AK226" s="539">
        <v>480.1</v>
      </c>
      <c r="AL226" s="539"/>
      <c r="AM226" s="506">
        <f t="shared" si="40"/>
        <v>220</v>
      </c>
      <c r="AN226" s="481">
        <v>257.37</v>
      </c>
      <c r="AO226" s="481">
        <v>191.57</v>
      </c>
      <c r="AP226" s="254"/>
      <c r="AQ226" s="481">
        <v>303.18</v>
      </c>
      <c r="AR226" s="500" t="s">
        <v>5330</v>
      </c>
      <c r="AS226" s="503">
        <v>23.57</v>
      </c>
      <c r="AT226" s="504"/>
      <c r="AU226" s="511">
        <v>237.16</v>
      </c>
      <c r="AV226" s="511">
        <v>1222.49</v>
      </c>
      <c r="AW226" s="505">
        <v>0.2</v>
      </c>
      <c r="AX226" s="504">
        <v>0.22</v>
      </c>
      <c r="AY226" s="503">
        <v>16.66</v>
      </c>
      <c r="AZ226" s="503">
        <v>1414.05</v>
      </c>
      <c r="BA226" s="503">
        <v>19.170000000000002</v>
      </c>
      <c r="BB226" s="503"/>
      <c r="BC226" s="503"/>
      <c r="BD226" s="511">
        <v>750</v>
      </c>
      <c r="BE226" s="512">
        <v>0.16200000000000001</v>
      </c>
      <c r="BF226" s="512"/>
      <c r="BG226" s="512" t="s">
        <v>5348</v>
      </c>
      <c r="BH226" s="252"/>
      <c r="BI226" s="252"/>
      <c r="BJ226" s="512">
        <v>0.22</v>
      </c>
      <c r="BK226" s="252"/>
      <c r="BL226" s="252"/>
      <c r="BM226" s="527">
        <f t="shared" si="41"/>
        <v>220</v>
      </c>
      <c r="BN226" s="490">
        <v>158.63</v>
      </c>
      <c r="BO226" s="304">
        <v>4.4999999999999998E-2</v>
      </c>
      <c r="BP226" s="254">
        <v>418.3</v>
      </c>
      <c r="BQ226" s="304">
        <v>3.9399999999999998E-2</v>
      </c>
      <c r="BR226" s="495">
        <v>19.170000000000002</v>
      </c>
      <c r="BS226" s="498">
        <v>0.3</v>
      </c>
      <c r="BT226" s="498"/>
      <c r="BU226" s="495">
        <v>424</v>
      </c>
      <c r="BV226" s="241">
        <f t="shared" si="33"/>
        <v>220</v>
      </c>
      <c r="BW226" s="2">
        <v>564.02</v>
      </c>
      <c r="BX226" s="2">
        <v>490.8</v>
      </c>
      <c r="BY226" s="2"/>
      <c r="BZ226" s="84">
        <v>0.06</v>
      </c>
      <c r="CA226" s="84">
        <v>0.06</v>
      </c>
      <c r="CB226" s="252"/>
      <c r="CC226" s="252"/>
      <c r="CD226" s="252">
        <v>546.33000000000004</v>
      </c>
      <c r="CE226" s="253"/>
      <c r="CG226" s="253">
        <v>0.08</v>
      </c>
      <c r="CM226" s="266">
        <f t="shared" si="34"/>
        <v>181</v>
      </c>
      <c r="CN226" s="267">
        <f t="shared" si="35"/>
        <v>362</v>
      </c>
      <c r="CO226" s="268">
        <f t="shared" si="36"/>
        <v>904.99</v>
      </c>
      <c r="CP226" s="252"/>
      <c r="CQ226" s="252"/>
      <c r="CR226" s="252"/>
      <c r="CS226" s="252"/>
      <c r="CT226" s="252"/>
      <c r="CU226" s="252"/>
      <c r="CV226" s="252"/>
      <c r="CW226" s="252"/>
      <c r="CX226" s="252">
        <f t="shared" si="42"/>
        <v>0</v>
      </c>
      <c r="CY226" s="252"/>
      <c r="CZ226" s="252">
        <v>489.06</v>
      </c>
      <c r="DA226" s="252"/>
      <c r="DC226" s="252"/>
      <c r="DD226" s="252"/>
      <c r="DH226" s="6">
        <v>7.2499999999999995E-2</v>
      </c>
      <c r="DI226" s="252">
        <v>39.42</v>
      </c>
      <c r="DJ226" s="3">
        <v>546.33000000000004</v>
      </c>
      <c r="DL226" s="241">
        <f t="shared" si="37"/>
        <v>220</v>
      </c>
      <c r="DM226" s="84"/>
      <c r="DN226" s="252">
        <v>720</v>
      </c>
      <c r="DQ226" s="252">
        <v>405.18</v>
      </c>
      <c r="DR226" s="264">
        <v>3.9399999999999998E-2</v>
      </c>
      <c r="DS226" s="252">
        <v>500</v>
      </c>
      <c r="DT226" s="537">
        <v>3.5000000000000003E-2</v>
      </c>
    </row>
    <row r="227" spans="1:124">
      <c r="A227">
        <v>221</v>
      </c>
      <c r="B227" s="259">
        <v>5.2026000000000003</v>
      </c>
      <c r="C227">
        <v>221</v>
      </c>
      <c r="D227" s="168">
        <f t="shared" si="32"/>
        <v>0</v>
      </c>
      <c r="E227" s="246">
        <v>46143</v>
      </c>
      <c r="G227" s="375">
        <f t="shared" si="44"/>
        <v>250785.6742215</v>
      </c>
      <c r="H227" s="7">
        <f t="shared" si="45"/>
        <v>627.94530599999996</v>
      </c>
      <c r="I227" s="248">
        <f t="shared" si="47"/>
        <v>139.09199999999998</v>
      </c>
      <c r="J227" s="258">
        <f t="shared" si="46"/>
        <v>0</v>
      </c>
      <c r="K227" s="67"/>
      <c r="L227" s="252">
        <v>300</v>
      </c>
      <c r="M227" s="263"/>
      <c r="N227" s="263"/>
      <c r="O227" s="474">
        <v>328.76</v>
      </c>
      <c r="P227" s="475">
        <v>328.76</v>
      </c>
      <c r="Q227" s="475">
        <v>430.86</v>
      </c>
      <c r="R227" s="476">
        <v>0.09</v>
      </c>
      <c r="S227" s="536">
        <f t="shared" si="39"/>
        <v>221</v>
      </c>
      <c r="T227" s="461">
        <v>75.260000000000005</v>
      </c>
      <c r="U227" s="461">
        <v>10.56</v>
      </c>
      <c r="V227" s="461">
        <v>353.76</v>
      </c>
      <c r="W227" s="461"/>
      <c r="X227" s="254">
        <v>51.09</v>
      </c>
      <c r="Y227" s="462">
        <v>7.4999999999999997E-2</v>
      </c>
      <c r="Z227" s="461">
        <v>22.5</v>
      </c>
      <c r="AA227" s="461">
        <v>437.73</v>
      </c>
      <c r="AB227" s="463">
        <v>353.75</v>
      </c>
      <c r="AC227" s="464">
        <v>0.3</v>
      </c>
      <c r="AD227" s="461">
        <v>20.62</v>
      </c>
      <c r="AE227" s="461">
        <v>720</v>
      </c>
      <c r="AF227" s="461"/>
      <c r="AG227" s="253"/>
      <c r="AH227" s="273">
        <v>0.1</v>
      </c>
      <c r="AI227" s="255">
        <v>0.08</v>
      </c>
      <c r="AJ227" s="160">
        <v>0.1</v>
      </c>
      <c r="AK227" s="539">
        <v>480.1</v>
      </c>
      <c r="AL227" s="539"/>
      <c r="AM227" s="506">
        <f t="shared" si="40"/>
        <v>221</v>
      </c>
      <c r="AN227" s="481">
        <v>257.37</v>
      </c>
      <c r="AO227" s="481">
        <v>191.57</v>
      </c>
      <c r="AP227" s="254"/>
      <c r="AQ227" s="481">
        <v>303.18</v>
      </c>
      <c r="AR227" s="500" t="s">
        <v>5330</v>
      </c>
      <c r="AS227" s="503">
        <v>23.57</v>
      </c>
      <c r="AT227" s="505"/>
      <c r="AU227" s="511">
        <v>237.16</v>
      </c>
      <c r="AV227" s="511">
        <v>1222.49</v>
      </c>
      <c r="AW227" s="505">
        <v>0.2</v>
      </c>
      <c r="AX227" s="504">
        <v>0.22</v>
      </c>
      <c r="AY227" s="503">
        <v>16.66</v>
      </c>
      <c r="AZ227" s="503">
        <v>1414.05</v>
      </c>
      <c r="BA227" s="503">
        <v>19.170000000000002</v>
      </c>
      <c r="BB227" s="503"/>
      <c r="BC227" s="503"/>
      <c r="BD227" s="511">
        <v>750</v>
      </c>
      <c r="BE227" s="512">
        <v>0.16200000000000001</v>
      </c>
      <c r="BF227" s="512"/>
      <c r="BG227" s="512" t="s">
        <v>5348</v>
      </c>
      <c r="BH227" s="252"/>
      <c r="BI227" s="252"/>
      <c r="BJ227" s="512">
        <v>0.22</v>
      </c>
      <c r="BK227" s="252"/>
      <c r="BL227" s="252"/>
      <c r="BM227" s="527">
        <f t="shared" si="41"/>
        <v>221</v>
      </c>
      <c r="BN227" s="490">
        <v>158.63</v>
      </c>
      <c r="BO227" s="304">
        <v>4.4999999999999998E-2</v>
      </c>
      <c r="BP227" s="254">
        <v>418.3</v>
      </c>
      <c r="BQ227" s="304">
        <v>3.9399999999999998E-2</v>
      </c>
      <c r="BR227" s="495">
        <v>19.170000000000002</v>
      </c>
      <c r="BS227" s="498">
        <v>0.3</v>
      </c>
      <c r="BT227" s="498"/>
      <c r="BU227" s="495">
        <v>424</v>
      </c>
      <c r="BV227" s="241">
        <f t="shared" si="33"/>
        <v>221</v>
      </c>
      <c r="BW227" s="2">
        <v>564.02</v>
      </c>
      <c r="BX227" s="2">
        <v>490.8</v>
      </c>
      <c r="BY227" s="2"/>
      <c r="BZ227" s="84">
        <v>0.06</v>
      </c>
      <c r="CA227" s="84">
        <v>0.06</v>
      </c>
      <c r="CB227" s="252"/>
      <c r="CC227" s="252"/>
      <c r="CD227" s="252">
        <v>546.33000000000004</v>
      </c>
      <c r="CE227" s="253"/>
      <c r="CG227" s="5">
        <v>0.08</v>
      </c>
      <c r="CM227" s="266">
        <f t="shared" si="34"/>
        <v>181</v>
      </c>
      <c r="CN227" s="267">
        <f t="shared" si="35"/>
        <v>362</v>
      </c>
      <c r="CO227" s="268">
        <f t="shared" si="36"/>
        <v>904.99</v>
      </c>
      <c r="CP227" s="252"/>
      <c r="CQ227" s="252"/>
      <c r="CR227" s="252"/>
      <c r="CS227" s="252"/>
      <c r="CT227" s="252"/>
      <c r="CU227" s="252"/>
      <c r="CV227" s="252"/>
      <c r="CW227" s="252"/>
      <c r="CX227" s="252">
        <f t="shared" si="42"/>
        <v>0</v>
      </c>
      <c r="CY227" s="252"/>
      <c r="CZ227" s="252">
        <v>489.06</v>
      </c>
      <c r="DA227" s="252"/>
      <c r="DC227" s="252"/>
      <c r="DD227" s="252"/>
      <c r="DH227" s="6">
        <v>7.2499999999999995E-2</v>
      </c>
      <c r="DI227" s="252">
        <v>39.42</v>
      </c>
      <c r="DJ227" s="3">
        <v>546.33000000000004</v>
      </c>
      <c r="DL227" s="241">
        <f t="shared" si="37"/>
        <v>221</v>
      </c>
      <c r="DM227" s="84"/>
      <c r="DN227" s="252">
        <v>720</v>
      </c>
      <c r="DQ227" s="252">
        <v>405.18</v>
      </c>
      <c r="DR227" s="264">
        <v>3.9399999999999998E-2</v>
      </c>
      <c r="DS227" s="252">
        <v>500</v>
      </c>
      <c r="DT227" s="537">
        <v>3.5000000000000003E-2</v>
      </c>
    </row>
    <row r="228" spans="1:124">
      <c r="A228">
        <v>222</v>
      </c>
      <c r="B228" s="259">
        <v>6.2026000000000003</v>
      </c>
      <c r="C228">
        <v>222</v>
      </c>
      <c r="D228" s="168">
        <f t="shared" si="32"/>
        <v>0</v>
      </c>
      <c r="E228" s="246">
        <v>46174</v>
      </c>
      <c r="G228" s="375">
        <f t="shared" si="44"/>
        <v>250785.6742215</v>
      </c>
      <c r="H228" s="7">
        <f t="shared" si="45"/>
        <v>627.94530599999996</v>
      </c>
      <c r="I228" s="248">
        <f t="shared" si="47"/>
        <v>139.09199999999998</v>
      </c>
      <c r="J228" s="258">
        <f t="shared" si="46"/>
        <v>0</v>
      </c>
      <c r="K228" s="67"/>
      <c r="L228" s="252">
        <v>300</v>
      </c>
      <c r="M228" s="263"/>
      <c r="N228" s="263"/>
      <c r="O228" s="474">
        <v>328.76</v>
      </c>
      <c r="P228" s="475">
        <v>328.76</v>
      </c>
      <c r="Q228" s="475">
        <v>430.86</v>
      </c>
      <c r="R228" s="476">
        <v>0.09</v>
      </c>
      <c r="S228" s="536">
        <f t="shared" si="39"/>
        <v>222</v>
      </c>
      <c r="T228" s="461">
        <v>75.260000000000005</v>
      </c>
      <c r="U228" s="461">
        <v>10.56</v>
      </c>
      <c r="V228" s="461">
        <v>353.76</v>
      </c>
      <c r="W228" s="461"/>
      <c r="X228" s="254">
        <v>51.09</v>
      </c>
      <c r="Y228" s="462">
        <v>7.4999999999999997E-2</v>
      </c>
      <c r="Z228" s="461">
        <v>22.5</v>
      </c>
      <c r="AA228" s="461">
        <v>437.73</v>
      </c>
      <c r="AB228" s="463">
        <v>353.75</v>
      </c>
      <c r="AC228" s="464">
        <v>0.3</v>
      </c>
      <c r="AD228" s="461">
        <v>20.62</v>
      </c>
      <c r="AE228" s="461">
        <v>720</v>
      </c>
      <c r="AF228" s="461"/>
      <c r="AG228" s="253"/>
      <c r="AH228" s="273">
        <v>0.1</v>
      </c>
      <c r="AI228" s="255">
        <v>0.08</v>
      </c>
      <c r="AJ228" s="160">
        <v>0.1</v>
      </c>
      <c r="AK228" s="539">
        <v>480.1</v>
      </c>
      <c r="AL228" s="539"/>
      <c r="AM228" s="506">
        <f t="shared" si="40"/>
        <v>222</v>
      </c>
      <c r="AN228" s="481">
        <v>257.37</v>
      </c>
      <c r="AO228" s="481">
        <v>191.57</v>
      </c>
      <c r="AP228" s="254"/>
      <c r="AQ228" s="481">
        <v>303.18</v>
      </c>
      <c r="AR228" s="500" t="s">
        <v>5330</v>
      </c>
      <c r="AS228" s="503">
        <v>23.57</v>
      </c>
      <c r="AT228" s="504"/>
      <c r="AU228" s="511">
        <v>237.16</v>
      </c>
      <c r="AV228" s="511">
        <v>1222.49</v>
      </c>
      <c r="AW228" s="505">
        <v>0.2</v>
      </c>
      <c r="AX228" s="504">
        <v>0.22</v>
      </c>
      <c r="AY228" s="503">
        <v>16.66</v>
      </c>
      <c r="AZ228" s="503">
        <v>1414.05</v>
      </c>
      <c r="BA228" s="503">
        <v>19.170000000000002</v>
      </c>
      <c r="BB228" s="503"/>
      <c r="BC228" s="503"/>
      <c r="BD228" s="511">
        <v>750</v>
      </c>
      <c r="BE228" s="512">
        <v>0.16200000000000001</v>
      </c>
      <c r="BF228" s="512"/>
      <c r="BG228" s="512" t="s">
        <v>5348</v>
      </c>
      <c r="BH228" s="252"/>
      <c r="BI228" s="252"/>
      <c r="BJ228" s="512">
        <v>0.22</v>
      </c>
      <c r="BK228" s="252"/>
      <c r="BL228" s="252"/>
      <c r="BM228" s="527">
        <f t="shared" si="41"/>
        <v>222</v>
      </c>
      <c r="BN228" s="490">
        <v>158.63</v>
      </c>
      <c r="BO228" s="304">
        <v>4.4999999999999998E-2</v>
      </c>
      <c r="BP228" s="254">
        <v>418.3</v>
      </c>
      <c r="BQ228" s="304">
        <v>3.9399999999999998E-2</v>
      </c>
      <c r="BR228" s="495">
        <v>19.170000000000002</v>
      </c>
      <c r="BS228" s="498">
        <v>0.3</v>
      </c>
      <c r="BT228" s="498"/>
      <c r="BU228" s="495">
        <v>424</v>
      </c>
      <c r="BV228" s="241">
        <f t="shared" si="33"/>
        <v>222</v>
      </c>
      <c r="BW228" s="2">
        <v>564.02</v>
      </c>
      <c r="BX228" s="2">
        <v>490.8</v>
      </c>
      <c r="BY228" s="2"/>
      <c r="BZ228" s="84">
        <v>0.06</v>
      </c>
      <c r="CA228" s="84">
        <v>0.06</v>
      </c>
      <c r="CB228" s="252"/>
      <c r="CC228" s="252"/>
      <c r="CD228" s="252">
        <v>546.33000000000004</v>
      </c>
      <c r="CE228" s="253"/>
      <c r="CG228" s="253">
        <v>0.08</v>
      </c>
      <c r="CM228" s="266">
        <f t="shared" si="34"/>
        <v>181</v>
      </c>
      <c r="CN228" s="267">
        <f t="shared" si="35"/>
        <v>362</v>
      </c>
      <c r="CO228" s="268">
        <f t="shared" si="36"/>
        <v>904.99</v>
      </c>
      <c r="CP228" s="252"/>
      <c r="CQ228" s="252"/>
      <c r="CR228" s="252"/>
      <c r="CS228" s="252"/>
      <c r="CT228" s="252"/>
      <c r="CU228" s="252"/>
      <c r="CV228" s="252"/>
      <c r="CW228" s="252"/>
      <c r="CX228" s="252">
        <f t="shared" si="42"/>
        <v>0</v>
      </c>
      <c r="CY228" s="252"/>
      <c r="CZ228" s="252">
        <v>489.06</v>
      </c>
      <c r="DA228" s="252"/>
      <c r="DC228" s="252"/>
      <c r="DD228" s="252"/>
      <c r="DH228" s="6">
        <v>7.2499999999999995E-2</v>
      </c>
      <c r="DI228" s="252">
        <v>39.42</v>
      </c>
      <c r="DJ228" s="3">
        <v>546.33000000000004</v>
      </c>
      <c r="DL228" s="241">
        <f t="shared" si="37"/>
        <v>222</v>
      </c>
      <c r="DM228" s="84"/>
      <c r="DN228" s="252">
        <v>720</v>
      </c>
      <c r="DQ228" s="252">
        <v>405.18</v>
      </c>
      <c r="DR228" s="264">
        <v>3.9399999999999998E-2</v>
      </c>
      <c r="DS228" s="252">
        <v>500</v>
      </c>
      <c r="DT228" s="537">
        <v>3.5000000000000003E-2</v>
      </c>
    </row>
    <row r="229" spans="1:124">
      <c r="A229">
        <v>223</v>
      </c>
      <c r="B229" s="259">
        <v>7.2026000000000003</v>
      </c>
      <c r="C229">
        <v>223</v>
      </c>
      <c r="D229" s="168">
        <f t="shared" si="32"/>
        <v>0</v>
      </c>
      <c r="E229" s="246">
        <v>46204</v>
      </c>
      <c r="G229" s="375">
        <f t="shared" si="44"/>
        <v>250785.6742215</v>
      </c>
      <c r="H229" s="7">
        <f t="shared" si="45"/>
        <v>627.94530599999996</v>
      </c>
      <c r="I229" s="248">
        <f t="shared" si="47"/>
        <v>139.09199999999998</v>
      </c>
      <c r="J229" s="258">
        <f t="shared" si="46"/>
        <v>0</v>
      </c>
      <c r="K229" s="67"/>
      <c r="L229" s="252">
        <v>300</v>
      </c>
      <c r="M229" s="263"/>
      <c r="N229" s="263"/>
      <c r="O229" s="474">
        <v>328.76</v>
      </c>
      <c r="P229" s="475">
        <v>328.76</v>
      </c>
      <c r="Q229" s="475">
        <v>430.86</v>
      </c>
      <c r="R229" s="476">
        <v>0.09</v>
      </c>
      <c r="S229" s="536">
        <f t="shared" si="39"/>
        <v>223</v>
      </c>
      <c r="T229" s="461">
        <v>75.260000000000005</v>
      </c>
      <c r="U229" s="461">
        <v>10.56</v>
      </c>
      <c r="V229" s="461">
        <v>353.76</v>
      </c>
      <c r="W229" s="461"/>
      <c r="X229" s="254">
        <v>51.09</v>
      </c>
      <c r="Y229" s="462">
        <v>7.4999999999999997E-2</v>
      </c>
      <c r="Z229" s="461">
        <v>22.5</v>
      </c>
      <c r="AA229" s="461">
        <v>437.73</v>
      </c>
      <c r="AB229" s="463">
        <v>353.75</v>
      </c>
      <c r="AC229" s="464">
        <v>0.3</v>
      </c>
      <c r="AD229" s="461">
        <v>20.62</v>
      </c>
      <c r="AE229" s="461">
        <v>720</v>
      </c>
      <c r="AF229" s="461"/>
      <c r="AG229" s="253"/>
      <c r="AH229" s="273">
        <v>0.1</v>
      </c>
      <c r="AI229" s="255">
        <v>0.08</v>
      </c>
      <c r="AJ229" s="160">
        <v>0.1</v>
      </c>
      <c r="AK229" s="539">
        <v>480.1</v>
      </c>
      <c r="AL229" s="539"/>
      <c r="AM229" s="506">
        <f t="shared" si="40"/>
        <v>223</v>
      </c>
      <c r="AN229" s="481">
        <v>257.37</v>
      </c>
      <c r="AO229" s="481">
        <v>191.57</v>
      </c>
      <c r="AP229" s="254"/>
      <c r="AQ229" s="481">
        <v>303.18</v>
      </c>
      <c r="AR229" s="500" t="s">
        <v>5330</v>
      </c>
      <c r="AS229" s="503">
        <v>23.57</v>
      </c>
      <c r="AT229" s="505"/>
      <c r="AU229" s="511">
        <v>237.16</v>
      </c>
      <c r="AV229" s="511">
        <v>1222.49</v>
      </c>
      <c r="AW229" s="505">
        <v>0.2</v>
      </c>
      <c r="AX229" s="504">
        <v>0.22</v>
      </c>
      <c r="AY229" s="503">
        <v>16.66</v>
      </c>
      <c r="AZ229" s="503">
        <v>1414.05</v>
      </c>
      <c r="BA229" s="503">
        <v>19.170000000000002</v>
      </c>
      <c r="BB229" s="503"/>
      <c r="BC229" s="503"/>
      <c r="BD229" s="511">
        <v>750</v>
      </c>
      <c r="BE229" s="512">
        <v>0.16200000000000001</v>
      </c>
      <c r="BF229" s="512"/>
      <c r="BG229" s="512" t="s">
        <v>5348</v>
      </c>
      <c r="BH229" s="252"/>
      <c r="BI229" s="252"/>
      <c r="BJ229" s="512">
        <v>0.22</v>
      </c>
      <c r="BK229" s="252"/>
      <c r="BL229" s="252"/>
      <c r="BM229" s="527">
        <f t="shared" si="41"/>
        <v>223</v>
      </c>
      <c r="BN229" s="490">
        <v>158.63</v>
      </c>
      <c r="BO229" s="304">
        <v>4.4999999999999998E-2</v>
      </c>
      <c r="BP229" s="254">
        <v>418.3</v>
      </c>
      <c r="BQ229" s="304">
        <v>3.9399999999999998E-2</v>
      </c>
      <c r="BR229" s="495">
        <v>19.170000000000002</v>
      </c>
      <c r="BS229" s="498">
        <v>0.3</v>
      </c>
      <c r="BT229" s="498"/>
      <c r="BU229" s="495">
        <v>424</v>
      </c>
      <c r="BV229" s="241">
        <f t="shared" si="33"/>
        <v>223</v>
      </c>
      <c r="BW229" s="2">
        <v>564.02</v>
      </c>
      <c r="BX229" s="2">
        <v>490.8</v>
      </c>
      <c r="BY229" s="2"/>
      <c r="BZ229" s="84">
        <v>0.06</v>
      </c>
      <c r="CA229" s="84">
        <v>0.06</v>
      </c>
      <c r="CB229" s="252"/>
      <c r="CC229" s="252"/>
      <c r="CD229" s="252">
        <v>546.33000000000004</v>
      </c>
      <c r="CE229" s="253"/>
      <c r="CG229" s="5">
        <v>0.08</v>
      </c>
      <c r="CM229" s="266">
        <f t="shared" si="34"/>
        <v>181</v>
      </c>
      <c r="CN229" s="267">
        <f t="shared" si="35"/>
        <v>362</v>
      </c>
      <c r="CO229" s="268">
        <f t="shared" si="36"/>
        <v>904.99</v>
      </c>
      <c r="CP229" s="252"/>
      <c r="CQ229" s="252"/>
      <c r="CR229" s="252"/>
      <c r="CS229" s="252"/>
      <c r="CT229" s="252"/>
      <c r="CU229" s="252"/>
      <c r="CV229" s="252"/>
      <c r="CW229" s="252"/>
      <c r="CX229" s="252">
        <f t="shared" si="42"/>
        <v>0</v>
      </c>
      <c r="CY229" s="252"/>
      <c r="CZ229" s="252">
        <v>489.06</v>
      </c>
      <c r="DA229" s="252"/>
      <c r="DC229" s="252"/>
      <c r="DD229" s="252"/>
      <c r="DH229" s="6">
        <v>7.2499999999999995E-2</v>
      </c>
      <c r="DI229" s="252">
        <v>39.42</v>
      </c>
      <c r="DJ229" s="3">
        <v>546.33000000000004</v>
      </c>
      <c r="DL229" s="241">
        <f t="shared" si="37"/>
        <v>223</v>
      </c>
      <c r="DM229" s="84"/>
      <c r="DN229" s="252">
        <v>720</v>
      </c>
      <c r="DQ229" s="252">
        <v>405.18</v>
      </c>
      <c r="DR229" s="264">
        <v>3.9399999999999998E-2</v>
      </c>
      <c r="DS229" s="252">
        <v>500</v>
      </c>
      <c r="DT229" s="537">
        <v>3.5000000000000003E-2</v>
      </c>
    </row>
    <row r="230" spans="1:124">
      <c r="A230">
        <v>224</v>
      </c>
      <c r="B230" s="259">
        <v>8.2026000000000003</v>
      </c>
      <c r="C230">
        <v>224</v>
      </c>
      <c r="D230" s="168">
        <f t="shared" si="32"/>
        <v>0</v>
      </c>
      <c r="E230" s="246">
        <v>46235</v>
      </c>
      <c r="G230" s="375">
        <f t="shared" si="44"/>
        <v>250785.6742215</v>
      </c>
      <c r="H230" s="7">
        <f t="shared" si="45"/>
        <v>627.94530599999996</v>
      </c>
      <c r="I230" s="248">
        <f t="shared" si="47"/>
        <v>139.09199999999998</v>
      </c>
      <c r="J230" s="258">
        <f t="shared" si="46"/>
        <v>0</v>
      </c>
      <c r="K230" s="67"/>
      <c r="L230" s="252">
        <v>300</v>
      </c>
      <c r="M230" s="263"/>
      <c r="N230" s="263"/>
      <c r="O230" s="474">
        <v>328.76</v>
      </c>
      <c r="P230" s="475">
        <v>328.76</v>
      </c>
      <c r="Q230" s="475">
        <v>430.86</v>
      </c>
      <c r="R230" s="476">
        <v>0.09</v>
      </c>
      <c r="S230" s="536">
        <f t="shared" si="39"/>
        <v>224</v>
      </c>
      <c r="T230" s="461">
        <v>75.260000000000005</v>
      </c>
      <c r="U230" s="461">
        <v>10.56</v>
      </c>
      <c r="V230" s="461">
        <v>353.76</v>
      </c>
      <c r="W230" s="461"/>
      <c r="X230" s="254">
        <v>51.09</v>
      </c>
      <c r="Y230" s="462">
        <v>7.4999999999999997E-2</v>
      </c>
      <c r="Z230" s="461">
        <v>22.5</v>
      </c>
      <c r="AA230" s="461">
        <v>437.73</v>
      </c>
      <c r="AB230" s="463">
        <v>353.75</v>
      </c>
      <c r="AC230" s="464">
        <v>0.3</v>
      </c>
      <c r="AD230" s="461">
        <v>20.62</v>
      </c>
      <c r="AE230" s="461">
        <v>720</v>
      </c>
      <c r="AF230" s="461"/>
      <c r="AG230" s="253"/>
      <c r="AH230" s="273">
        <v>0.1</v>
      </c>
      <c r="AI230" s="255">
        <v>0.08</v>
      </c>
      <c r="AJ230" s="160">
        <v>0.1</v>
      </c>
      <c r="AK230" s="539">
        <v>480.1</v>
      </c>
      <c r="AL230" s="539"/>
      <c r="AM230" s="506">
        <f t="shared" si="40"/>
        <v>224</v>
      </c>
      <c r="AN230" s="481">
        <v>257.37</v>
      </c>
      <c r="AO230" s="481">
        <v>191.57</v>
      </c>
      <c r="AP230" s="254"/>
      <c r="AQ230" s="481">
        <v>303.18</v>
      </c>
      <c r="AR230" s="500" t="s">
        <v>5330</v>
      </c>
      <c r="AS230" s="503">
        <v>23.57</v>
      </c>
      <c r="AT230" s="504"/>
      <c r="AU230" s="511">
        <v>237.16</v>
      </c>
      <c r="AV230" s="511">
        <v>1222.49</v>
      </c>
      <c r="AW230" s="505">
        <v>0.2</v>
      </c>
      <c r="AX230" s="504">
        <v>0.22</v>
      </c>
      <c r="AY230" s="503">
        <v>16.66</v>
      </c>
      <c r="AZ230" s="503">
        <v>1414.05</v>
      </c>
      <c r="BA230" s="503">
        <v>19.170000000000002</v>
      </c>
      <c r="BB230" s="503"/>
      <c r="BC230" s="503"/>
      <c r="BD230" s="511">
        <v>750</v>
      </c>
      <c r="BE230" s="512">
        <v>0.16200000000000001</v>
      </c>
      <c r="BF230" s="512"/>
      <c r="BG230" s="512" t="s">
        <v>5348</v>
      </c>
      <c r="BH230" s="252"/>
      <c r="BI230" s="252"/>
      <c r="BJ230" s="512">
        <v>0.22</v>
      </c>
      <c r="BK230" s="252"/>
      <c r="BL230" s="252"/>
      <c r="BM230" s="527">
        <f t="shared" si="41"/>
        <v>224</v>
      </c>
      <c r="BN230" s="490">
        <v>158.63</v>
      </c>
      <c r="BO230" s="304">
        <v>4.4999999999999998E-2</v>
      </c>
      <c r="BP230" s="254">
        <v>418.3</v>
      </c>
      <c r="BQ230" s="304">
        <v>3.9399999999999998E-2</v>
      </c>
      <c r="BR230" s="495">
        <v>19.170000000000002</v>
      </c>
      <c r="BS230" s="498">
        <v>0.3</v>
      </c>
      <c r="BT230" s="498"/>
      <c r="BU230" s="495">
        <v>424</v>
      </c>
      <c r="BV230" s="241">
        <f t="shared" si="33"/>
        <v>224</v>
      </c>
      <c r="BW230" s="2">
        <v>564.02</v>
      </c>
      <c r="BX230" s="2">
        <v>490.8</v>
      </c>
      <c r="BY230" s="2"/>
      <c r="BZ230" s="84">
        <v>0.06</v>
      </c>
      <c r="CA230" s="84">
        <v>0.06</v>
      </c>
      <c r="CB230" s="252"/>
      <c r="CC230" s="252"/>
      <c r="CD230" s="252">
        <v>546.33000000000004</v>
      </c>
      <c r="CE230" s="253"/>
      <c r="CG230" s="253">
        <v>0.08</v>
      </c>
      <c r="CM230" s="266">
        <f t="shared" si="34"/>
        <v>181</v>
      </c>
      <c r="CN230" s="267">
        <f t="shared" si="35"/>
        <v>362</v>
      </c>
      <c r="CO230" s="268">
        <f t="shared" si="36"/>
        <v>904.99</v>
      </c>
      <c r="CP230" s="252"/>
      <c r="CQ230" s="252"/>
      <c r="CR230" s="252"/>
      <c r="CS230" s="252"/>
      <c r="CT230" s="252"/>
      <c r="CU230" s="252"/>
      <c r="CV230" s="252"/>
      <c r="CW230" s="252"/>
      <c r="CX230" s="252">
        <f t="shared" si="42"/>
        <v>0</v>
      </c>
      <c r="CY230" s="252"/>
      <c r="CZ230" s="252">
        <v>489.06</v>
      </c>
      <c r="DA230" s="252"/>
      <c r="DC230" s="252"/>
      <c r="DD230" s="252"/>
      <c r="DH230" s="6">
        <v>7.2499999999999995E-2</v>
      </c>
      <c r="DI230" s="252">
        <v>39.42</v>
      </c>
      <c r="DJ230" s="3">
        <v>546.33000000000004</v>
      </c>
      <c r="DL230" s="241">
        <f t="shared" si="37"/>
        <v>224</v>
      </c>
      <c r="DM230" s="84"/>
      <c r="DN230" s="252">
        <v>720</v>
      </c>
      <c r="DQ230" s="252">
        <v>405.18</v>
      </c>
      <c r="DR230" s="264">
        <v>3.9399999999999998E-2</v>
      </c>
      <c r="DS230" s="252">
        <v>500</v>
      </c>
      <c r="DT230" s="537">
        <v>3.5000000000000003E-2</v>
      </c>
    </row>
    <row r="231" spans="1:124">
      <c r="A231">
        <v>225</v>
      </c>
      <c r="B231" s="259">
        <v>9.2026000000000003</v>
      </c>
      <c r="C231">
        <v>225</v>
      </c>
      <c r="D231" s="168">
        <f t="shared" ref="D231:D234" si="48">+G231/G230-1</f>
        <v>0</v>
      </c>
      <c r="E231" s="246">
        <v>46266</v>
      </c>
      <c r="G231" s="375">
        <f t="shared" si="44"/>
        <v>250785.6742215</v>
      </c>
      <c r="H231" s="7">
        <f t="shared" si="45"/>
        <v>627.94530599999996</v>
      </c>
      <c r="I231" s="248">
        <f t="shared" si="47"/>
        <v>139.09199999999998</v>
      </c>
      <c r="J231" s="258">
        <f t="shared" si="46"/>
        <v>0</v>
      </c>
      <c r="K231" s="67"/>
      <c r="L231" s="252">
        <v>300</v>
      </c>
      <c r="M231" s="263"/>
      <c r="N231" s="263"/>
      <c r="O231" s="474">
        <v>328.76</v>
      </c>
      <c r="P231" s="475">
        <v>328.76</v>
      </c>
      <c r="Q231" s="475">
        <v>430.86</v>
      </c>
      <c r="R231" s="476">
        <v>0.09</v>
      </c>
      <c r="S231" s="536">
        <f t="shared" si="39"/>
        <v>225</v>
      </c>
      <c r="T231" s="461">
        <v>75.260000000000005</v>
      </c>
      <c r="U231" s="461">
        <v>10.56</v>
      </c>
      <c r="V231" s="461">
        <v>353.76</v>
      </c>
      <c r="W231" s="461"/>
      <c r="X231" s="254">
        <v>51.09</v>
      </c>
      <c r="Y231" s="462">
        <v>7.4999999999999997E-2</v>
      </c>
      <c r="Z231" s="461">
        <v>22.5</v>
      </c>
      <c r="AA231" s="461">
        <v>437.73</v>
      </c>
      <c r="AB231" s="463">
        <v>353.75</v>
      </c>
      <c r="AC231" s="464">
        <v>0.3</v>
      </c>
      <c r="AD231" s="461">
        <v>20.62</v>
      </c>
      <c r="AE231" s="461">
        <v>720</v>
      </c>
      <c r="AF231" s="461"/>
      <c r="AG231" s="253"/>
      <c r="AH231" s="273">
        <v>0.1</v>
      </c>
      <c r="AI231" s="255">
        <v>0.08</v>
      </c>
      <c r="AJ231" s="160">
        <v>0.1</v>
      </c>
      <c r="AK231" s="539">
        <v>480.1</v>
      </c>
      <c r="AL231" s="539"/>
      <c r="AM231" s="506">
        <f t="shared" si="40"/>
        <v>225</v>
      </c>
      <c r="AN231" s="481">
        <v>257.37</v>
      </c>
      <c r="AO231" s="481">
        <v>191.57</v>
      </c>
      <c r="AP231" s="254"/>
      <c r="AQ231" s="481">
        <v>303.18</v>
      </c>
      <c r="AR231" s="500" t="s">
        <v>5330</v>
      </c>
      <c r="AS231" s="503">
        <v>23.57</v>
      </c>
      <c r="AT231" s="505"/>
      <c r="AU231" s="511">
        <v>237.16</v>
      </c>
      <c r="AV231" s="511">
        <v>1222.49</v>
      </c>
      <c r="AW231" s="505">
        <v>0.2</v>
      </c>
      <c r="AX231" s="504">
        <v>0.22</v>
      </c>
      <c r="AY231" s="503">
        <v>16.66</v>
      </c>
      <c r="AZ231" s="503">
        <v>1414.05</v>
      </c>
      <c r="BA231" s="503">
        <v>19.170000000000002</v>
      </c>
      <c r="BB231" s="503"/>
      <c r="BC231" s="503"/>
      <c r="BD231" s="511">
        <v>750</v>
      </c>
      <c r="BE231" s="512">
        <v>0.16200000000000001</v>
      </c>
      <c r="BF231" s="512"/>
      <c r="BG231" s="512" t="s">
        <v>5348</v>
      </c>
      <c r="BH231" s="252"/>
      <c r="BI231" s="252"/>
      <c r="BJ231" s="512">
        <v>0.22</v>
      </c>
      <c r="BK231" s="252"/>
      <c r="BL231" s="252"/>
      <c r="BM231" s="527">
        <f t="shared" si="41"/>
        <v>225</v>
      </c>
      <c r="BN231" s="490">
        <v>158.63</v>
      </c>
      <c r="BO231" s="304">
        <v>4.4999999999999998E-2</v>
      </c>
      <c r="BP231" s="254">
        <v>418.3</v>
      </c>
      <c r="BQ231" s="304">
        <v>3.9399999999999998E-2</v>
      </c>
      <c r="BR231" s="495">
        <v>19.170000000000002</v>
      </c>
      <c r="BS231" s="498">
        <v>0.3</v>
      </c>
      <c r="BT231" s="498"/>
      <c r="BU231" s="495">
        <v>424</v>
      </c>
      <c r="BV231" s="241">
        <f t="shared" si="33"/>
        <v>225</v>
      </c>
      <c r="BW231" s="2">
        <v>564.02</v>
      </c>
      <c r="BX231" s="2">
        <v>490.8</v>
      </c>
      <c r="BY231" s="2"/>
      <c r="BZ231" s="84">
        <v>0.06</v>
      </c>
      <c r="CA231" s="84">
        <v>0.06</v>
      </c>
      <c r="CB231" s="252"/>
      <c r="CC231" s="252"/>
      <c r="CD231" s="252">
        <v>546.33000000000004</v>
      </c>
      <c r="CE231" s="253"/>
      <c r="CG231" s="5">
        <v>0.08</v>
      </c>
      <c r="CM231" s="266">
        <f t="shared" si="34"/>
        <v>181</v>
      </c>
      <c r="CN231" s="267">
        <f t="shared" si="35"/>
        <v>362</v>
      </c>
      <c r="CO231" s="268">
        <f t="shared" si="36"/>
        <v>904.99</v>
      </c>
      <c r="CP231" s="252"/>
      <c r="CQ231" s="252"/>
      <c r="CR231" s="252"/>
      <c r="CS231" s="252"/>
      <c r="CT231" s="252"/>
      <c r="CU231" s="252"/>
      <c r="CV231" s="252"/>
      <c r="CW231" s="252"/>
      <c r="CX231" s="252">
        <f t="shared" si="42"/>
        <v>0</v>
      </c>
      <c r="CY231" s="252"/>
      <c r="CZ231" s="252">
        <v>489.06</v>
      </c>
      <c r="DA231" s="252"/>
      <c r="DC231" s="252"/>
      <c r="DD231" s="252"/>
      <c r="DH231" s="6">
        <v>7.2499999999999995E-2</v>
      </c>
      <c r="DI231" s="252">
        <v>39.42</v>
      </c>
      <c r="DJ231" s="3">
        <v>546.33000000000004</v>
      </c>
      <c r="DL231" s="241">
        <f t="shared" si="37"/>
        <v>225</v>
      </c>
      <c r="DM231" s="84"/>
      <c r="DN231" s="252">
        <v>720</v>
      </c>
      <c r="DQ231" s="252">
        <v>405.18</v>
      </c>
      <c r="DR231" s="264">
        <v>3.9399999999999998E-2</v>
      </c>
      <c r="DS231" s="252">
        <v>500</v>
      </c>
      <c r="DT231" s="537">
        <v>3.5000000000000003E-2</v>
      </c>
    </row>
    <row r="232" spans="1:124">
      <c r="A232">
        <v>226</v>
      </c>
      <c r="B232" s="259">
        <v>10.2026</v>
      </c>
      <c r="C232">
        <v>226</v>
      </c>
      <c r="D232" s="168">
        <f t="shared" si="48"/>
        <v>0</v>
      </c>
      <c r="E232" s="246">
        <v>46296</v>
      </c>
      <c r="G232" s="375">
        <f t="shared" si="44"/>
        <v>250785.6742215</v>
      </c>
      <c r="H232" s="7">
        <f t="shared" si="45"/>
        <v>627.94530599999996</v>
      </c>
      <c r="I232" s="248">
        <f t="shared" si="47"/>
        <v>139.09199999999998</v>
      </c>
      <c r="J232" s="258">
        <f t="shared" si="46"/>
        <v>0</v>
      </c>
      <c r="K232" s="67"/>
      <c r="L232" s="252">
        <v>300</v>
      </c>
      <c r="M232" s="263"/>
      <c r="N232" s="263"/>
      <c r="O232" s="474">
        <v>328.76</v>
      </c>
      <c r="P232" s="475">
        <v>328.76</v>
      </c>
      <c r="Q232" s="475">
        <v>430.86</v>
      </c>
      <c r="R232" s="476">
        <v>0.09</v>
      </c>
      <c r="S232" s="536">
        <f t="shared" si="39"/>
        <v>226</v>
      </c>
      <c r="T232" s="461">
        <v>75.260000000000005</v>
      </c>
      <c r="U232" s="461">
        <v>10.56</v>
      </c>
      <c r="V232" s="461">
        <v>353.76</v>
      </c>
      <c r="W232" s="461"/>
      <c r="X232" s="254">
        <v>51.09</v>
      </c>
      <c r="Y232" s="462">
        <v>7.4999999999999997E-2</v>
      </c>
      <c r="Z232" s="461">
        <v>22.5</v>
      </c>
      <c r="AA232" s="461">
        <v>437.73</v>
      </c>
      <c r="AB232" s="463">
        <v>353.75</v>
      </c>
      <c r="AC232" s="464">
        <v>0.3</v>
      </c>
      <c r="AD232" s="461">
        <v>20.62</v>
      </c>
      <c r="AE232" s="461">
        <v>720</v>
      </c>
      <c r="AF232" s="461"/>
      <c r="AG232" s="253"/>
      <c r="AH232" s="273">
        <v>0.1</v>
      </c>
      <c r="AI232" s="255">
        <v>0.08</v>
      </c>
      <c r="AJ232" s="160">
        <v>0.1</v>
      </c>
      <c r="AK232" s="539">
        <v>480.1</v>
      </c>
      <c r="AL232" s="539"/>
      <c r="AM232" s="506">
        <f t="shared" si="40"/>
        <v>226</v>
      </c>
      <c r="AN232" s="481">
        <v>257.37</v>
      </c>
      <c r="AO232" s="481">
        <v>191.57</v>
      </c>
      <c r="AP232" s="254"/>
      <c r="AQ232" s="481">
        <v>303.18</v>
      </c>
      <c r="AR232" s="500" t="s">
        <v>5330</v>
      </c>
      <c r="AS232" s="503">
        <v>23.57</v>
      </c>
      <c r="AT232" s="504"/>
      <c r="AU232" s="511">
        <v>237.16</v>
      </c>
      <c r="AV232" s="511">
        <v>1222.49</v>
      </c>
      <c r="AW232" s="505">
        <v>0.2</v>
      </c>
      <c r="AX232" s="504">
        <v>0.22</v>
      </c>
      <c r="AY232" s="503">
        <v>16.66</v>
      </c>
      <c r="AZ232" s="503">
        <v>1414.05</v>
      </c>
      <c r="BA232" s="503">
        <v>19.170000000000002</v>
      </c>
      <c r="BB232" s="503"/>
      <c r="BC232" s="503"/>
      <c r="BD232" s="511">
        <v>750</v>
      </c>
      <c r="BE232" s="512">
        <v>0.16200000000000001</v>
      </c>
      <c r="BF232" s="512"/>
      <c r="BG232" s="512" t="s">
        <v>5348</v>
      </c>
      <c r="BH232" s="252"/>
      <c r="BI232" s="252"/>
      <c r="BJ232" s="512">
        <v>0.22</v>
      </c>
      <c r="BK232" s="252"/>
      <c r="BL232" s="252"/>
      <c r="BM232" s="527">
        <f t="shared" si="41"/>
        <v>226</v>
      </c>
      <c r="BN232" s="490">
        <v>158.63</v>
      </c>
      <c r="BO232" s="304">
        <v>4.4999999999999998E-2</v>
      </c>
      <c r="BP232" s="254">
        <v>418.3</v>
      </c>
      <c r="BQ232" s="304">
        <v>3.9399999999999998E-2</v>
      </c>
      <c r="BR232" s="495">
        <v>19.170000000000002</v>
      </c>
      <c r="BS232" s="498">
        <v>0.3</v>
      </c>
      <c r="BT232" s="498"/>
      <c r="BU232" s="495">
        <v>424</v>
      </c>
      <c r="BV232" s="241">
        <f t="shared" si="33"/>
        <v>226</v>
      </c>
      <c r="BW232" s="2">
        <v>564.02</v>
      </c>
      <c r="BX232" s="2">
        <v>490.8</v>
      </c>
      <c r="BY232" s="2"/>
      <c r="BZ232" s="84">
        <v>0.06</v>
      </c>
      <c r="CA232" s="84">
        <v>0.06</v>
      </c>
      <c r="CB232" s="252"/>
      <c r="CC232" s="252"/>
      <c r="CD232" s="252">
        <v>546.33000000000004</v>
      </c>
      <c r="CE232" s="253"/>
      <c r="CG232" s="253">
        <v>0.08</v>
      </c>
      <c r="CM232" s="266">
        <f t="shared" si="34"/>
        <v>181</v>
      </c>
      <c r="CN232" s="267">
        <f t="shared" si="35"/>
        <v>362</v>
      </c>
      <c r="CO232" s="268">
        <f t="shared" si="36"/>
        <v>904.99</v>
      </c>
      <c r="CP232" s="252"/>
      <c r="CQ232" s="252"/>
      <c r="CR232" s="252"/>
      <c r="CS232" s="252"/>
      <c r="CT232" s="252"/>
      <c r="CU232" s="252"/>
      <c r="CV232" s="252"/>
      <c r="CW232" s="252"/>
      <c r="CX232" s="252">
        <f t="shared" si="42"/>
        <v>0</v>
      </c>
      <c r="CY232" s="252"/>
      <c r="CZ232" s="252">
        <v>489.06</v>
      </c>
      <c r="DA232" s="252"/>
      <c r="DC232" s="252"/>
      <c r="DD232" s="252"/>
      <c r="DH232" s="6">
        <v>7.2499999999999995E-2</v>
      </c>
      <c r="DI232" s="252">
        <v>39.42</v>
      </c>
      <c r="DJ232" s="3">
        <v>546.33000000000004</v>
      </c>
      <c r="DL232" s="241">
        <f t="shared" si="37"/>
        <v>226</v>
      </c>
      <c r="DM232" s="84"/>
      <c r="DN232" s="252">
        <v>720</v>
      </c>
      <c r="DQ232" s="252">
        <v>405.18</v>
      </c>
      <c r="DR232" s="264">
        <v>3.9399999999999998E-2</v>
      </c>
      <c r="DS232" s="252">
        <v>500</v>
      </c>
      <c r="DT232" s="537">
        <v>3.5000000000000003E-2</v>
      </c>
    </row>
    <row r="233" spans="1:124">
      <c r="A233">
        <v>227</v>
      </c>
      <c r="B233" s="259">
        <v>11.2026</v>
      </c>
      <c r="C233">
        <v>227</v>
      </c>
      <c r="D233" s="168">
        <f t="shared" si="48"/>
        <v>0</v>
      </c>
      <c r="E233" s="246">
        <v>46327</v>
      </c>
      <c r="G233" s="375">
        <f t="shared" si="44"/>
        <v>250785.6742215</v>
      </c>
      <c r="H233" s="7">
        <f t="shared" si="45"/>
        <v>627.94530599999996</v>
      </c>
      <c r="I233" s="248">
        <f t="shared" si="47"/>
        <v>139.09199999999998</v>
      </c>
      <c r="J233" s="258">
        <f t="shared" si="46"/>
        <v>0</v>
      </c>
      <c r="K233" s="67"/>
      <c r="L233" s="252">
        <v>300</v>
      </c>
      <c r="M233" s="263"/>
      <c r="N233" s="263"/>
      <c r="O233" s="474">
        <v>328.76</v>
      </c>
      <c r="P233" s="475">
        <v>328.76</v>
      </c>
      <c r="Q233" s="475">
        <v>430.86</v>
      </c>
      <c r="R233" s="476">
        <v>0.09</v>
      </c>
      <c r="S233" s="536">
        <f t="shared" si="39"/>
        <v>227</v>
      </c>
      <c r="T233" s="461">
        <v>75.260000000000005</v>
      </c>
      <c r="U233" s="461">
        <v>10.56</v>
      </c>
      <c r="V233" s="461">
        <v>353.76</v>
      </c>
      <c r="W233" s="461"/>
      <c r="X233" s="254">
        <v>51.09</v>
      </c>
      <c r="Y233" s="462">
        <v>7.4999999999999997E-2</v>
      </c>
      <c r="Z233" s="461">
        <v>22.5</v>
      </c>
      <c r="AA233" s="461">
        <v>437.73</v>
      </c>
      <c r="AB233" s="463">
        <v>353.75</v>
      </c>
      <c r="AC233" s="464">
        <v>0.3</v>
      </c>
      <c r="AD233" s="461">
        <v>20.62</v>
      </c>
      <c r="AE233" s="461">
        <v>720</v>
      </c>
      <c r="AF233" s="461"/>
      <c r="AG233" s="253"/>
      <c r="AH233" s="273">
        <v>0.1</v>
      </c>
      <c r="AI233" s="255">
        <v>0.08</v>
      </c>
      <c r="AJ233" s="160">
        <v>0.1</v>
      </c>
      <c r="AK233" s="539">
        <v>480.1</v>
      </c>
      <c r="AL233" s="539"/>
      <c r="AM233" s="506">
        <f t="shared" si="40"/>
        <v>227</v>
      </c>
      <c r="AN233" s="481">
        <v>257.37</v>
      </c>
      <c r="AO233" s="481">
        <v>191.57</v>
      </c>
      <c r="AP233" s="254"/>
      <c r="AQ233" s="481">
        <v>303.18</v>
      </c>
      <c r="AR233" s="500" t="s">
        <v>5330</v>
      </c>
      <c r="AS233" s="503">
        <v>23.57</v>
      </c>
      <c r="AT233" s="505"/>
      <c r="AU233" s="511">
        <v>237.16</v>
      </c>
      <c r="AV233" s="511">
        <v>1222.49</v>
      </c>
      <c r="AW233" s="505">
        <v>0.2</v>
      </c>
      <c r="AX233" s="504">
        <v>0.22</v>
      </c>
      <c r="AY233" s="503">
        <v>16.66</v>
      </c>
      <c r="AZ233" s="503">
        <v>1414.05</v>
      </c>
      <c r="BA233" s="503">
        <v>19.170000000000002</v>
      </c>
      <c r="BB233" s="503"/>
      <c r="BC233" s="503"/>
      <c r="BD233" s="511">
        <v>750</v>
      </c>
      <c r="BE233" s="512">
        <v>0.16200000000000001</v>
      </c>
      <c r="BF233" s="512"/>
      <c r="BG233" s="512" t="s">
        <v>5348</v>
      </c>
      <c r="BH233" s="252"/>
      <c r="BI233" s="252"/>
      <c r="BJ233" s="512">
        <v>0.22</v>
      </c>
      <c r="BK233" s="252"/>
      <c r="BL233" s="252"/>
      <c r="BM233" s="527">
        <f t="shared" si="41"/>
        <v>227</v>
      </c>
      <c r="BN233" s="490">
        <v>158.63</v>
      </c>
      <c r="BO233" s="304">
        <v>4.4999999999999998E-2</v>
      </c>
      <c r="BP233" s="254">
        <v>418.3</v>
      </c>
      <c r="BQ233" s="304">
        <v>3.9399999999999998E-2</v>
      </c>
      <c r="BR233" s="495">
        <v>19.170000000000002</v>
      </c>
      <c r="BS233" s="498">
        <v>0.3</v>
      </c>
      <c r="BT233" s="498"/>
      <c r="BU233" s="495">
        <v>424</v>
      </c>
      <c r="BV233" s="241">
        <f t="shared" si="33"/>
        <v>227</v>
      </c>
      <c r="BW233" s="2">
        <v>564.02</v>
      </c>
      <c r="BX233" s="2">
        <v>490.8</v>
      </c>
      <c r="BY233" s="2"/>
      <c r="BZ233" s="84">
        <v>0.06</v>
      </c>
      <c r="CA233" s="84">
        <v>0.06</v>
      </c>
      <c r="CB233" s="252"/>
      <c r="CC233" s="252"/>
      <c r="CD233" s="252">
        <v>546.33000000000004</v>
      </c>
      <c r="CE233" s="253"/>
      <c r="CG233" s="5">
        <v>0.08</v>
      </c>
      <c r="CM233" s="266">
        <f t="shared" si="34"/>
        <v>181</v>
      </c>
      <c r="CN233" s="267">
        <f t="shared" si="35"/>
        <v>362</v>
      </c>
      <c r="CO233" s="268">
        <f t="shared" si="36"/>
        <v>904.99</v>
      </c>
      <c r="CP233" s="252"/>
      <c r="CQ233" s="252"/>
      <c r="CR233" s="252"/>
      <c r="CS233" s="252"/>
      <c r="CT233" s="252"/>
      <c r="CU233" s="252"/>
      <c r="CV233" s="252"/>
      <c r="CW233" s="252"/>
      <c r="CX233" s="252">
        <f t="shared" si="42"/>
        <v>0</v>
      </c>
      <c r="CY233" s="252"/>
      <c r="CZ233" s="252">
        <v>489.06</v>
      </c>
      <c r="DA233" s="252"/>
      <c r="DC233" s="252"/>
      <c r="DD233" s="252"/>
      <c r="DH233" s="6">
        <v>7.2499999999999995E-2</v>
      </c>
      <c r="DI233" s="252">
        <v>39.42</v>
      </c>
      <c r="DJ233" s="3">
        <v>546.33000000000004</v>
      </c>
      <c r="DL233" s="241">
        <f t="shared" si="37"/>
        <v>227</v>
      </c>
      <c r="DM233" s="84"/>
      <c r="DN233" s="252">
        <v>720</v>
      </c>
      <c r="DQ233" s="252">
        <v>405.18</v>
      </c>
      <c r="DR233" s="264">
        <v>3.9399999999999998E-2</v>
      </c>
      <c r="DS233" s="252">
        <v>500</v>
      </c>
      <c r="DT233" s="537">
        <v>3.5000000000000003E-2</v>
      </c>
    </row>
    <row r="234" spans="1:124">
      <c r="A234">
        <v>228</v>
      </c>
      <c r="B234" s="259">
        <v>12.2026</v>
      </c>
      <c r="C234">
        <v>228</v>
      </c>
      <c r="D234" s="168">
        <f t="shared" si="48"/>
        <v>0</v>
      </c>
      <c r="E234" s="246">
        <v>46357</v>
      </c>
      <c r="G234" s="375">
        <f t="shared" si="44"/>
        <v>250785.6742215</v>
      </c>
      <c r="H234" s="7">
        <f t="shared" si="45"/>
        <v>627.94530599999996</v>
      </c>
      <c r="I234" s="248">
        <f t="shared" si="47"/>
        <v>139.09199999999998</v>
      </c>
      <c r="J234" s="258">
        <f t="shared" si="46"/>
        <v>0</v>
      </c>
      <c r="K234" s="67"/>
      <c r="L234" s="252">
        <v>300</v>
      </c>
      <c r="M234" s="263"/>
      <c r="N234" s="263"/>
      <c r="O234" s="474">
        <v>328.76</v>
      </c>
      <c r="P234" s="475">
        <v>328.76</v>
      </c>
      <c r="Q234" s="475">
        <v>430.86</v>
      </c>
      <c r="R234" s="476">
        <v>0.09</v>
      </c>
      <c r="S234" s="536">
        <f t="shared" si="39"/>
        <v>228</v>
      </c>
      <c r="T234" s="461">
        <v>75.260000000000005</v>
      </c>
      <c r="U234" s="461">
        <v>10.56</v>
      </c>
      <c r="V234" s="461">
        <v>353.76</v>
      </c>
      <c r="W234" s="461"/>
      <c r="X234" s="254">
        <v>51.09</v>
      </c>
      <c r="Y234" s="462">
        <v>7.4999999999999997E-2</v>
      </c>
      <c r="Z234" s="461">
        <v>22.5</v>
      </c>
      <c r="AA234" s="461">
        <v>437.73</v>
      </c>
      <c r="AB234" s="463">
        <v>353.75</v>
      </c>
      <c r="AC234" s="464">
        <v>0.3</v>
      </c>
      <c r="AD234" s="461">
        <v>20.62</v>
      </c>
      <c r="AE234" s="461">
        <v>720</v>
      </c>
      <c r="AF234" s="461"/>
      <c r="AG234" s="253"/>
      <c r="AH234" s="273">
        <v>0.1</v>
      </c>
      <c r="AI234" s="255">
        <v>0.08</v>
      </c>
      <c r="AJ234" s="160">
        <v>0.1</v>
      </c>
      <c r="AK234" s="539">
        <v>480.1</v>
      </c>
      <c r="AL234" s="539"/>
      <c r="AM234" s="506">
        <f t="shared" si="40"/>
        <v>228</v>
      </c>
      <c r="AN234" s="481">
        <v>257.37</v>
      </c>
      <c r="AO234" s="481">
        <v>191.57</v>
      </c>
      <c r="AP234" s="254"/>
      <c r="AQ234" s="481">
        <v>303.18</v>
      </c>
      <c r="AR234" s="500" t="s">
        <v>5330</v>
      </c>
      <c r="AS234" s="503">
        <v>23.57</v>
      </c>
      <c r="AT234" s="504"/>
      <c r="AU234" s="511">
        <v>237.16</v>
      </c>
      <c r="AV234" s="511">
        <v>1222.49</v>
      </c>
      <c r="AW234" s="505">
        <v>0.2</v>
      </c>
      <c r="AX234" s="504">
        <v>0.22</v>
      </c>
      <c r="AY234" s="503">
        <v>16.66</v>
      </c>
      <c r="AZ234" s="503">
        <v>1414.05</v>
      </c>
      <c r="BA234" s="503">
        <v>19.170000000000002</v>
      </c>
      <c r="BB234" s="503"/>
      <c r="BC234" s="503"/>
      <c r="BD234" s="511">
        <v>750</v>
      </c>
      <c r="BE234" s="512">
        <v>0.16200000000000001</v>
      </c>
      <c r="BF234" s="512"/>
      <c r="BG234" s="512" t="s">
        <v>5348</v>
      </c>
      <c r="BH234" s="252"/>
      <c r="BI234" s="252"/>
      <c r="BJ234" s="512">
        <v>0.22</v>
      </c>
      <c r="BK234" s="252"/>
      <c r="BL234" s="252"/>
      <c r="BM234" s="527">
        <f t="shared" si="41"/>
        <v>228</v>
      </c>
      <c r="BN234" s="490">
        <v>158.63</v>
      </c>
      <c r="BO234" s="304">
        <v>4.4999999999999998E-2</v>
      </c>
      <c r="BP234" s="254">
        <v>418.3</v>
      </c>
      <c r="BQ234" s="304">
        <v>3.9399999999999998E-2</v>
      </c>
      <c r="BR234" s="495">
        <v>19.170000000000002</v>
      </c>
      <c r="BS234" s="498">
        <v>0.3</v>
      </c>
      <c r="BT234" s="498"/>
      <c r="BU234" s="495">
        <v>424</v>
      </c>
      <c r="BV234" s="241">
        <f t="shared" si="33"/>
        <v>228</v>
      </c>
      <c r="BW234" s="2">
        <v>564.02</v>
      </c>
      <c r="BX234" s="2">
        <v>490.8</v>
      </c>
      <c r="BY234" s="2"/>
      <c r="BZ234" s="84">
        <v>0.06</v>
      </c>
      <c r="CA234" s="84">
        <v>0.06</v>
      </c>
      <c r="CB234" s="252"/>
      <c r="CC234" s="252"/>
      <c r="CD234" s="252">
        <v>546.33000000000004</v>
      </c>
      <c r="CE234" s="253"/>
      <c r="CG234" s="253">
        <v>0.08</v>
      </c>
      <c r="CM234" s="266">
        <f t="shared" si="34"/>
        <v>181</v>
      </c>
      <c r="CN234" s="267">
        <f t="shared" si="35"/>
        <v>362</v>
      </c>
      <c r="CO234" s="268">
        <f t="shared" si="36"/>
        <v>904.99</v>
      </c>
      <c r="CP234" s="252"/>
      <c r="CQ234" s="252"/>
      <c r="CR234" s="252"/>
      <c r="CS234" s="252"/>
      <c r="CT234" s="252"/>
      <c r="CU234" s="252"/>
      <c r="CV234" s="252"/>
      <c r="CW234" s="252"/>
      <c r="CX234" s="252">
        <f t="shared" si="42"/>
        <v>0</v>
      </c>
      <c r="CY234" s="252"/>
      <c r="CZ234" s="252">
        <v>489.06</v>
      </c>
      <c r="DA234" s="252"/>
      <c r="DC234" s="252"/>
      <c r="DD234" s="252"/>
      <c r="DH234" s="6">
        <v>7.2499999999999995E-2</v>
      </c>
      <c r="DI234" s="252">
        <v>39.42</v>
      </c>
      <c r="DJ234" s="3">
        <v>546.33000000000004</v>
      </c>
      <c r="DL234" s="241">
        <f t="shared" si="37"/>
        <v>228</v>
      </c>
      <c r="DM234" s="84"/>
      <c r="DN234" s="252">
        <v>720</v>
      </c>
      <c r="DQ234" s="252">
        <v>405.18</v>
      </c>
      <c r="DR234" s="264">
        <v>3.9399999999999998E-2</v>
      </c>
      <c r="DS234" s="252">
        <v>500</v>
      </c>
      <c r="DT234" s="537">
        <v>3.5000000000000003E-2</v>
      </c>
    </row>
  </sheetData>
  <phoneticPr fontId="3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J81"/>
  <sheetViews>
    <sheetView rightToLeft="1" topLeftCell="A2" workbookViewId="0">
      <pane xSplit="11172" ySplit="1788" topLeftCell="AH1" activePane="bottomRight"/>
      <selection activeCell="AQ2" sqref="AQ2"/>
      <selection pane="topRight" activeCell="AO2" sqref="AO1:AO1048576"/>
      <selection pane="bottomLeft" activeCell="P12" sqref="P12"/>
      <selection pane="bottomRight" activeCell="AO5" sqref="AO5"/>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2" max="42" width="3" bestFit="1" customWidth="1"/>
  </cols>
  <sheetData>
    <row r="1" spans="1:62">
      <c r="X1">
        <v>1</v>
      </c>
      <c r="Y1">
        <v>2</v>
      </c>
      <c r="Z1">
        <v>3</v>
      </c>
      <c r="AA1">
        <v>4</v>
      </c>
      <c r="AB1">
        <v>5</v>
      </c>
      <c r="AC1">
        <v>6</v>
      </c>
      <c r="AD1">
        <v>7</v>
      </c>
      <c r="AE1">
        <v>8</v>
      </c>
      <c r="AF1">
        <v>9</v>
      </c>
      <c r="AG1">
        <v>10</v>
      </c>
      <c r="AH1">
        <v>11</v>
      </c>
      <c r="AI1">
        <v>12</v>
      </c>
      <c r="AJ1">
        <v>13</v>
      </c>
      <c r="AK1">
        <v>14</v>
      </c>
      <c r="AL1">
        <v>15</v>
      </c>
      <c r="AM1">
        <v>16</v>
      </c>
      <c r="AN1">
        <v>17</v>
      </c>
      <c r="AO1">
        <v>18</v>
      </c>
      <c r="AP1">
        <v>1</v>
      </c>
      <c r="AQ1">
        <v>2</v>
      </c>
      <c r="AR1">
        <v>3</v>
      </c>
      <c r="AS1">
        <v>4</v>
      </c>
      <c r="AT1">
        <v>5</v>
      </c>
      <c r="AU1">
        <v>6</v>
      </c>
      <c r="AV1">
        <v>7</v>
      </c>
      <c r="AW1">
        <v>8</v>
      </c>
      <c r="AX1">
        <v>9</v>
      </c>
      <c r="AY1">
        <v>10</v>
      </c>
      <c r="AZ1">
        <v>11</v>
      </c>
      <c r="BA1">
        <v>12</v>
      </c>
      <c r="BB1">
        <v>13</v>
      </c>
      <c r="BC1">
        <v>14</v>
      </c>
      <c r="BD1">
        <v>15</v>
      </c>
      <c r="BE1">
        <v>16</v>
      </c>
      <c r="BF1">
        <v>17</v>
      </c>
      <c r="BG1">
        <v>18</v>
      </c>
      <c r="BH1">
        <v>19</v>
      </c>
      <c r="BI1">
        <v>20</v>
      </c>
      <c r="BJ1">
        <v>21</v>
      </c>
    </row>
    <row r="2" spans="1:62">
      <c r="A2" s="18"/>
      <c r="B2" s="18" t="s">
        <v>51</v>
      </c>
      <c r="C2" s="18">
        <f>+'Netunei Gimlai'!B4</f>
        <v>9</v>
      </c>
      <c r="D2" s="18"/>
      <c r="E2" s="18" t="s">
        <v>3261</v>
      </c>
      <c r="F2" s="437">
        <f>VLOOKUP($C$2,$C$5:$W$81,4,0)</f>
        <v>0</v>
      </c>
      <c r="G2" s="437">
        <f>VLOOKUP($C$2,$C$5:$W$81,5,0)</f>
        <v>0</v>
      </c>
      <c r="H2" s="437">
        <f>VLOOKUP($C$2,$C$5:$W$81,6,0)</f>
        <v>0</v>
      </c>
      <c r="I2" s="437">
        <f>VLOOKUP($C$2,$C$5:$W$81,7,0)</f>
        <v>0</v>
      </c>
      <c r="J2" s="437">
        <f>VLOOKUP($C$2,$C$5:$W$81,8,0)</f>
        <v>0</v>
      </c>
      <c r="K2" s="437">
        <f>VLOOKUP($C$2,$C$5:$W$81,9,0)</f>
        <v>0</v>
      </c>
      <c r="L2" s="437">
        <f>VLOOKUP($C$2,$C$5:$W$81,10,0)</f>
        <v>0</v>
      </c>
      <c r="M2" s="437">
        <f>VLOOKUP($C$2,$C$5:$W$81,11,0)</f>
        <v>0</v>
      </c>
      <c r="N2" s="437">
        <f>VLOOKUP($C$2,$C$5:$W$81,12,0)</f>
        <v>0</v>
      </c>
      <c r="O2" s="437">
        <f>VLOOKUP($C$2,$C$5:$W$81,13,0)</f>
        <v>0</v>
      </c>
      <c r="P2" s="437">
        <f>VLOOKUP($C$2,$C$5:$W$81,14,0)</f>
        <v>0</v>
      </c>
      <c r="Q2" s="437">
        <f>VLOOKUP($C$2,$C$5:$W$81,15,0)</f>
        <v>0</v>
      </c>
      <c r="R2" s="437">
        <f>VLOOKUP($C$2,$C$5:$W$81,16,0)</f>
        <v>0</v>
      </c>
      <c r="S2" s="437">
        <f>VLOOKUP($C$2,$C$5:$W$81,17,0)</f>
        <v>0</v>
      </c>
      <c r="T2" s="437">
        <f>VLOOKUP($C$2,$C$5:$W$81,18,0)</f>
        <v>0</v>
      </c>
      <c r="U2" s="437">
        <f>VLOOKUP($C$2,$C$5:$W$81,19,0)</f>
        <v>0</v>
      </c>
      <c r="V2" s="437">
        <f>VLOOKUP($C$2,$C$5:$W$81,20,0)</f>
        <v>0</v>
      </c>
      <c r="W2" s="437">
        <f>VLOOKUP($C$2,$C$5:$W$81,21,0)</f>
        <v>0</v>
      </c>
      <c r="X2" s="438"/>
      <c r="Y2" s="438"/>
      <c r="Z2" s="438">
        <f>VLOOKUP($C$2,$X$5:$AM$81,Z1,0)</f>
        <v>1</v>
      </c>
      <c r="AA2" s="438">
        <f t="shared" ref="AA2:AC2" si="0">VLOOKUP($C$2,$X$5:$AM$81,AA1,0)</f>
        <v>1</v>
      </c>
      <c r="AB2" s="438">
        <f t="shared" si="0"/>
        <v>0</v>
      </c>
      <c r="AC2" s="438">
        <f t="shared" si="0"/>
        <v>1</v>
      </c>
      <c r="AD2" s="438">
        <f t="shared" ref="AD2:AM2" si="1">VLOOKUP($C$2,$X$5:$AN$81,AD1,0)</f>
        <v>0</v>
      </c>
      <c r="AE2" s="438">
        <f t="shared" si="1"/>
        <v>1</v>
      </c>
      <c r="AF2" s="438">
        <f t="shared" si="1"/>
        <v>1</v>
      </c>
      <c r="AG2" s="438">
        <f t="shared" si="1"/>
        <v>1</v>
      </c>
      <c r="AH2" s="438">
        <f t="shared" si="1"/>
        <v>1</v>
      </c>
      <c r="AI2" s="438">
        <f t="shared" si="1"/>
        <v>1</v>
      </c>
      <c r="AJ2" s="438">
        <f t="shared" si="1"/>
        <v>1</v>
      </c>
      <c r="AK2" s="438">
        <f t="shared" si="1"/>
        <v>1</v>
      </c>
      <c r="AL2" s="438">
        <f t="shared" si="1"/>
        <v>1</v>
      </c>
      <c r="AM2" s="438">
        <f t="shared" si="1"/>
        <v>1</v>
      </c>
      <c r="AN2" s="438">
        <f>VLOOKUP($C$2,$X$5:$AN$81,AN1,0)</f>
        <v>1</v>
      </c>
      <c r="AO2" s="438">
        <f>VLOOKUP($C$2,$X$5:$AO$81,AO1,0)</f>
        <v>1</v>
      </c>
      <c r="AP2" s="482"/>
      <c r="AQ2" s="482"/>
      <c r="AR2" s="482">
        <f>VLOOKUP($C$2,$AP$5:$BJ$81,AR1,0)</f>
        <v>0</v>
      </c>
      <c r="AS2" s="482">
        <f>VLOOKUP($C$2,$AP$5:$BJ$81,AS1,0)</f>
        <v>0</v>
      </c>
      <c r="AT2" s="482">
        <f>VLOOKUP($C$2,$AP$5:$BJ$81,AT1,0)</f>
        <v>0</v>
      </c>
      <c r="AU2" s="482">
        <f t="shared" ref="AU2:AV2" si="2">VLOOKUP($C$2,$AP$5:$BJ$81,AU1,0)</f>
        <v>0</v>
      </c>
      <c r="AV2" s="482">
        <f t="shared" si="2"/>
        <v>0</v>
      </c>
      <c r="AW2" s="482">
        <f t="shared" ref="AW2:AX2" si="3">VLOOKUP($C$2,$AP$5:$BJ$81,AW1,0)</f>
        <v>0</v>
      </c>
      <c r="AX2" s="482">
        <f t="shared" si="3"/>
        <v>0</v>
      </c>
      <c r="AY2" s="482">
        <f t="shared" ref="AY2:AZ2" si="4">VLOOKUP($C$2,$AP$5:$BJ$81,AY1,0)</f>
        <v>0</v>
      </c>
      <c r="AZ2" s="482">
        <f t="shared" si="4"/>
        <v>0</v>
      </c>
      <c r="BA2" s="482">
        <f t="shared" ref="BA2:BB2" si="5">VLOOKUP($C$2,$AP$5:$BJ$81,BA1,0)</f>
        <v>0</v>
      </c>
      <c r="BB2" s="482">
        <f t="shared" si="5"/>
        <v>0</v>
      </c>
      <c r="BC2" s="482">
        <f t="shared" ref="BC2:BD2" si="6">VLOOKUP($C$2,$AP$5:$BJ$81,BC1,0)</f>
        <v>0</v>
      </c>
      <c r="BD2" s="482">
        <f t="shared" si="6"/>
        <v>0</v>
      </c>
      <c r="BE2" s="482">
        <f t="shared" ref="BE2" si="7">VLOOKUP($C$2,$AP$5:$BJ$81,BE1,0)</f>
        <v>0</v>
      </c>
      <c r="BF2" s="482">
        <f t="shared" ref="BF2" si="8">VLOOKUP($C$2,$AP$5:$BJ$81,BF1,0)</f>
        <v>0</v>
      </c>
      <c r="BG2" s="482">
        <f t="shared" ref="BG2" si="9">VLOOKUP($C$2,$AP$5:$BJ$81,BG1,0)</f>
        <v>0</v>
      </c>
      <c r="BH2" s="482">
        <f t="shared" ref="BH2" si="10">VLOOKUP($C$2,$AP$5:$BJ$81,BH1,0)</f>
        <v>0</v>
      </c>
      <c r="BI2" s="482">
        <f t="shared" ref="BI2" si="11">VLOOKUP($C$2,$AP$5:$BJ$81,BI1,0)</f>
        <v>0</v>
      </c>
      <c r="BJ2" s="482">
        <f t="shared" ref="BJ2" si="12">VLOOKUP($C$2,$AP$5:$BJ$81,BJ1,0)</f>
        <v>0</v>
      </c>
    </row>
    <row r="3" spans="1:62">
      <c r="A3" s="18"/>
      <c r="B3" s="18"/>
      <c r="C3" s="18"/>
      <c r="D3" s="18" t="s">
        <v>6</v>
      </c>
      <c r="E3" s="18">
        <v>35</v>
      </c>
      <c r="F3" s="437">
        <v>705</v>
      </c>
      <c r="G3" s="437">
        <v>735</v>
      </c>
      <c r="H3" s="437">
        <v>737</v>
      </c>
      <c r="I3" s="437">
        <v>738</v>
      </c>
      <c r="J3" s="437">
        <v>741</v>
      </c>
      <c r="K3" s="437">
        <v>808</v>
      </c>
      <c r="L3" s="437">
        <v>1389</v>
      </c>
      <c r="M3" s="437">
        <v>1657</v>
      </c>
      <c r="N3" s="437">
        <v>1961</v>
      </c>
      <c r="O3" s="437">
        <v>1967</v>
      </c>
      <c r="P3" s="437">
        <v>4147</v>
      </c>
      <c r="Q3" s="437">
        <v>4220</v>
      </c>
      <c r="R3" s="437">
        <v>4221</v>
      </c>
      <c r="S3" s="437">
        <v>4932</v>
      </c>
      <c r="T3" s="437">
        <v>5251</v>
      </c>
      <c r="U3" s="437">
        <v>5253</v>
      </c>
      <c r="V3" s="437">
        <v>5254</v>
      </c>
      <c r="W3" s="437">
        <v>5270</v>
      </c>
      <c r="X3" s="438"/>
      <c r="Y3" s="438" t="s">
        <v>6</v>
      </c>
      <c r="Z3" s="438">
        <v>600</v>
      </c>
      <c r="AA3" s="438">
        <v>626</v>
      </c>
      <c r="AB3" s="438">
        <v>636</v>
      </c>
      <c r="AC3" s="438">
        <v>659</v>
      </c>
      <c r="AD3" s="438">
        <v>669</v>
      </c>
      <c r="AE3" s="438">
        <v>697</v>
      </c>
      <c r="AF3" s="438">
        <v>728</v>
      </c>
      <c r="AG3" s="438">
        <v>736</v>
      </c>
      <c r="AH3" s="438">
        <v>764</v>
      </c>
      <c r="AI3" s="438">
        <v>798</v>
      </c>
      <c r="AJ3" s="438">
        <v>959</v>
      </c>
      <c r="AK3" s="438">
        <v>1063</v>
      </c>
      <c r="AL3" s="438">
        <v>1096</v>
      </c>
      <c r="AM3" s="438">
        <v>5216</v>
      </c>
      <c r="AN3" s="438">
        <v>5340</v>
      </c>
      <c r="AO3" s="438">
        <v>5539</v>
      </c>
      <c r="AP3" s="482"/>
      <c r="AQ3" s="482" t="s">
        <v>6</v>
      </c>
      <c r="AR3" s="482">
        <v>628</v>
      </c>
      <c r="AS3" s="482">
        <v>681</v>
      </c>
      <c r="AT3" s="482">
        <v>739</v>
      </c>
      <c r="AU3" s="482">
        <v>756</v>
      </c>
      <c r="AV3" s="482">
        <v>768</v>
      </c>
      <c r="AW3" s="482">
        <v>805</v>
      </c>
      <c r="AX3" s="482">
        <v>809</v>
      </c>
      <c r="AY3" s="482">
        <v>858</v>
      </c>
      <c r="AZ3" s="482">
        <v>875</v>
      </c>
      <c r="BA3" s="482">
        <v>883</v>
      </c>
      <c r="BB3" s="482">
        <v>907</v>
      </c>
      <c r="BC3" s="482">
        <v>918</v>
      </c>
      <c r="BD3" s="482">
        <v>920</v>
      </c>
      <c r="BE3" s="482">
        <v>1297</v>
      </c>
      <c r="BF3" s="482">
        <v>1358</v>
      </c>
      <c r="BG3" s="482">
        <v>4406</v>
      </c>
      <c r="BH3" s="482">
        <v>4651</v>
      </c>
      <c r="BI3" s="482">
        <v>4683</v>
      </c>
      <c r="BJ3" s="482">
        <v>5268</v>
      </c>
    </row>
    <row r="4" spans="1:62" s="311" customFormat="1" ht="31.8" customHeight="1">
      <c r="A4" s="439"/>
      <c r="B4" s="421" t="s">
        <v>89</v>
      </c>
      <c r="C4" s="439"/>
      <c r="D4" s="421" t="s">
        <v>90</v>
      </c>
      <c r="E4" s="440" t="s">
        <v>69</v>
      </c>
      <c r="F4" s="441" t="s">
        <v>25</v>
      </c>
      <c r="G4" s="441" t="s">
        <v>5318</v>
      </c>
      <c r="H4" s="441" t="s">
        <v>1364</v>
      </c>
      <c r="I4" s="441" t="s">
        <v>1376</v>
      </c>
      <c r="J4" s="441" t="s">
        <v>27</v>
      </c>
      <c r="K4" s="441" t="s">
        <v>1319</v>
      </c>
      <c r="L4" s="441" t="s">
        <v>1588</v>
      </c>
      <c r="M4" s="441" t="s">
        <v>5319</v>
      </c>
      <c r="N4" s="441" t="s">
        <v>36</v>
      </c>
      <c r="O4" s="441" t="s">
        <v>36</v>
      </c>
      <c r="P4" s="441" t="s">
        <v>35</v>
      </c>
      <c r="Q4" s="441" t="s">
        <v>5320</v>
      </c>
      <c r="R4" s="441" t="s">
        <v>5069</v>
      </c>
      <c r="S4" s="441" t="s">
        <v>1026</v>
      </c>
      <c r="T4" s="441" t="s">
        <v>5322</v>
      </c>
      <c r="U4" s="441" t="s">
        <v>28</v>
      </c>
      <c r="V4" s="441" t="s">
        <v>78</v>
      </c>
      <c r="W4" s="441" t="s">
        <v>32</v>
      </c>
      <c r="X4" s="442"/>
      <c r="Y4" s="436" t="s">
        <v>90</v>
      </c>
      <c r="Z4" s="436" t="s">
        <v>803</v>
      </c>
      <c r="AA4" s="436" t="s">
        <v>1204</v>
      </c>
      <c r="AB4" s="436" t="s">
        <v>94</v>
      </c>
      <c r="AC4" s="436" t="s">
        <v>5350</v>
      </c>
      <c r="AD4" s="436" t="s">
        <v>825</v>
      </c>
      <c r="AE4" s="436" t="s">
        <v>1420</v>
      </c>
      <c r="AF4" s="436" t="s">
        <v>1201</v>
      </c>
      <c r="AG4" s="436" t="s">
        <v>5361</v>
      </c>
      <c r="AH4" s="436" t="s">
        <v>20</v>
      </c>
      <c r="AI4" s="436" t="s">
        <v>11</v>
      </c>
      <c r="AJ4" s="436" t="s">
        <v>5324</v>
      </c>
      <c r="AK4" s="436" t="s">
        <v>23</v>
      </c>
      <c r="AL4" s="436" t="s">
        <v>5358</v>
      </c>
      <c r="AM4" s="436" t="s">
        <v>40</v>
      </c>
      <c r="AN4" s="436" t="s">
        <v>73</v>
      </c>
      <c r="AO4" s="436" t="s">
        <v>3232</v>
      </c>
      <c r="AP4" s="483"/>
      <c r="AQ4" s="484" t="s">
        <v>90</v>
      </c>
      <c r="AR4" s="484" t="s">
        <v>807</v>
      </c>
      <c r="AS4" s="484" t="s">
        <v>5359</v>
      </c>
      <c r="AT4" s="484" t="s">
        <v>1332</v>
      </c>
      <c r="AU4" s="484" t="s">
        <v>855</v>
      </c>
      <c r="AV4" s="484" t="s">
        <v>5331</v>
      </c>
      <c r="AW4" s="484" t="s">
        <v>868</v>
      </c>
      <c r="AX4" s="484" t="s">
        <v>1536</v>
      </c>
      <c r="AY4" s="484" t="s">
        <v>855</v>
      </c>
      <c r="AZ4" s="484" t="s">
        <v>879</v>
      </c>
      <c r="BA4" s="484" t="s">
        <v>1536</v>
      </c>
      <c r="BB4" s="484" t="s">
        <v>5179</v>
      </c>
      <c r="BC4" s="484" t="s">
        <v>1332</v>
      </c>
      <c r="BD4" s="484" t="s">
        <v>896</v>
      </c>
      <c r="BE4" s="484" t="s">
        <v>4385</v>
      </c>
      <c r="BF4" s="484" t="s">
        <v>5335</v>
      </c>
      <c r="BG4" s="484" t="s">
        <v>5212</v>
      </c>
      <c r="BH4" s="484" t="s">
        <v>954</v>
      </c>
      <c r="BI4" s="484" t="s">
        <v>954</v>
      </c>
      <c r="BJ4" s="484" t="s">
        <v>5152</v>
      </c>
    </row>
    <row r="5" spans="1:62">
      <c r="A5">
        <v>1</v>
      </c>
      <c r="B5" t="s">
        <v>270</v>
      </c>
      <c r="C5">
        <v>1</v>
      </c>
      <c r="D5">
        <v>41</v>
      </c>
      <c r="X5">
        <v>1</v>
      </c>
      <c r="Y5">
        <v>41</v>
      </c>
      <c r="AP5">
        <v>1</v>
      </c>
      <c r="AQ5">
        <v>41</v>
      </c>
    </row>
    <row r="6" spans="1:62">
      <c r="A6">
        <v>2</v>
      </c>
      <c r="B6" t="s">
        <v>271</v>
      </c>
      <c r="C6">
        <v>2</v>
      </c>
      <c r="D6">
        <v>91</v>
      </c>
      <c r="X6">
        <v>2</v>
      </c>
      <c r="Y6">
        <v>91</v>
      </c>
      <c r="AP6">
        <v>2</v>
      </c>
      <c r="AQ6">
        <v>91</v>
      </c>
    </row>
    <row r="7" spans="1:62">
      <c r="A7">
        <v>3</v>
      </c>
      <c r="B7" t="s">
        <v>285</v>
      </c>
      <c r="C7">
        <v>3</v>
      </c>
      <c r="D7">
        <v>101</v>
      </c>
      <c r="X7">
        <v>3</v>
      </c>
      <c r="Y7">
        <v>101</v>
      </c>
      <c r="AP7">
        <v>3</v>
      </c>
      <c r="AQ7">
        <v>101</v>
      </c>
    </row>
    <row r="8" spans="1:62">
      <c r="A8">
        <v>4</v>
      </c>
      <c r="B8" t="s">
        <v>289</v>
      </c>
      <c r="C8">
        <v>4</v>
      </c>
      <c r="D8">
        <v>102</v>
      </c>
      <c r="X8">
        <v>4</v>
      </c>
      <c r="Y8">
        <v>102</v>
      </c>
      <c r="AP8">
        <v>4</v>
      </c>
      <c r="AQ8">
        <v>102</v>
      </c>
    </row>
    <row r="9" spans="1:62">
      <c r="A9">
        <v>5</v>
      </c>
      <c r="B9" t="s">
        <v>317</v>
      </c>
      <c r="C9">
        <v>5</v>
      </c>
      <c r="D9">
        <v>103</v>
      </c>
      <c r="X9">
        <v>5</v>
      </c>
      <c r="Y9">
        <v>103</v>
      </c>
      <c r="AP9">
        <v>5</v>
      </c>
      <c r="AQ9">
        <v>103</v>
      </c>
      <c r="BD9">
        <v>1</v>
      </c>
    </row>
    <row r="10" spans="1:62">
      <c r="A10">
        <v>6</v>
      </c>
      <c r="B10" t="s">
        <v>322</v>
      </c>
      <c r="C10">
        <v>6</v>
      </c>
      <c r="D10">
        <v>104</v>
      </c>
      <c r="X10">
        <v>6</v>
      </c>
      <c r="Y10">
        <v>104</v>
      </c>
      <c r="AP10">
        <v>6</v>
      </c>
      <c r="AQ10">
        <v>104</v>
      </c>
      <c r="AU10">
        <v>1</v>
      </c>
      <c r="AV10">
        <v>1</v>
      </c>
      <c r="AX10">
        <v>1</v>
      </c>
      <c r="BB10">
        <v>1</v>
      </c>
      <c r="BF10">
        <v>1</v>
      </c>
      <c r="BI10">
        <v>1</v>
      </c>
    </row>
    <row r="11" spans="1:62">
      <c r="A11">
        <v>7</v>
      </c>
      <c r="B11" t="s">
        <v>327</v>
      </c>
      <c r="C11">
        <v>7</v>
      </c>
      <c r="D11">
        <v>105</v>
      </c>
      <c r="X11">
        <v>7</v>
      </c>
      <c r="Y11">
        <v>105</v>
      </c>
      <c r="AP11">
        <v>7</v>
      </c>
      <c r="AQ11">
        <v>105</v>
      </c>
      <c r="BB11">
        <v>1</v>
      </c>
      <c r="BC11">
        <v>1</v>
      </c>
    </row>
    <row r="12" spans="1:62">
      <c r="A12">
        <v>8</v>
      </c>
      <c r="B12" t="s">
        <v>342</v>
      </c>
      <c r="C12">
        <v>8</v>
      </c>
      <c r="D12">
        <v>106</v>
      </c>
      <c r="X12">
        <v>8</v>
      </c>
      <c r="Y12">
        <v>106</v>
      </c>
      <c r="AP12">
        <v>8</v>
      </c>
      <c r="AQ12">
        <v>106</v>
      </c>
    </row>
    <row r="13" spans="1:62">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9</v>
      </c>
      <c r="AQ13">
        <v>107</v>
      </c>
    </row>
    <row r="14" spans="1:62">
      <c r="A14">
        <v>10</v>
      </c>
      <c r="B14" t="s">
        <v>488</v>
      </c>
      <c r="C14">
        <v>10</v>
      </c>
      <c r="D14">
        <v>108</v>
      </c>
      <c r="X14">
        <v>10</v>
      </c>
      <c r="Y14">
        <v>108</v>
      </c>
      <c r="AP14">
        <v>10</v>
      </c>
      <c r="AQ14">
        <v>108</v>
      </c>
      <c r="AZ14">
        <v>1</v>
      </c>
    </row>
    <row r="15" spans="1:62">
      <c r="A15">
        <v>11</v>
      </c>
      <c r="B15" t="s">
        <v>494</v>
      </c>
      <c r="C15">
        <v>11</v>
      </c>
      <c r="D15">
        <v>109</v>
      </c>
      <c r="X15">
        <v>11</v>
      </c>
      <c r="Y15">
        <v>109</v>
      </c>
      <c r="AP15">
        <v>11</v>
      </c>
      <c r="AQ15">
        <v>109</v>
      </c>
      <c r="AU15">
        <v>1</v>
      </c>
      <c r="AX15">
        <v>1</v>
      </c>
      <c r="BE15">
        <v>1</v>
      </c>
      <c r="BJ15">
        <v>1</v>
      </c>
    </row>
    <row r="16" spans="1:62">
      <c r="A16">
        <v>12</v>
      </c>
      <c r="B16" t="s">
        <v>506</v>
      </c>
      <c r="C16">
        <v>12</v>
      </c>
      <c r="D16">
        <v>110</v>
      </c>
      <c r="X16">
        <v>12</v>
      </c>
      <c r="Y16">
        <v>110</v>
      </c>
      <c r="AP16">
        <v>12</v>
      </c>
      <c r="AQ16">
        <v>110</v>
      </c>
    </row>
    <row r="17" spans="1:61">
      <c r="A17">
        <v>13</v>
      </c>
      <c r="B17" t="s">
        <v>517</v>
      </c>
      <c r="C17">
        <v>13</v>
      </c>
      <c r="D17">
        <v>111</v>
      </c>
      <c r="X17">
        <v>13</v>
      </c>
      <c r="Y17">
        <v>111</v>
      </c>
      <c r="AP17">
        <v>13</v>
      </c>
      <c r="AQ17">
        <v>111</v>
      </c>
      <c r="AR17">
        <v>1</v>
      </c>
      <c r="AU17">
        <v>1</v>
      </c>
      <c r="BH17">
        <v>1</v>
      </c>
    </row>
    <row r="18" spans="1:61">
      <c r="A18">
        <v>14</v>
      </c>
      <c r="B18" t="s">
        <v>519</v>
      </c>
      <c r="C18">
        <v>14</v>
      </c>
      <c r="D18">
        <v>112</v>
      </c>
      <c r="X18">
        <v>14</v>
      </c>
      <c r="Y18">
        <v>112</v>
      </c>
      <c r="AP18">
        <v>14</v>
      </c>
      <c r="AQ18">
        <v>112</v>
      </c>
    </row>
    <row r="19" spans="1:61">
      <c r="A19">
        <v>15</v>
      </c>
      <c r="B19" t="s">
        <v>520</v>
      </c>
      <c r="C19">
        <v>15</v>
      </c>
      <c r="D19">
        <v>113</v>
      </c>
      <c r="X19">
        <v>15</v>
      </c>
      <c r="Y19">
        <v>113</v>
      </c>
      <c r="AE19">
        <v>1</v>
      </c>
      <c r="AP19">
        <v>15</v>
      </c>
      <c r="AQ19">
        <v>113</v>
      </c>
      <c r="AV19">
        <v>1</v>
      </c>
      <c r="BA19">
        <v>1</v>
      </c>
      <c r="BB19">
        <v>1</v>
      </c>
    </row>
    <row r="20" spans="1:61">
      <c r="A20">
        <v>16</v>
      </c>
      <c r="B20" t="s">
        <v>523</v>
      </c>
      <c r="C20">
        <v>16</v>
      </c>
      <c r="D20">
        <v>115</v>
      </c>
      <c r="X20">
        <v>16</v>
      </c>
      <c r="Y20">
        <v>115</v>
      </c>
      <c r="AP20">
        <v>16</v>
      </c>
      <c r="AQ20">
        <v>115</v>
      </c>
    </row>
    <row r="21" spans="1:61">
      <c r="A21">
        <v>17</v>
      </c>
      <c r="B21" t="s">
        <v>525</v>
      </c>
      <c r="C21">
        <v>17</v>
      </c>
      <c r="D21">
        <v>116</v>
      </c>
      <c r="X21">
        <v>17</v>
      </c>
      <c r="Y21">
        <v>116</v>
      </c>
      <c r="AP21">
        <v>17</v>
      </c>
      <c r="AQ21">
        <v>116</v>
      </c>
      <c r="AY21">
        <v>1</v>
      </c>
      <c r="AZ21">
        <v>1</v>
      </c>
      <c r="BB21">
        <v>1</v>
      </c>
      <c r="BG21">
        <v>1</v>
      </c>
    </row>
    <row r="22" spans="1:61">
      <c r="A22">
        <v>18</v>
      </c>
      <c r="B22" t="s">
        <v>527</v>
      </c>
      <c r="C22">
        <v>18</v>
      </c>
      <c r="D22">
        <v>118</v>
      </c>
      <c r="K22">
        <v>1</v>
      </c>
      <c r="X22">
        <v>18</v>
      </c>
      <c r="Y22">
        <v>118</v>
      </c>
      <c r="Z22">
        <v>1</v>
      </c>
      <c r="AA22">
        <v>1</v>
      </c>
      <c r="AB22">
        <v>1</v>
      </c>
      <c r="AD22">
        <v>1</v>
      </c>
      <c r="AE22">
        <v>1</v>
      </c>
      <c r="AF22">
        <v>1</v>
      </c>
      <c r="AH22">
        <v>1</v>
      </c>
      <c r="AI22">
        <v>1</v>
      </c>
      <c r="AJ22">
        <v>1</v>
      </c>
      <c r="AM22">
        <v>1</v>
      </c>
      <c r="AP22">
        <v>18</v>
      </c>
      <c r="AQ22">
        <v>118</v>
      </c>
      <c r="BB22">
        <v>1</v>
      </c>
    </row>
    <row r="23" spans="1:61">
      <c r="A23">
        <v>19</v>
      </c>
      <c r="B23" t="s">
        <v>538</v>
      </c>
      <c r="C23">
        <v>19</v>
      </c>
      <c r="D23">
        <v>119</v>
      </c>
      <c r="H23">
        <v>1</v>
      </c>
      <c r="I23">
        <v>1</v>
      </c>
      <c r="J23">
        <v>1</v>
      </c>
      <c r="S23">
        <v>1</v>
      </c>
      <c r="U23">
        <v>1</v>
      </c>
      <c r="X23">
        <v>19</v>
      </c>
      <c r="Y23">
        <v>119</v>
      </c>
      <c r="AP23">
        <v>19</v>
      </c>
      <c r="AQ23">
        <v>119</v>
      </c>
      <c r="AW23">
        <v>1</v>
      </c>
    </row>
    <row r="24" spans="1:61">
      <c r="A24">
        <v>20</v>
      </c>
      <c r="B24" t="s">
        <v>540</v>
      </c>
      <c r="C24">
        <v>20</v>
      </c>
      <c r="D24">
        <v>120</v>
      </c>
      <c r="X24">
        <v>20</v>
      </c>
      <c r="Y24">
        <v>120</v>
      </c>
      <c r="AP24">
        <v>20</v>
      </c>
      <c r="AQ24">
        <v>120</v>
      </c>
      <c r="BB24">
        <v>1</v>
      </c>
    </row>
    <row r="25" spans="1:61">
      <c r="A25">
        <v>21</v>
      </c>
      <c r="B25" t="s">
        <v>547</v>
      </c>
      <c r="C25">
        <v>21</v>
      </c>
      <c r="D25">
        <v>121</v>
      </c>
      <c r="X25">
        <v>21</v>
      </c>
      <c r="Y25">
        <v>121</v>
      </c>
      <c r="AP25">
        <v>21</v>
      </c>
      <c r="AQ25">
        <v>121</v>
      </c>
    </row>
    <row r="26" spans="1:61">
      <c r="A26">
        <v>22</v>
      </c>
      <c r="B26" t="s">
        <v>548</v>
      </c>
      <c r="C26">
        <v>22</v>
      </c>
      <c r="D26">
        <v>122</v>
      </c>
      <c r="X26">
        <v>22</v>
      </c>
      <c r="Y26">
        <v>122</v>
      </c>
      <c r="AP26">
        <v>22</v>
      </c>
      <c r="AQ26">
        <v>122</v>
      </c>
      <c r="BB26">
        <v>1</v>
      </c>
    </row>
    <row r="27" spans="1:61">
      <c r="A27">
        <v>23</v>
      </c>
      <c r="B27" t="s">
        <v>549</v>
      </c>
      <c r="C27">
        <v>23</v>
      </c>
      <c r="D27">
        <v>123</v>
      </c>
      <c r="X27">
        <v>23</v>
      </c>
      <c r="Y27">
        <v>123</v>
      </c>
      <c r="AP27">
        <v>23</v>
      </c>
      <c r="AQ27">
        <v>123</v>
      </c>
    </row>
    <row r="28" spans="1:61">
      <c r="A28">
        <v>24</v>
      </c>
      <c r="B28" t="s">
        <v>520</v>
      </c>
      <c r="C28">
        <v>24</v>
      </c>
      <c r="D28">
        <v>125</v>
      </c>
      <c r="X28">
        <v>24</v>
      </c>
      <c r="Y28">
        <v>125</v>
      </c>
      <c r="AP28">
        <v>24</v>
      </c>
      <c r="AQ28">
        <v>125</v>
      </c>
    </row>
    <row r="29" spans="1:61">
      <c r="A29">
        <v>25</v>
      </c>
      <c r="B29" t="s">
        <v>550</v>
      </c>
      <c r="C29">
        <v>25</v>
      </c>
      <c r="D29">
        <v>126</v>
      </c>
      <c r="X29">
        <v>25</v>
      </c>
      <c r="Y29">
        <v>126</v>
      </c>
      <c r="AP29">
        <v>25</v>
      </c>
      <c r="AQ29">
        <v>126</v>
      </c>
      <c r="AV29">
        <v>1</v>
      </c>
      <c r="AW29">
        <v>1</v>
      </c>
      <c r="AX29">
        <v>1</v>
      </c>
      <c r="AZ29">
        <v>1</v>
      </c>
      <c r="BA29">
        <v>1</v>
      </c>
    </row>
    <row r="30" spans="1:61">
      <c r="A30">
        <v>26</v>
      </c>
      <c r="B30" t="s">
        <v>552</v>
      </c>
      <c r="C30">
        <v>26</v>
      </c>
      <c r="D30">
        <v>127</v>
      </c>
      <c r="X30">
        <v>26</v>
      </c>
      <c r="Y30">
        <v>127</v>
      </c>
      <c r="AP30">
        <v>26</v>
      </c>
      <c r="AQ30">
        <v>127</v>
      </c>
    </row>
    <row r="31" spans="1:61">
      <c r="A31">
        <v>27</v>
      </c>
      <c r="B31" t="s">
        <v>554</v>
      </c>
      <c r="C31">
        <v>27</v>
      </c>
      <c r="D31">
        <v>135</v>
      </c>
      <c r="X31">
        <v>27</v>
      </c>
      <c r="Y31">
        <v>135</v>
      </c>
      <c r="AP31">
        <v>27</v>
      </c>
      <c r="AQ31">
        <v>135</v>
      </c>
      <c r="BI31">
        <v>1</v>
      </c>
    </row>
    <row r="32" spans="1:61">
      <c r="A32">
        <v>28</v>
      </c>
      <c r="B32" t="s">
        <v>560</v>
      </c>
      <c r="C32">
        <v>28</v>
      </c>
      <c r="D32">
        <v>136</v>
      </c>
      <c r="X32">
        <v>28</v>
      </c>
      <c r="Y32">
        <v>136</v>
      </c>
      <c r="AP32">
        <v>28</v>
      </c>
      <c r="AQ32">
        <v>136</v>
      </c>
      <c r="AX32">
        <v>1</v>
      </c>
      <c r="BB32">
        <v>1</v>
      </c>
    </row>
    <row r="33" spans="1:54">
      <c r="A33">
        <v>29</v>
      </c>
      <c r="B33" t="s">
        <v>562</v>
      </c>
      <c r="C33">
        <v>29</v>
      </c>
      <c r="D33">
        <v>138</v>
      </c>
      <c r="X33">
        <v>29</v>
      </c>
      <c r="Y33">
        <v>138</v>
      </c>
      <c r="AP33">
        <v>29</v>
      </c>
      <c r="AQ33">
        <v>138</v>
      </c>
    </row>
    <row r="34" spans="1:54">
      <c r="A34">
        <v>30</v>
      </c>
      <c r="B34" t="s">
        <v>563</v>
      </c>
      <c r="C34">
        <v>30</v>
      </c>
      <c r="D34">
        <v>139</v>
      </c>
      <c r="X34">
        <v>30</v>
      </c>
      <c r="Y34">
        <v>139</v>
      </c>
      <c r="AP34">
        <v>30</v>
      </c>
      <c r="AQ34">
        <v>139</v>
      </c>
    </row>
    <row r="35" spans="1:54">
      <c r="A35">
        <v>31</v>
      </c>
      <c r="B35" t="s">
        <v>564</v>
      </c>
      <c r="C35">
        <v>31</v>
      </c>
      <c r="D35">
        <v>142</v>
      </c>
      <c r="X35">
        <v>31</v>
      </c>
      <c r="Y35">
        <v>142</v>
      </c>
      <c r="AP35">
        <v>31</v>
      </c>
      <c r="AQ35">
        <v>142</v>
      </c>
      <c r="AV35">
        <v>1</v>
      </c>
      <c r="AW35">
        <v>1</v>
      </c>
    </row>
    <row r="36" spans="1:54">
      <c r="A36">
        <v>32</v>
      </c>
      <c r="B36" t="s">
        <v>566</v>
      </c>
      <c r="C36">
        <v>32</v>
      </c>
      <c r="D36">
        <v>145</v>
      </c>
      <c r="X36">
        <v>32</v>
      </c>
      <c r="Y36">
        <v>145</v>
      </c>
      <c r="AP36">
        <v>32</v>
      </c>
      <c r="AQ36">
        <v>145</v>
      </c>
      <c r="AS36">
        <v>1</v>
      </c>
    </row>
    <row r="37" spans="1:54">
      <c r="A37">
        <v>33</v>
      </c>
      <c r="B37" t="s">
        <v>96</v>
      </c>
      <c r="C37">
        <v>33</v>
      </c>
      <c r="D37">
        <v>146</v>
      </c>
      <c r="F37">
        <v>1</v>
      </c>
      <c r="H37">
        <v>1</v>
      </c>
      <c r="I37">
        <v>1</v>
      </c>
      <c r="J37">
        <v>1</v>
      </c>
      <c r="K37">
        <v>1</v>
      </c>
      <c r="N37">
        <v>1</v>
      </c>
      <c r="P37">
        <v>1</v>
      </c>
      <c r="S37">
        <v>1</v>
      </c>
      <c r="U37">
        <v>1</v>
      </c>
      <c r="W37">
        <v>1</v>
      </c>
      <c r="X37">
        <v>33</v>
      </c>
      <c r="Y37">
        <v>146</v>
      </c>
      <c r="AP37">
        <v>33</v>
      </c>
      <c r="AQ37">
        <v>146</v>
      </c>
      <c r="AW37">
        <v>1</v>
      </c>
      <c r="BB37">
        <v>1</v>
      </c>
    </row>
    <row r="38" spans="1:54">
      <c r="A38">
        <v>34</v>
      </c>
      <c r="B38" t="s">
        <v>567</v>
      </c>
      <c r="C38">
        <v>34</v>
      </c>
      <c r="D38">
        <v>148</v>
      </c>
      <c r="X38">
        <v>34</v>
      </c>
      <c r="Y38">
        <v>148</v>
      </c>
      <c r="AP38">
        <v>34</v>
      </c>
      <c r="AQ38">
        <v>148</v>
      </c>
      <c r="AT38">
        <v>1</v>
      </c>
    </row>
    <row r="39" spans="1:54">
      <c r="A39">
        <v>35</v>
      </c>
      <c r="B39" t="s">
        <v>568</v>
      </c>
      <c r="C39">
        <v>35</v>
      </c>
      <c r="D39">
        <v>149</v>
      </c>
      <c r="X39">
        <v>35</v>
      </c>
      <c r="Y39">
        <v>149</v>
      </c>
      <c r="AP39">
        <v>35</v>
      </c>
      <c r="AQ39">
        <v>149</v>
      </c>
    </row>
    <row r="40" spans="1:54">
      <c r="A40">
        <v>36</v>
      </c>
      <c r="B40" t="s">
        <v>569</v>
      </c>
      <c r="C40">
        <v>36</v>
      </c>
      <c r="D40">
        <v>150</v>
      </c>
      <c r="X40">
        <v>36</v>
      </c>
      <c r="Y40">
        <v>150</v>
      </c>
      <c r="AP40">
        <v>36</v>
      </c>
      <c r="AQ40">
        <v>150</v>
      </c>
    </row>
    <row r="41" spans="1:54">
      <c r="A41">
        <v>37</v>
      </c>
      <c r="B41" t="s">
        <v>586</v>
      </c>
      <c r="C41">
        <v>37</v>
      </c>
      <c r="D41">
        <v>162</v>
      </c>
      <c r="X41">
        <v>37</v>
      </c>
      <c r="Y41">
        <v>162</v>
      </c>
      <c r="AP41">
        <v>37</v>
      </c>
      <c r="AQ41">
        <v>162</v>
      </c>
    </row>
    <row r="42" spans="1:54">
      <c r="A42">
        <v>38</v>
      </c>
      <c r="B42" t="s">
        <v>588</v>
      </c>
      <c r="C42">
        <v>38</v>
      </c>
      <c r="D42">
        <v>163</v>
      </c>
      <c r="X42">
        <v>38</v>
      </c>
      <c r="Y42">
        <v>163</v>
      </c>
      <c r="AP42">
        <v>38</v>
      </c>
      <c r="AQ42">
        <v>163</v>
      </c>
    </row>
    <row r="43" spans="1:54">
      <c r="A43">
        <v>39</v>
      </c>
      <c r="B43" t="s">
        <v>589</v>
      </c>
      <c r="C43">
        <v>39</v>
      </c>
      <c r="D43">
        <v>164</v>
      </c>
      <c r="X43">
        <v>39</v>
      </c>
      <c r="Y43">
        <v>164</v>
      </c>
      <c r="AP43">
        <v>39</v>
      </c>
      <c r="AQ43">
        <v>164</v>
      </c>
      <c r="BB43">
        <v>1</v>
      </c>
    </row>
    <row r="44" spans="1:54">
      <c r="A44">
        <v>40</v>
      </c>
      <c r="B44" t="s">
        <v>590</v>
      </c>
      <c r="C44">
        <v>40</v>
      </c>
      <c r="D44">
        <v>165</v>
      </c>
      <c r="X44">
        <v>40</v>
      </c>
      <c r="Y44">
        <v>165</v>
      </c>
      <c r="AP44">
        <v>40</v>
      </c>
      <c r="AQ44">
        <v>165</v>
      </c>
      <c r="AR44">
        <v>1</v>
      </c>
    </row>
    <row r="45" spans="1:54">
      <c r="A45">
        <v>41</v>
      </c>
      <c r="B45" t="s">
        <v>591</v>
      </c>
      <c r="C45">
        <v>41</v>
      </c>
      <c r="D45">
        <v>166</v>
      </c>
      <c r="X45">
        <v>41</v>
      </c>
      <c r="Y45">
        <v>166</v>
      </c>
      <c r="AP45">
        <v>41</v>
      </c>
      <c r="AQ45">
        <v>166</v>
      </c>
    </row>
    <row r="46" spans="1:54">
      <c r="A46">
        <v>42</v>
      </c>
      <c r="B46" t="s">
        <v>592</v>
      </c>
      <c r="C46">
        <v>42</v>
      </c>
      <c r="D46">
        <v>167</v>
      </c>
      <c r="X46">
        <v>42</v>
      </c>
      <c r="Y46">
        <v>167</v>
      </c>
      <c r="AP46">
        <v>42</v>
      </c>
      <c r="AQ46">
        <v>167</v>
      </c>
    </row>
    <row r="47" spans="1:54">
      <c r="A47">
        <v>43</v>
      </c>
      <c r="B47" t="s">
        <v>593</v>
      </c>
      <c r="C47">
        <v>43</v>
      </c>
      <c r="D47">
        <v>169</v>
      </c>
      <c r="X47">
        <v>43</v>
      </c>
      <c r="Y47">
        <v>169</v>
      </c>
      <c r="AP47">
        <v>43</v>
      </c>
      <c r="AQ47">
        <v>169</v>
      </c>
    </row>
    <row r="48" spans="1:54">
      <c r="A48">
        <v>44</v>
      </c>
      <c r="B48" t="s">
        <v>594</v>
      </c>
      <c r="C48">
        <v>44</v>
      </c>
      <c r="D48">
        <v>170</v>
      </c>
      <c r="F48">
        <v>1</v>
      </c>
      <c r="G48">
        <v>1</v>
      </c>
      <c r="H48">
        <v>1</v>
      </c>
      <c r="I48">
        <v>1</v>
      </c>
      <c r="J48">
        <v>1</v>
      </c>
      <c r="L48">
        <v>1</v>
      </c>
      <c r="M48">
        <v>1</v>
      </c>
      <c r="Q48">
        <v>1</v>
      </c>
      <c r="R48">
        <v>1</v>
      </c>
      <c r="S48">
        <v>1</v>
      </c>
      <c r="T48">
        <v>1</v>
      </c>
      <c r="U48">
        <v>1</v>
      </c>
      <c r="V48">
        <v>1</v>
      </c>
      <c r="W48">
        <v>1</v>
      </c>
      <c r="X48">
        <v>44</v>
      </c>
      <c r="Y48">
        <v>170</v>
      </c>
      <c r="AP48">
        <v>44</v>
      </c>
      <c r="AQ48">
        <v>170</v>
      </c>
      <c r="AU48">
        <v>1</v>
      </c>
      <c r="AW48">
        <v>1</v>
      </c>
      <c r="BB48">
        <v>1</v>
      </c>
    </row>
    <row r="49" spans="1:47">
      <c r="A49">
        <v>45</v>
      </c>
      <c r="B49" t="s">
        <v>595</v>
      </c>
      <c r="C49">
        <v>45</v>
      </c>
      <c r="D49">
        <v>172</v>
      </c>
      <c r="X49">
        <v>45</v>
      </c>
      <c r="Y49">
        <v>172</v>
      </c>
      <c r="AP49">
        <v>45</v>
      </c>
      <c r="AQ49">
        <v>172</v>
      </c>
    </row>
    <row r="50" spans="1:47">
      <c r="A50">
        <v>46</v>
      </c>
      <c r="B50" t="s">
        <v>596</v>
      </c>
      <c r="C50">
        <v>46</v>
      </c>
      <c r="D50">
        <v>175</v>
      </c>
      <c r="X50">
        <v>46</v>
      </c>
      <c r="Y50">
        <v>175</v>
      </c>
      <c r="AP50">
        <v>46</v>
      </c>
      <c r="AQ50">
        <v>175</v>
      </c>
    </row>
    <row r="51" spans="1:47">
      <c r="A51">
        <v>47</v>
      </c>
      <c r="B51" t="s">
        <v>597</v>
      </c>
      <c r="C51">
        <v>47</v>
      </c>
      <c r="D51">
        <v>180</v>
      </c>
      <c r="X51">
        <v>47</v>
      </c>
      <c r="Y51">
        <v>180</v>
      </c>
      <c r="AP51">
        <v>47</v>
      </c>
      <c r="AQ51">
        <v>180</v>
      </c>
      <c r="AR51">
        <v>1</v>
      </c>
      <c r="AU51">
        <v>1</v>
      </c>
    </row>
    <row r="52" spans="1:47">
      <c r="A52">
        <v>48</v>
      </c>
      <c r="B52" t="s">
        <v>599</v>
      </c>
      <c r="C52">
        <v>48</v>
      </c>
      <c r="D52">
        <v>184</v>
      </c>
      <c r="X52">
        <v>48</v>
      </c>
      <c r="Y52">
        <v>184</v>
      </c>
      <c r="AP52">
        <v>48</v>
      </c>
      <c r="AQ52">
        <v>184</v>
      </c>
    </row>
    <row r="53" spans="1:47">
      <c r="A53">
        <v>49</v>
      </c>
      <c r="B53" t="s">
        <v>600</v>
      </c>
      <c r="C53">
        <v>49</v>
      </c>
      <c r="D53">
        <v>185</v>
      </c>
      <c r="X53">
        <v>49</v>
      </c>
      <c r="Y53">
        <v>185</v>
      </c>
      <c r="AP53">
        <v>49</v>
      </c>
      <c r="AQ53">
        <v>185</v>
      </c>
    </row>
    <row r="54" spans="1:47">
      <c r="A54">
        <v>50</v>
      </c>
      <c r="B54" t="s">
        <v>5277</v>
      </c>
      <c r="C54">
        <v>50</v>
      </c>
      <c r="D54">
        <v>186</v>
      </c>
      <c r="X54">
        <v>50</v>
      </c>
      <c r="Y54">
        <v>186</v>
      </c>
      <c r="AP54">
        <v>50</v>
      </c>
      <c r="AQ54">
        <v>186</v>
      </c>
    </row>
    <row r="55" spans="1:47">
      <c r="A55">
        <v>51</v>
      </c>
      <c r="B55" t="s">
        <v>601</v>
      </c>
      <c r="C55">
        <v>51</v>
      </c>
      <c r="D55">
        <v>187</v>
      </c>
      <c r="X55">
        <v>51</v>
      </c>
      <c r="Y55">
        <v>187</v>
      </c>
      <c r="AP55">
        <v>51</v>
      </c>
      <c r="AQ55">
        <v>187</v>
      </c>
    </row>
    <row r="56" spans="1:47">
      <c r="A56">
        <v>52</v>
      </c>
      <c r="B56" t="s">
        <v>602</v>
      </c>
      <c r="C56">
        <v>52</v>
      </c>
      <c r="D56">
        <v>188</v>
      </c>
      <c r="X56">
        <v>52</v>
      </c>
      <c r="Y56">
        <v>188</v>
      </c>
      <c r="AP56">
        <v>52</v>
      </c>
      <c r="AQ56">
        <v>188</v>
      </c>
    </row>
    <row r="57" spans="1:47">
      <c r="A57">
        <v>53</v>
      </c>
      <c r="B57" t="s">
        <v>603</v>
      </c>
      <c r="C57">
        <v>53</v>
      </c>
      <c r="D57">
        <v>189</v>
      </c>
      <c r="X57">
        <v>53</v>
      </c>
      <c r="Y57">
        <v>189</v>
      </c>
      <c r="AP57">
        <v>53</v>
      </c>
      <c r="AQ57">
        <v>189</v>
      </c>
    </row>
    <row r="58" spans="1:47">
      <c r="A58">
        <v>54</v>
      </c>
      <c r="B58" t="s">
        <v>604</v>
      </c>
      <c r="C58">
        <v>54</v>
      </c>
      <c r="D58">
        <v>190</v>
      </c>
      <c r="X58">
        <v>54</v>
      </c>
      <c r="Y58">
        <v>190</v>
      </c>
      <c r="AP58">
        <v>54</v>
      </c>
      <c r="AQ58">
        <v>190</v>
      </c>
    </row>
    <row r="59" spans="1:47">
      <c r="A59">
        <v>55</v>
      </c>
      <c r="B59" t="s">
        <v>605</v>
      </c>
      <c r="C59">
        <v>55</v>
      </c>
      <c r="D59">
        <v>191</v>
      </c>
      <c r="X59">
        <v>55</v>
      </c>
      <c r="Y59">
        <v>191</v>
      </c>
      <c r="AP59">
        <v>55</v>
      </c>
      <c r="AQ59">
        <v>191</v>
      </c>
    </row>
    <row r="60" spans="1:47">
      <c r="A60">
        <v>56</v>
      </c>
      <c r="B60" t="s">
        <v>606</v>
      </c>
      <c r="C60">
        <v>56</v>
      </c>
      <c r="D60">
        <v>193</v>
      </c>
      <c r="X60">
        <v>56</v>
      </c>
      <c r="Y60">
        <v>193</v>
      </c>
      <c r="AP60">
        <v>56</v>
      </c>
      <c r="AQ60">
        <v>193</v>
      </c>
    </row>
    <row r="61" spans="1:47">
      <c r="A61">
        <v>57</v>
      </c>
      <c r="B61" t="s">
        <v>607</v>
      </c>
      <c r="C61">
        <v>57</v>
      </c>
      <c r="D61">
        <v>194</v>
      </c>
      <c r="X61">
        <v>57</v>
      </c>
      <c r="Y61">
        <v>194</v>
      </c>
      <c r="AP61">
        <v>57</v>
      </c>
      <c r="AQ61">
        <v>194</v>
      </c>
    </row>
    <row r="62" spans="1:47">
      <c r="A62">
        <v>58</v>
      </c>
      <c r="B62" t="s">
        <v>608</v>
      </c>
      <c r="C62">
        <v>58</v>
      </c>
      <c r="D62">
        <v>195</v>
      </c>
      <c r="X62">
        <v>58</v>
      </c>
      <c r="Y62">
        <v>195</v>
      </c>
      <c r="AE62">
        <v>1</v>
      </c>
      <c r="AP62">
        <v>58</v>
      </c>
      <c r="AQ62">
        <v>195</v>
      </c>
    </row>
    <row r="63" spans="1:47">
      <c r="A63">
        <v>59</v>
      </c>
      <c r="B63" t="s">
        <v>610</v>
      </c>
      <c r="C63">
        <v>59</v>
      </c>
      <c r="D63">
        <v>196</v>
      </c>
      <c r="X63">
        <v>59</v>
      </c>
      <c r="Y63">
        <v>196</v>
      </c>
      <c r="AP63">
        <v>59</v>
      </c>
      <c r="AQ63">
        <v>196</v>
      </c>
    </row>
    <row r="64" spans="1:47">
      <c r="A64">
        <v>60</v>
      </c>
      <c r="B64" t="s">
        <v>611</v>
      </c>
      <c r="C64">
        <v>60</v>
      </c>
      <c r="D64">
        <v>206</v>
      </c>
      <c r="X64">
        <v>60</v>
      </c>
      <c r="Y64">
        <v>206</v>
      </c>
      <c r="AP64">
        <v>60</v>
      </c>
      <c r="AQ64">
        <v>206</v>
      </c>
    </row>
    <row r="65" spans="1:43">
      <c r="A65">
        <v>61</v>
      </c>
      <c r="B65" t="s">
        <v>612</v>
      </c>
      <c r="C65">
        <v>61</v>
      </c>
      <c r="D65">
        <v>241</v>
      </c>
      <c r="X65">
        <v>61</v>
      </c>
      <c r="Y65">
        <v>241</v>
      </c>
      <c r="AP65">
        <v>61</v>
      </c>
      <c r="AQ65">
        <v>241</v>
      </c>
    </row>
    <row r="66" spans="1:43">
      <c r="A66">
        <v>62</v>
      </c>
      <c r="B66" t="s">
        <v>613</v>
      </c>
      <c r="C66">
        <v>62</v>
      </c>
      <c r="D66">
        <v>243</v>
      </c>
      <c r="X66">
        <v>62</v>
      </c>
      <c r="Y66">
        <v>243</v>
      </c>
      <c r="AP66">
        <v>62</v>
      </c>
      <c r="AQ66">
        <v>243</v>
      </c>
    </row>
    <row r="67" spans="1:43">
      <c r="A67">
        <v>63</v>
      </c>
      <c r="B67" t="s">
        <v>629</v>
      </c>
      <c r="C67">
        <v>63</v>
      </c>
      <c r="D67">
        <v>245</v>
      </c>
      <c r="X67">
        <v>63</v>
      </c>
      <c r="Y67">
        <v>245</v>
      </c>
      <c r="AP67">
        <v>63</v>
      </c>
      <c r="AQ67">
        <v>245</v>
      </c>
    </row>
    <row r="68" spans="1:43">
      <c r="A68">
        <v>64</v>
      </c>
      <c r="B68" t="s">
        <v>93</v>
      </c>
      <c r="C68">
        <v>64</v>
      </c>
      <c r="D68">
        <v>260</v>
      </c>
      <c r="E68" s="192">
        <v>300</v>
      </c>
      <c r="X68">
        <v>64</v>
      </c>
      <c r="Y68">
        <v>260</v>
      </c>
      <c r="AP68">
        <v>64</v>
      </c>
      <c r="AQ68">
        <v>260</v>
      </c>
    </row>
    <row r="69" spans="1:43">
      <c r="A69">
        <v>65</v>
      </c>
      <c r="B69" t="s">
        <v>635</v>
      </c>
      <c r="C69">
        <v>65</v>
      </c>
      <c r="D69">
        <v>278</v>
      </c>
      <c r="X69">
        <v>65</v>
      </c>
      <c r="Y69">
        <v>278</v>
      </c>
      <c r="AP69">
        <v>65</v>
      </c>
      <c r="AQ69">
        <v>278</v>
      </c>
    </row>
    <row r="70" spans="1:43">
      <c r="A70">
        <v>66</v>
      </c>
      <c r="B70" t="s">
        <v>636</v>
      </c>
      <c r="C70">
        <v>66</v>
      </c>
      <c r="D70">
        <v>284</v>
      </c>
      <c r="X70">
        <v>66</v>
      </c>
      <c r="Y70">
        <v>284</v>
      </c>
      <c r="AP70">
        <v>66</v>
      </c>
      <c r="AQ70">
        <v>284</v>
      </c>
    </row>
    <row r="71" spans="1:43">
      <c r="A71">
        <v>67</v>
      </c>
      <c r="B71" t="s">
        <v>637</v>
      </c>
      <c r="C71">
        <v>67</v>
      </c>
      <c r="D71">
        <v>306</v>
      </c>
      <c r="X71">
        <v>67</v>
      </c>
      <c r="Y71">
        <v>306</v>
      </c>
      <c r="AP71">
        <v>67</v>
      </c>
      <c r="AQ71">
        <v>306</v>
      </c>
    </row>
    <row r="72" spans="1:43">
      <c r="A72">
        <v>68</v>
      </c>
      <c r="B72" t="s">
        <v>488</v>
      </c>
      <c r="C72">
        <v>68</v>
      </c>
      <c r="D72">
        <v>315</v>
      </c>
      <c r="X72">
        <v>68</v>
      </c>
      <c r="Y72">
        <v>315</v>
      </c>
      <c r="AP72">
        <v>68</v>
      </c>
      <c r="AQ72">
        <v>315</v>
      </c>
    </row>
    <row r="73" spans="1:43">
      <c r="A73">
        <v>69</v>
      </c>
      <c r="B73" t="s">
        <v>638</v>
      </c>
      <c r="C73">
        <v>69</v>
      </c>
      <c r="D73">
        <v>327</v>
      </c>
      <c r="X73">
        <v>69</v>
      </c>
      <c r="Y73">
        <v>327</v>
      </c>
      <c r="AP73">
        <v>69</v>
      </c>
      <c r="AQ73">
        <v>327</v>
      </c>
    </row>
    <row r="74" spans="1:43">
      <c r="A74">
        <v>70</v>
      </c>
      <c r="B74" t="s">
        <v>639</v>
      </c>
      <c r="C74">
        <v>70</v>
      </c>
      <c r="D74">
        <v>345</v>
      </c>
      <c r="X74">
        <v>70</v>
      </c>
      <c r="Y74">
        <v>345</v>
      </c>
      <c r="AP74">
        <v>70</v>
      </c>
      <c r="AQ74">
        <v>345</v>
      </c>
    </row>
    <row r="75" spans="1:43">
      <c r="A75">
        <v>71</v>
      </c>
      <c r="B75" t="s">
        <v>640</v>
      </c>
      <c r="C75">
        <v>71</v>
      </c>
      <c r="D75">
        <v>388</v>
      </c>
      <c r="X75">
        <v>71</v>
      </c>
      <c r="Y75">
        <v>388</v>
      </c>
      <c r="AP75">
        <v>71</v>
      </c>
      <c r="AQ75">
        <v>388</v>
      </c>
    </row>
    <row r="76" spans="1:43">
      <c r="A76">
        <v>72</v>
      </c>
      <c r="B76" t="s">
        <v>1074</v>
      </c>
      <c r="C76">
        <v>72</v>
      </c>
      <c r="D76">
        <v>401</v>
      </c>
      <c r="X76">
        <v>72</v>
      </c>
      <c r="Y76">
        <v>401</v>
      </c>
      <c r="AP76">
        <v>72</v>
      </c>
      <c r="AQ76">
        <v>401</v>
      </c>
    </row>
    <row r="77" spans="1:43">
      <c r="A77">
        <v>73</v>
      </c>
      <c r="B77" t="s">
        <v>641</v>
      </c>
      <c r="C77">
        <v>73</v>
      </c>
      <c r="D77">
        <v>404</v>
      </c>
      <c r="X77">
        <v>73</v>
      </c>
      <c r="Y77">
        <v>404</v>
      </c>
      <c r="AP77">
        <v>73</v>
      </c>
      <c r="AQ77">
        <v>404</v>
      </c>
    </row>
    <row r="78" spans="1:43">
      <c r="A78">
        <v>74</v>
      </c>
      <c r="B78" t="s">
        <v>1075</v>
      </c>
      <c r="C78">
        <v>74</v>
      </c>
      <c r="D78">
        <v>988</v>
      </c>
      <c r="X78">
        <v>74</v>
      </c>
      <c r="Y78">
        <v>988</v>
      </c>
      <c r="AP78">
        <v>74</v>
      </c>
      <c r="AQ78">
        <v>988</v>
      </c>
    </row>
    <row r="79" spans="1:43">
      <c r="A79">
        <v>75</v>
      </c>
      <c r="B79" t="s">
        <v>642</v>
      </c>
      <c r="C79">
        <v>75</v>
      </c>
      <c r="D79">
        <v>990</v>
      </c>
      <c r="X79">
        <v>75</v>
      </c>
      <c r="Y79">
        <v>990</v>
      </c>
      <c r="AP79">
        <v>75</v>
      </c>
      <c r="AQ79">
        <v>990</v>
      </c>
    </row>
    <row r="80" spans="1:43">
      <c r="A80">
        <v>76</v>
      </c>
      <c r="B80" t="s">
        <v>649</v>
      </c>
      <c r="C80">
        <v>76</v>
      </c>
      <c r="D80">
        <v>995</v>
      </c>
      <c r="X80">
        <v>76</v>
      </c>
      <c r="Y80">
        <v>995</v>
      </c>
      <c r="AP80">
        <v>76</v>
      </c>
      <c r="AQ80">
        <v>995</v>
      </c>
    </row>
    <row r="81" spans="1:43">
      <c r="A81">
        <v>77</v>
      </c>
      <c r="B81" t="s">
        <v>650</v>
      </c>
      <c r="C81">
        <v>77</v>
      </c>
      <c r="D81">
        <v>999</v>
      </c>
      <c r="X81">
        <v>77</v>
      </c>
      <c r="Y81">
        <v>999</v>
      </c>
      <c r="AP81">
        <v>77</v>
      </c>
      <c r="AQ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2"/>
  <sheetViews>
    <sheetView rightToLeft="1" workbookViewId="0">
      <pane xSplit="12012" topLeftCell="M1" activePane="topRight"/>
      <selection activeCell="D300" sqref="D300"/>
      <selection pane="topRight" activeCell="P4" sqref="P4"/>
    </sheetView>
  </sheetViews>
  <sheetFormatPr defaultRowHeight="14.4"/>
  <cols>
    <col min="1" max="1" width="14" customWidth="1"/>
    <col min="2" max="2" width="26.33203125" customWidth="1"/>
    <col min="3" max="3" width="11.88671875" bestFit="1" customWidth="1"/>
    <col min="4" max="4" width="17.21875" bestFit="1" customWidth="1"/>
    <col min="5" max="5" width="3" bestFit="1"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216</v>
      </c>
      <c r="D1" s="324">
        <f>+SACHAR!C9</f>
        <v>12.202500000000001</v>
      </c>
      <c r="L1" s="325" t="s">
        <v>1400</v>
      </c>
      <c r="M1" s="341">
        <v>1699</v>
      </c>
      <c r="N1" s="320"/>
      <c r="O1" s="325" t="s">
        <v>1430</v>
      </c>
      <c r="P1" s="326">
        <v>5260</v>
      </c>
      <c r="X1" t="s">
        <v>5225</v>
      </c>
    </row>
    <row r="2" spans="1:32" ht="15" thickTop="1">
      <c r="L2" s="321" t="s">
        <v>1395</v>
      </c>
      <c r="M2" s="326">
        <f>MATCH(C1,AE8:AE17,1)</f>
        <v>10</v>
      </c>
      <c r="O2" s="326" t="s">
        <v>1398</v>
      </c>
      <c r="P2" s="326">
        <f>MATCH(C1,Z4:Z15,1)</f>
        <v>12</v>
      </c>
      <c r="X2" t="s">
        <v>5226</v>
      </c>
    </row>
    <row r="3" spans="1:32" ht="16.2">
      <c r="B3" t="s">
        <v>5263</v>
      </c>
      <c r="E3" t="e">
        <f>IF('Netunei Gimlai'!#REF!=TRUE,"כן","לא")</f>
        <v>#REF!</v>
      </c>
      <c r="G3" s="319">
        <f>+M4-M3+124.29</f>
        <v>-1817.722860555501</v>
      </c>
      <c r="H3" s="79"/>
      <c r="I3" s="209"/>
      <c r="L3" s="321" t="s">
        <v>1393</v>
      </c>
      <c r="M3" s="321">
        <f>VLOOKUP(C1,S4:T234,2,0)</f>
        <v>6247</v>
      </c>
      <c r="N3" s="79"/>
      <c r="O3" s="326" t="s">
        <v>1397</v>
      </c>
      <c r="P3" s="321">
        <f>VLOOKUP(P2,X4:AA15,4,0)</f>
        <v>6247</v>
      </c>
      <c r="Q3" s="79"/>
      <c r="R3" s="532" t="s">
        <v>1402</v>
      </c>
      <c r="S3" s="532" t="s">
        <v>5272</v>
      </c>
      <c r="T3" s="532" t="s">
        <v>1220</v>
      </c>
      <c r="U3" s="532"/>
      <c r="V3" s="532"/>
      <c r="Y3" s="108" t="s">
        <v>1219</v>
      </c>
      <c r="Z3" s="108" t="s">
        <v>49</v>
      </c>
      <c r="AA3" s="108" t="s">
        <v>1220</v>
      </c>
      <c r="AB3" s="108"/>
      <c r="AD3" s="108" t="s">
        <v>1219</v>
      </c>
      <c r="AE3" s="108" t="s">
        <v>49</v>
      </c>
      <c r="AF3" s="108" t="s">
        <v>1393</v>
      </c>
    </row>
    <row r="4" spans="1:32">
      <c r="I4" s="209"/>
      <c r="L4" s="321" t="s">
        <v>1396</v>
      </c>
      <c r="M4" s="321">
        <f>SUM(M8:M30)</f>
        <v>4304.987139444499</v>
      </c>
      <c r="N4" s="319"/>
      <c r="O4" s="326" t="s">
        <v>1396</v>
      </c>
      <c r="P4" s="321">
        <f>+P29+M6</f>
        <v>6653.3256049873171</v>
      </c>
      <c r="Q4" s="319">
        <f>+P4-P3-28.01</f>
        <v>378.3156049873171</v>
      </c>
      <c r="R4" s="530">
        <v>1.2008000000000001</v>
      </c>
      <c r="S4" s="531">
        <v>1</v>
      </c>
      <c r="T4" s="79">
        <f>+AA5</f>
        <v>3710</v>
      </c>
      <c r="U4" s="79"/>
      <c r="V4" s="79"/>
      <c r="X4">
        <v>1</v>
      </c>
      <c r="Y4">
        <v>6.2005999999999997</v>
      </c>
      <c r="Z4" s="108"/>
      <c r="AA4" s="2">
        <v>3585.18</v>
      </c>
      <c r="AB4" s="2"/>
      <c r="AD4" s="120"/>
      <c r="AE4" s="120"/>
      <c r="AF4" s="2"/>
    </row>
    <row r="5" spans="1:32">
      <c r="I5" s="209"/>
      <c r="R5" s="530">
        <v>2.2008000000000001</v>
      </c>
      <c r="S5" s="531">
        <v>2</v>
      </c>
      <c r="T5" s="79">
        <f>+AA5</f>
        <v>3710</v>
      </c>
      <c r="U5" s="79"/>
      <c r="V5" s="79"/>
      <c r="X5">
        <v>2</v>
      </c>
      <c r="Y5">
        <v>4.2007000000000003</v>
      </c>
      <c r="Z5" s="108"/>
      <c r="AA5" s="2">
        <v>3710</v>
      </c>
      <c r="AB5" s="2"/>
    </row>
    <row r="6" spans="1:32" ht="15" thickBot="1">
      <c r="C6">
        <v>1699</v>
      </c>
      <c r="D6">
        <v>5260</v>
      </c>
      <c r="H6" s="108" t="s">
        <v>1399</v>
      </c>
      <c r="I6" s="209"/>
      <c r="L6" s="327" t="s">
        <v>1394</v>
      </c>
      <c r="M6" s="321">
        <f>MAX(0,M3-M4)</f>
        <v>1942.012860555501</v>
      </c>
      <c r="O6" s="327" t="s">
        <v>10</v>
      </c>
      <c r="P6" s="321">
        <f>MAX(0,P3-P4)</f>
        <v>0</v>
      </c>
      <c r="R6" s="530">
        <v>3.2008000000000001</v>
      </c>
      <c r="S6" s="531">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30">
        <v>4.2008000000000001</v>
      </c>
      <c r="S7" s="531">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",HLOOKUP(F8,SACHAR!$AA$3:$DW$11,7,0))</f>
        <v>10002</v>
      </c>
      <c r="H8" t="str">
        <f>IF(F8=" "," ",HLOOKUP(F8,SACHAR!$AA$3:$DW$11,8,0))</f>
        <v>שכר משולב</v>
      </c>
      <c r="I8" s="333" t="str">
        <f>IF(F8=" "," ",HLOOKUP(F8,SACHAR!$AA$3:$DW$11,4,0))</f>
        <v xml:space="preserve"> </v>
      </c>
      <c r="J8" s="239">
        <f>IF(F8=" "," ",HLOOKUP(F8,SACHAR!$AA$3:$DW$11,9,0))</f>
        <v>3182.4571314816612</v>
      </c>
      <c r="L8" s="19" t="s">
        <v>1362</v>
      </c>
      <c r="M8" s="2">
        <f>+SACHAR!Y11</f>
        <v>2859.59</v>
      </c>
      <c r="P8" s="79">
        <f>+M8</f>
        <v>2859.59</v>
      </c>
      <c r="R8" s="530">
        <v>5.2008000000000001</v>
      </c>
      <c r="S8" s="531">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f>IF(F9=" "," ",HLOOKUP(F9,SACHAR!$AA$3:$DW$11,7,0))</f>
        <v>626</v>
      </c>
      <c r="H9" t="str">
        <f>IF(F9=" "," ",HLOOKUP(F9,SACHAR!$AA$3:$DW$11,8,0))</f>
        <v>ס. פסיכיאטריה</v>
      </c>
      <c r="I9" s="333" t="str">
        <f>IF(F9=" "," ",HLOOKUP(F9,SACHAR!$AA$3:$DW$11,4,0))</f>
        <v xml:space="preserve"> </v>
      </c>
      <c r="J9" s="239">
        <f>IF(F9=" "," ",HLOOKUP(F9,SACHAR!$AA$3:$DW$11,9,0))</f>
        <v>10.56</v>
      </c>
      <c r="L9" t="str">
        <f>IF(J9=" "," ",IF(G9=99999," ",VLOOKUP(G9,$A$7:$D$301,3,0)))</f>
        <v>כן</v>
      </c>
      <c r="M9" s="2">
        <f t="shared" ref="M9:M17" si="1">IF(G9=99998,0,IF(L9="כן",J9,0))</f>
        <v>10.56</v>
      </c>
      <c r="O9" t="str">
        <f>IF(J9=" "," ",IF(G9=99998,0,VLOOKUP(G9,$A$7:$D$301,4,0)))</f>
        <v>כן</v>
      </c>
      <c r="P9" s="2">
        <f t="shared" ref="P9:P22" si="2">IF(O9="כן",J9,0)</f>
        <v>10.56</v>
      </c>
      <c r="R9" s="530">
        <v>6.2008000000000001</v>
      </c>
      <c r="S9" s="531">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3">IF(F9=" "," ",IF(G9=99998," ",+F9+1))</f>
        <v>3</v>
      </c>
      <c r="G10" s="1" t="str">
        <f>IF(F10=" "," ",HLOOKUP(F10,SACHAR!$AA$3:$DW$11,7,0))</f>
        <v>105 / 798</v>
      </c>
      <c r="H10" t="str">
        <f>IF(F10=" "," ",HLOOKUP(F10,SACHAR!$AA$3:$DW$11,8,0))</f>
        <v>דריכות בית חולים</v>
      </c>
      <c r="I10" s="333">
        <f>IF(F10=" "," ",HLOOKUP(F10,SACHAR!$AA$3:$DW$11,4,0))</f>
        <v>0.3</v>
      </c>
      <c r="J10" s="239">
        <f>IF(F10=" "," ",HLOOKUP(F10,SACHAR!$AA$3:$DW$11,9,0))</f>
        <v>954.73713944449833</v>
      </c>
      <c r="L10" t="str">
        <f>IF(J10=" "," ",IF(G10=99999," ",VLOOKUP(G10,$A$7:$D$301,3,0)))</f>
        <v>כן</v>
      </c>
      <c r="M10" s="2">
        <f t="shared" si="1"/>
        <v>954.73713944449833</v>
      </c>
      <c r="O10" t="str">
        <f>IF(J10=" "," ",IF(G10=99998,0,VLOOKUP(G10,$A$7:$D$301,4,0)))</f>
        <v>כן</v>
      </c>
      <c r="P10" s="2">
        <f t="shared" si="2"/>
        <v>954.73713944449833</v>
      </c>
      <c r="R10" s="530">
        <v>7.2008000000000001</v>
      </c>
      <c r="S10" s="531">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3"/>
        <v>4</v>
      </c>
      <c r="G11" s="1">
        <f>IF(F11=" "," ",HLOOKUP(F11,SACHAR!$AA$3:$DW$11,7,0))</f>
        <v>1063</v>
      </c>
      <c r="H11" t="str">
        <f>IF(F11=" "," ",HLOOKUP(F11,SACHAR!$AA$3:$DW$11,8,0))</f>
        <v>תוספת מנמ"ש 2022</v>
      </c>
      <c r="I11" s="333">
        <f>IF(F11=" "," ",HLOOKUP(F11,SACHAR!$AA$3:$DW$11,4,0))</f>
        <v>0</v>
      </c>
      <c r="J11" s="239">
        <f>IF(F11=" "," ",HLOOKUP(F11,SACHAR!$AA$3:$DW$11,9,0))</f>
        <v>720</v>
      </c>
      <c r="L11" t="str">
        <f>IF(J11=" "," ",IF(G11=99999," ",VLOOKUP(G11,$A$7:$D$301,3,0)))</f>
        <v>לא</v>
      </c>
      <c r="M11" s="2">
        <f t="shared" si="1"/>
        <v>0</v>
      </c>
      <c r="O11" t="str">
        <f>IF(J11=" "," ",IF(G11=99998,0,VLOOKUP(G11,$A$7:$D$301,4,0)))</f>
        <v>לא</v>
      </c>
      <c r="P11" s="2">
        <f t="shared" si="2"/>
        <v>0</v>
      </c>
      <c r="R11" s="530">
        <v>8.2007999999999992</v>
      </c>
      <c r="S11" s="531">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3"/>
        <v>5</v>
      </c>
      <c r="G12" s="1" t="str">
        <f>IF(F12=" "," ",HLOOKUP(F12,SACHAR!$AA$3:$DW$11,7,0))</f>
        <v>1037 / 4544</v>
      </c>
      <c r="H12" t="str">
        <f>IF(F12=" "," ",HLOOKUP(F12,SACHAR!$AA$3:$DW$11,8,0))</f>
        <v>הסכם 2001 / תוספת 3.6</v>
      </c>
      <c r="I12" s="333">
        <f>IF(F12=" "," ",HLOOKUP(F12,SACHAR!$AA$3:$DW$11,4,0))</f>
        <v>3.5999999999999997E-2</v>
      </c>
      <c r="J12" s="239">
        <f>IF(F12=" "," ",HLOOKUP(F12,SACHAR!$AA$3:$DW$11,9,0))</f>
        <v>166.60275375334174</v>
      </c>
      <c r="L12" t="str">
        <f>IF(J12=" "," ",IF(G12=99999," ",VLOOKUP(G12,$A$7:$D$301,3,0)))</f>
        <v>לא</v>
      </c>
      <c r="M12" s="2">
        <f t="shared" si="1"/>
        <v>0</v>
      </c>
      <c r="O12" t="str">
        <f>IF(J12=" "," ",IF(G12=99998,0,VLOOKUP(G12,$A$7:$D$301,4,0)))</f>
        <v>כן</v>
      </c>
      <c r="P12" s="2">
        <f t="shared" si="2"/>
        <v>166.60275375334174</v>
      </c>
      <c r="R12" s="530">
        <v>9.2007999999999992</v>
      </c>
      <c r="S12" s="531">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3"/>
        <v>6</v>
      </c>
      <c r="G13" s="1" t="str">
        <f>IF(F13=" "," ",HLOOKUP(F13,SACHAR!$AA$3:$DW$11,7,0))</f>
        <v>1054 / 4934</v>
      </c>
      <c r="H13" t="str">
        <f>IF(F13=" "," ",HLOOKUP(F13,SACHAR!$AA$3:$DW$11,8,0))</f>
        <v>הסכם 2009</v>
      </c>
      <c r="I13" s="333">
        <f>IF(F13=" "," ",HLOOKUP(F13,SACHAR!$AA$3:$DW$11,4,0))</f>
        <v>0.05</v>
      </c>
      <c r="J13" s="239">
        <f>IF(F13=" "," ",HLOOKUP(F13,SACHAR!$AA$3:$DW$11,9,0))</f>
        <v>239.72285123397512</v>
      </c>
      <c r="L13" t="str">
        <f>IF(J13=" "," ",IF(G13=99999," ",VLOOKUP(G13,$A$7:$D$301,3,0)))</f>
        <v>לא</v>
      </c>
      <c r="M13" s="2">
        <f t="shared" si="1"/>
        <v>0</v>
      </c>
      <c r="O13" t="str">
        <f>IF(J13=" "," ",IF(G13=99998,0,VLOOKUP(G13,$A$7:$D$301,4,0)))</f>
        <v>כן</v>
      </c>
      <c r="P13" s="2">
        <f t="shared" si="2"/>
        <v>239.72285123397512</v>
      </c>
      <c r="R13" s="530">
        <v>10.200799999999999</v>
      </c>
      <c r="S13" s="531">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3"/>
        <v>7</v>
      </c>
      <c r="G14" s="1" t="str">
        <f>IF(F14=" "," ",HLOOKUP(F14,SACHAR!$AA$3:$DW$11,7,0))</f>
        <v>1057 / 4994</v>
      </c>
      <c r="H14" t="str">
        <f>IF(F14=" "," ",HLOOKUP(F14,SACHAR!$AA$3:$DW$11,8,0))</f>
        <v>הסכם 2011</v>
      </c>
      <c r="I14" s="333">
        <f>IF(F14=" "," ",HLOOKUP(F14,SACHAR!$AA$3:$DW$11,4,0))</f>
        <v>7.2499999999999995E-2</v>
      </c>
      <c r="J14" s="239">
        <f>IF(F14=" "," ",HLOOKUP(F14,SACHAR!$AA$3:$DW$11,9,0))</f>
        <v>417.17804100372706</v>
      </c>
      <c r="L14" t="str">
        <f>IF(J14=" "," ",IF(G14=99999," ",VLOOKUP(G14,$A$7:$D$301,3,0)))</f>
        <v>לא</v>
      </c>
      <c r="M14" s="2">
        <f t="shared" si="1"/>
        <v>0</v>
      </c>
      <c r="O14" t="str">
        <f>IF(J14=" "," ",IF(G14=99998,0,VLOOKUP(G14,$A$7:$D$301,4,0)))</f>
        <v>לא</v>
      </c>
      <c r="P14" s="2">
        <f t="shared" si="2"/>
        <v>0</v>
      </c>
      <c r="R14" s="530">
        <v>11.200799999999999</v>
      </c>
      <c r="S14" s="531">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3"/>
        <v>8</v>
      </c>
      <c r="G15" s="1" t="str">
        <f>IF(F15=" "," ",HLOOKUP(F15,SACHAR!$AA$3:$DW$11,7,0))</f>
        <v>1059 / 5216</v>
      </c>
      <c r="H15" t="str">
        <f>IF(F15=" "," ",HLOOKUP(F15,SACHAR!$AA$3:$DW$11,8,0))</f>
        <v>מנמ"ש 2010</v>
      </c>
      <c r="I15" s="333">
        <f>IF(F15=" "," ",HLOOKUP(F15,SACHAR!$AA$3:$DW$11,4,0))</f>
        <v>0.08</v>
      </c>
      <c r="J15" s="239">
        <f>IF(F15=" "," ",HLOOKUP(F15,SACHAR!$AA$3:$DW$11,9,0))</f>
        <v>402.7343900730782</v>
      </c>
      <c r="L15" t="str">
        <f>IF(J15=" "," ",IF(G15=99999," ",VLOOKUP(G15,$A$7:$D$301,3,0)))</f>
        <v>לא</v>
      </c>
      <c r="M15" s="2">
        <f t="shared" si="1"/>
        <v>0</v>
      </c>
      <c r="O15" t="str">
        <f>IF(J15=" "," ",IF(G15=99998,0,VLOOKUP(G15,$A$7:$D$301,4,0)))</f>
        <v>לא</v>
      </c>
      <c r="P15" s="2">
        <f t="shared" si="2"/>
        <v>0</v>
      </c>
      <c r="R15" s="530">
        <v>12.200799999999999</v>
      </c>
      <c r="S15" s="531">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3"/>
        <v>9</v>
      </c>
      <c r="G16" s="373" t="str">
        <f>IF(F16=" "," ",HLOOKUP(F16,SACHAR!$AA$3:$DW$11,7,0))</f>
        <v>1072 / 5340</v>
      </c>
      <c r="H16" t="str">
        <f>IF(F16=" "," ",HLOOKUP(F16,SACHAR!$AA$3:$DW$11,8,0))</f>
        <v>בית חולים מאוחדת</v>
      </c>
      <c r="I16" s="333" t="str">
        <f>IF(F16=" "," ",HLOOKUP(F16,SACHAR!$AA$3:$DW$11,4,0))</f>
        <v xml:space="preserve"> </v>
      </c>
      <c r="J16" s="239">
        <f>IF(F16=" "," ",HLOOKUP(F16,SACHAR!$AA$3:$DW$11,9,0))</f>
        <v>480.1</v>
      </c>
      <c r="L16" t="str">
        <f>IF(J16=" "," ",IF(G16=99999," ",VLOOKUP(G16,$A$7:$D$301,3,0)))</f>
        <v>כן</v>
      </c>
      <c r="M16" s="2">
        <f t="shared" si="1"/>
        <v>480.1</v>
      </c>
      <c r="O16" t="str">
        <f>IF(J16=" "," ",IF(G16=99998,0,VLOOKUP(G16,$A$7:$D$301,4,0)))</f>
        <v>כן</v>
      </c>
      <c r="P16" s="2">
        <f t="shared" si="2"/>
        <v>480.1</v>
      </c>
      <c r="R16" s="530">
        <v>1.2009000000000001</v>
      </c>
      <c r="S16" s="531">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3"/>
        <v>10</v>
      </c>
      <c r="G17" s="1">
        <f>IF(F17=" "," ",HLOOKUP(F17,SACHAR!$AA$3:$DW$11,7,0))</f>
        <v>4643</v>
      </c>
      <c r="H17" t="str">
        <f>IF(F17=" "," ",HLOOKUP(F17,SACHAR!$AA$3:$DW$11,8,0))</f>
        <v>השלמת שכר</v>
      </c>
      <c r="I17" s="333" t="str">
        <f>IF(F17=" "," ",HLOOKUP(F17,SACHAR!$AA$3:$DW$11,4,0))</f>
        <v xml:space="preserve"> </v>
      </c>
      <c r="J17" s="239">
        <f>IF(F17=" "," ",HLOOKUP(F17,SACHAR!$AA$3:$DW$11,9,0))</f>
        <v>265.52</v>
      </c>
      <c r="L17" t="str">
        <f>IF(J17=" "," ",IF(G17=99999," ",VLOOKUP(G17,$A$7:$D$301,3,0)))</f>
        <v>לא</v>
      </c>
      <c r="M17" s="2">
        <f t="shared" si="1"/>
        <v>0</v>
      </c>
      <c r="O17" t="str">
        <f>IF(J17=" "," ",IF(G17=99998,0,VLOOKUP(G17,$A$7:$D$301,4,0)))</f>
        <v>לא</v>
      </c>
      <c r="P17" s="2">
        <f t="shared" si="2"/>
        <v>0</v>
      </c>
      <c r="R17" s="530">
        <v>2.2008999999999999</v>
      </c>
      <c r="S17" s="531">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3"/>
        <v>11</v>
      </c>
      <c r="G18" s="1" t="str">
        <f>IF(F18=" "," ",HLOOKUP(F18,SACHAR!$AA$3:$DW$11,7,0))</f>
        <v>1077 / 5401</v>
      </c>
      <c r="H18" t="str">
        <f>IF(F18=" "," ",HLOOKUP(F18,SACHAR!$AA$3:$DW$11,8,0))</f>
        <v>הסכם 2016 %</v>
      </c>
      <c r="I18" s="333">
        <f>IF(F18=" "," ",HLOOKUP(F18,SACHAR!$AA$3:$DW$11,4,0))</f>
        <v>3.875E-2</v>
      </c>
      <c r="J18" s="239">
        <f>IF(F18=" "," ",HLOOKUP(F18,SACHAR!$AA$3:$DW$11,9,0))</f>
        <v>254.74607689587347</v>
      </c>
      <c r="L18" t="str">
        <f>IF(J18=" "," ",IF(G18=99999," ",VLOOKUP(G18,$A$7:$D$301,3,0)))</f>
        <v>לא</v>
      </c>
      <c r="M18" s="2">
        <f>IF(G18=99998,0,IF(L18="כן",J18,0))</f>
        <v>0</v>
      </c>
      <c r="O18" t="str">
        <f>IF(J18=" "," ",IF(G18=99998,0,VLOOKUP(G18,$A$7:$D$301,4,0)))</f>
        <v>לא</v>
      </c>
      <c r="P18" s="2">
        <f t="shared" si="2"/>
        <v>0</v>
      </c>
      <c r="R18" s="530">
        <v>3.2008999999999999</v>
      </c>
      <c r="S18" s="531">
        <v>15</v>
      </c>
      <c r="T18" s="79">
        <f t="shared" si="0"/>
        <v>3850</v>
      </c>
      <c r="U18" s="79"/>
      <c r="V18" s="79"/>
    </row>
    <row r="19" spans="1:32" ht="15.6" thickTop="1" thickBot="1">
      <c r="A19" s="306">
        <v>529</v>
      </c>
      <c r="B19" s="300" t="s">
        <v>1278</v>
      </c>
      <c r="C19" s="299" t="s">
        <v>115</v>
      </c>
      <c r="D19" s="299" t="s">
        <v>115</v>
      </c>
      <c r="F19" s="332">
        <f t="shared" si="3"/>
        <v>12</v>
      </c>
      <c r="G19" s="1" t="str">
        <f>IF(F19=" "," ",HLOOKUP(F19,SACHAR!$AA$3:$DW$11,7,0))</f>
        <v>1073 / 5402</v>
      </c>
      <c r="H19" t="str">
        <f>IF(F19=" "," ",HLOOKUP(F19,SACHAR!$AA$3:$DW$11,8,0))</f>
        <v>הסכם 2016 סכום</v>
      </c>
      <c r="I19" s="333" t="str">
        <f>IF(F19=" "," ",HLOOKUP(F19,SACHAR!$AA$3:$DW$11,4,0))</f>
        <v xml:space="preserve"> </v>
      </c>
      <c r="J19" s="239">
        <f>IF(F19=" "," ",HLOOKUP(F19,SACHAR!$AA$3:$DW$11,9,0))</f>
        <v>425.95</v>
      </c>
      <c r="L19" t="str">
        <f>IF(J19=" "," ",IF(G19=99999," ",VLOOKUP(G19,$A$7:$D$301,3,0)))</f>
        <v>לא</v>
      </c>
      <c r="M19" s="2">
        <f t="shared" ref="M19:M28" si="4">IF(G19=99998,0,IF(L19="כן",J19,0))</f>
        <v>0</v>
      </c>
      <c r="O19" t="str">
        <f>IF(J19=" "," ",IF(G19=99998,0,VLOOKUP(G19,$A$7:$D$301,4,0)))</f>
        <v>לא</v>
      </c>
      <c r="P19" s="2">
        <f t="shared" si="2"/>
        <v>0</v>
      </c>
      <c r="R19" s="530">
        <v>4.2008999999999999</v>
      </c>
      <c r="S19" s="531">
        <v>16</v>
      </c>
      <c r="T19" s="79">
        <f t="shared" si="0"/>
        <v>3850</v>
      </c>
      <c r="U19" s="79"/>
      <c r="V19" s="79"/>
    </row>
    <row r="20" spans="1:32" ht="15.6" thickTop="1" thickBot="1">
      <c r="A20" s="306">
        <v>534</v>
      </c>
      <c r="B20" s="300" t="s">
        <v>787</v>
      </c>
      <c r="C20" s="299" t="s">
        <v>115</v>
      </c>
      <c r="D20" s="299" t="s">
        <v>115</v>
      </c>
      <c r="F20" s="332">
        <f t="shared" si="3"/>
        <v>13</v>
      </c>
      <c r="G20" s="1" t="str">
        <f>IF(F20=" "," ",HLOOKUP(F20,SACHAR!$AA$3:$DW$11,7,0))</f>
        <v>4005 / 5524</v>
      </c>
      <c r="H20" t="str">
        <f>IF(F20=" "," ",HLOOKUP(F20,SACHAR!$AA$3:$DW$11,8,0))</f>
        <v>שיקלית 2023</v>
      </c>
      <c r="I20" s="333" t="str">
        <f>IF(F20=" "," ",HLOOKUP(F20,SACHAR!$AA$3:$DW$11,4,0))</f>
        <v xml:space="preserve"> </v>
      </c>
      <c r="J20" s="239">
        <f>IF(F20=" "," ",HLOOKUP(F20,SACHAR!$AA$3:$DW$11,9,0))</f>
        <v>400</v>
      </c>
      <c r="L20" t="str">
        <f>IF(J20=" "," ",IF(G20=99999," ",VLOOKUP(G20,$A$7:$D$301,3,0)))</f>
        <v>לא</v>
      </c>
      <c r="M20" s="2">
        <f t="shared" si="4"/>
        <v>0</v>
      </c>
      <c r="O20" t="str">
        <f>IF(J20=" "," ",IF(G20=99998,0,VLOOKUP(G20,$A$7:$D$301,4,0)))</f>
        <v>לא</v>
      </c>
      <c r="P20" s="2">
        <f t="shared" si="2"/>
        <v>0</v>
      </c>
      <c r="R20" s="530">
        <v>5.2008999999999999</v>
      </c>
      <c r="S20" s="531">
        <v>17</v>
      </c>
      <c r="T20" s="79">
        <f t="shared" si="0"/>
        <v>3850</v>
      </c>
      <c r="U20" s="79"/>
      <c r="V20" s="79"/>
    </row>
    <row r="21" spans="1:32" ht="15.6" thickTop="1" thickBot="1">
      <c r="A21" s="306">
        <v>549</v>
      </c>
      <c r="B21" s="300" t="s">
        <v>789</v>
      </c>
      <c r="C21" s="299" t="s">
        <v>115</v>
      </c>
      <c r="D21" s="299" t="s">
        <v>115</v>
      </c>
      <c r="F21" s="332">
        <f t="shared" si="3"/>
        <v>14</v>
      </c>
      <c r="G21" s="1">
        <f>IF(F21=" "," ",HLOOKUP(F21,SACHAR!$AA$3:$DW$11,7,0))</f>
        <v>5533</v>
      </c>
      <c r="H21" t="str">
        <f>IF(F21=" "," ",HLOOKUP(F21,SACHAR!$AA$3:$DW$11,8,0))</f>
        <v>תוספת אחוזית 2024</v>
      </c>
      <c r="I21" s="333">
        <f>IF(F21=" "," ",HLOOKUP(F21,SACHAR!$AA$3:$DW$11,4,0))</f>
        <v>3.5000000000000003E-2</v>
      </c>
      <c r="J21" s="239">
        <f>IF(F21=" "," ",HLOOKUP(F21,SACHAR!$AA$3:$DW$11,9,0))</f>
        <v>239.00934343601548</v>
      </c>
      <c r="L21" t="str">
        <f>IF(J21=" "," ",IF(G21=99999," ",VLOOKUP(G21,$A$7:$D$301,3,0)))</f>
        <v>לא</v>
      </c>
      <c r="M21" s="2">
        <f t="shared" si="4"/>
        <v>0</v>
      </c>
      <c r="O21" t="str">
        <f>IF(J21=" "," ",IF(G21=99998,0,VLOOKUP(G21,$A$7:$D$301,4,0)))</f>
        <v>לא</v>
      </c>
      <c r="P21" s="2">
        <f t="shared" si="2"/>
        <v>0</v>
      </c>
      <c r="R21" s="530">
        <v>6.2008999999999999</v>
      </c>
      <c r="S21" s="531">
        <v>18</v>
      </c>
      <c r="T21" s="79">
        <f t="shared" si="0"/>
        <v>3850</v>
      </c>
      <c r="U21" s="79"/>
      <c r="V21" s="79"/>
    </row>
    <row r="22" spans="1:32" ht="15.6" thickTop="1" thickBot="1">
      <c r="A22" s="306">
        <v>559</v>
      </c>
      <c r="B22" s="300" t="s">
        <v>791</v>
      </c>
      <c r="C22" s="299" t="s">
        <v>115</v>
      </c>
      <c r="D22" s="299" t="s">
        <v>115</v>
      </c>
      <c r="F22" s="332">
        <f>IF(F21=" "," ",IF(G21=99998," ",+F21+1))</f>
        <v>15</v>
      </c>
      <c r="G22" s="1">
        <f>IF(F22=" "," ",HLOOKUP(F22,SACHAR!$AA$3:$DW$11,7,0))</f>
        <v>99998</v>
      </c>
      <c r="H22" t="str">
        <f>IF(F22=" "," ",HLOOKUP(F22,SACHAR!$AA$3:$DW$11,8,0))</f>
        <v>עיגול לחישוב מינימום</v>
      </c>
      <c r="I22" s="333" t="str">
        <f>IF(F22=" "," ",HLOOKUP(F22,SACHAR!$AA$3:$DW$11,4,0))</f>
        <v xml:space="preserve"> </v>
      </c>
      <c r="J22" s="239">
        <f>IF(F22=" "," ",HLOOKUP(F22,SACHAR!$AA$3:$DW$11,9,0))</f>
        <v>1E-3</v>
      </c>
      <c r="L22" t="str">
        <f>IF(J22=" "," ",IF(G22=99999," ",VLOOKUP(G22,$A$7:$D$301,3,0)))</f>
        <v>כן</v>
      </c>
      <c r="M22" s="2">
        <f t="shared" si="4"/>
        <v>0</v>
      </c>
      <c r="O22">
        <f>IF(J22=" "," ",IF(G22=99998,0,VLOOKUP(G22,$A$7:$D$301,4,0)))</f>
        <v>0</v>
      </c>
      <c r="P22" s="2">
        <f t="shared" si="2"/>
        <v>0</v>
      </c>
      <c r="R22" s="530">
        <v>7.2008999999999999</v>
      </c>
      <c r="S22" s="531">
        <v>19</v>
      </c>
      <c r="T22" s="79">
        <f t="shared" si="0"/>
        <v>3850</v>
      </c>
      <c r="U22" s="79"/>
      <c r="V22" s="79"/>
    </row>
    <row r="23" spans="1:32" ht="15.6" thickTop="1" thickBot="1">
      <c r="A23" s="306">
        <v>569</v>
      </c>
      <c r="B23" s="300" t="s">
        <v>793</v>
      </c>
      <c r="C23" s="299" t="s">
        <v>115</v>
      </c>
      <c r="D23" s="299" t="s">
        <v>115</v>
      </c>
      <c r="F23" s="332" t="str">
        <f t="shared" si="3"/>
        <v xml:space="preserve"> </v>
      </c>
      <c r="G23" s="1" t="str">
        <f>IF(F23=" "," ",HLOOKUP(F23,SACHAR!$AA$3:$DW$11,7,0))</f>
        <v xml:space="preserve"> </v>
      </c>
      <c r="H23" t="str">
        <f>IF(F23=" "," ",HLOOKUP(F23,SACHAR!$AA$3:$DW$11,8,0))</f>
        <v xml:space="preserve"> </v>
      </c>
      <c r="I23" s="333" t="str">
        <f>IF(F23=" "," ",HLOOKUP(F23,SACHAR!$AA$3:$DW$11,4,0))</f>
        <v xml:space="preserve"> </v>
      </c>
      <c r="J23" s="239" t="str">
        <f>IF(F23=" "," ",HLOOKUP(F23,SACHAR!$AA$3:$DW$11,9,0))</f>
        <v xml:space="preserve"> </v>
      </c>
      <c r="L23" t="str">
        <f>IF(J23=" "," ",IF(G23=99999," ",VLOOKUP(G23,$A$7:$D$301,3,0)))</f>
        <v xml:space="preserve"> </v>
      </c>
      <c r="M23" s="2">
        <f t="shared" si="4"/>
        <v>0</v>
      </c>
      <c r="O23" t="str">
        <f>IF(J23=" "," ",IF(G23=99998,0,VLOOKUP(G23,$A$7:$D$301,4,0)))</f>
        <v xml:space="preserve"> </v>
      </c>
      <c r="P23" s="2">
        <f t="shared" ref="P23:P28" si="5">IF(O23="כן",J23,0)</f>
        <v>0</v>
      </c>
      <c r="R23" s="530">
        <v>8.2009000000000007</v>
      </c>
      <c r="S23" s="531">
        <v>20</v>
      </c>
      <c r="T23" s="79">
        <f t="shared" si="0"/>
        <v>3850</v>
      </c>
      <c r="U23" s="79"/>
      <c r="V23" s="79"/>
    </row>
    <row r="24" spans="1:32" ht="15.6" thickTop="1" thickBot="1">
      <c r="A24" s="306">
        <v>570</v>
      </c>
      <c r="B24" s="300" t="s">
        <v>795</v>
      </c>
      <c r="C24" s="299" t="s">
        <v>115</v>
      </c>
      <c r="D24" s="299" t="s">
        <v>115</v>
      </c>
      <c r="F24" s="332" t="str">
        <f t="shared" si="3"/>
        <v xml:space="preserve"> </v>
      </c>
      <c r="G24" s="1" t="str">
        <f>IF(F24=" "," ",HLOOKUP(F24,SACHAR!$AA$3:$DW$11,7,0))</f>
        <v xml:space="preserve"> </v>
      </c>
      <c r="H24" t="str">
        <f>IF(F24=" "," ",HLOOKUP(F24,SACHAR!$AA$3:$DW$11,8,0))</f>
        <v xml:space="preserve"> </v>
      </c>
      <c r="I24" s="333" t="str">
        <f>IF(F24=" "," ",HLOOKUP(F24,SACHAR!$AA$3:$DW$11,4,0))</f>
        <v xml:space="preserve"> </v>
      </c>
      <c r="J24" s="239" t="str">
        <f>IF(F24=" "," ",HLOOKUP(F24,SACHAR!$AA$3:$DW$11,9,0))</f>
        <v xml:space="preserve"> </v>
      </c>
      <c r="L24" t="str">
        <f>IF(J24=" "," ",IF(G24=99999," ",VLOOKUP(G24,$A$7:$D$301,3,0)))</f>
        <v xml:space="preserve"> </v>
      </c>
      <c r="M24" s="2">
        <f t="shared" si="4"/>
        <v>0</v>
      </c>
      <c r="O24" t="str">
        <f>IF(J24=" "," ",IF(G24=99998,0,VLOOKUP(G24,$A$7:$D$301,4,0)))</f>
        <v xml:space="preserve"> </v>
      </c>
      <c r="P24" s="2">
        <f t="shared" si="5"/>
        <v>0</v>
      </c>
      <c r="R24" s="530">
        <v>9.2009000000000007</v>
      </c>
      <c r="S24" s="531">
        <v>21</v>
      </c>
      <c r="T24" s="79">
        <f t="shared" si="0"/>
        <v>3850</v>
      </c>
      <c r="U24" s="79"/>
      <c r="V24" s="79"/>
    </row>
    <row r="25" spans="1:32" ht="15.6" thickTop="1" thickBot="1">
      <c r="A25" s="306">
        <v>571</v>
      </c>
      <c r="B25" s="300" t="s">
        <v>1279</v>
      </c>
      <c r="C25" s="299" t="s">
        <v>115</v>
      </c>
      <c r="D25" s="299" t="s">
        <v>115</v>
      </c>
      <c r="F25" s="332" t="str">
        <f t="shared" si="3"/>
        <v xml:space="preserve"> </v>
      </c>
      <c r="G25" s="1" t="str">
        <f>IF(F25=" "," ",HLOOKUP(F25,SACHAR!$AA$3:$DW$11,7,0))</f>
        <v xml:space="preserve"> </v>
      </c>
      <c r="H25" t="str">
        <f>IF(F25=" "," ",HLOOKUP(F25,SACHAR!$AA$3:$DW$11,8,0))</f>
        <v xml:space="preserve"> </v>
      </c>
      <c r="I25" s="333" t="str">
        <f>IF(F25=" "," ",HLOOKUP(F25,SACHAR!$AA$3:$DW$11,4,0))</f>
        <v xml:space="preserve"> </v>
      </c>
      <c r="J25" s="239" t="str">
        <f>IF(F25=" "," ",HLOOKUP(F25,SACHAR!$AA$3:$DW$11,9,0))</f>
        <v xml:space="preserve"> </v>
      </c>
      <c r="L25" t="str">
        <f>IF(J25=" "," ",IF(G25=99999," ",VLOOKUP(G25,$A$7:$D$301,3,0)))</f>
        <v xml:space="preserve"> </v>
      </c>
      <c r="M25" s="2">
        <f t="shared" si="4"/>
        <v>0</v>
      </c>
      <c r="O25" t="str">
        <f>IF(J25=" "," ",IF(G25=99998,0,VLOOKUP(G25,$A$7:$D$301,4,0)))</f>
        <v xml:space="preserve"> </v>
      </c>
      <c r="P25" s="2">
        <f t="shared" si="5"/>
        <v>0</v>
      </c>
      <c r="R25" s="530">
        <v>10.200900000000001</v>
      </c>
      <c r="S25" s="531">
        <v>22</v>
      </c>
      <c r="T25" s="79">
        <f t="shared" si="0"/>
        <v>3850</v>
      </c>
      <c r="U25" s="79"/>
      <c r="V25" s="79"/>
    </row>
    <row r="26" spans="1:32" ht="15.6" thickTop="1" thickBot="1">
      <c r="A26" s="306">
        <v>576</v>
      </c>
      <c r="B26" s="300" t="s">
        <v>1280</v>
      </c>
      <c r="C26" s="299" t="s">
        <v>115</v>
      </c>
      <c r="D26" s="299" t="s">
        <v>115</v>
      </c>
      <c r="F26" s="332" t="str">
        <f t="shared" si="3"/>
        <v xml:space="preserve"> </v>
      </c>
      <c r="G26" s="1" t="str">
        <f>IF(F26=" "," ",HLOOKUP(F26,SACHAR!$AA$3:$DW$11,7,0))</f>
        <v xml:space="preserve"> </v>
      </c>
      <c r="H26" t="str">
        <f>IF(F26=" "," ",HLOOKUP(F26,SACHAR!$AA$3:$DW$11,8,0))</f>
        <v xml:space="preserve"> </v>
      </c>
      <c r="I26" s="333" t="str">
        <f>IF(F26=" "," ",HLOOKUP(F26,SACHAR!$AA$3:$DW$11,4,0))</f>
        <v xml:space="preserve"> </v>
      </c>
      <c r="J26" s="239" t="str">
        <f>IF(F26=" "," ",HLOOKUP(F26,SACHAR!$AA$3:$DW$11,9,0))</f>
        <v xml:space="preserve"> </v>
      </c>
      <c r="L26" t="str">
        <f>IF(J26=" "," ",IF(G26=99999," ",VLOOKUP(G26,$A$7:$D$301,3,0)))</f>
        <v xml:space="preserve"> </v>
      </c>
      <c r="M26" s="2">
        <f t="shared" si="4"/>
        <v>0</v>
      </c>
      <c r="O26" t="str">
        <f>IF(J26=" "," ",IF(G26=99998,0,VLOOKUP(G26,$A$7:$D$301,4,0)))</f>
        <v xml:space="preserve"> </v>
      </c>
      <c r="P26" s="2">
        <f t="shared" si="5"/>
        <v>0</v>
      </c>
      <c r="R26" s="530">
        <v>11.200900000000001</v>
      </c>
      <c r="S26" s="531">
        <v>23</v>
      </c>
      <c r="T26" s="79">
        <f t="shared" si="0"/>
        <v>3850</v>
      </c>
      <c r="U26" s="79"/>
      <c r="V26" s="79"/>
    </row>
    <row r="27" spans="1:32" ht="15.6" thickTop="1" thickBot="1">
      <c r="A27" s="306">
        <v>578</v>
      </c>
      <c r="B27" s="300" t="s">
        <v>797</v>
      </c>
      <c r="C27" s="299" t="s">
        <v>115</v>
      </c>
      <c r="D27" s="299" t="s">
        <v>115</v>
      </c>
      <c r="F27" s="332" t="str">
        <f t="shared" si="3"/>
        <v xml:space="preserve"> </v>
      </c>
      <c r="G27" s="1" t="str">
        <f>IF(F27=" "," ",HLOOKUP(F27,SACHAR!$AA$3:$DW$11,7,0))</f>
        <v xml:space="preserve"> </v>
      </c>
      <c r="H27" t="str">
        <f>IF(F27=" "," ",HLOOKUP(F27,SACHAR!$AA$3:$DW$11,8,0))</f>
        <v xml:space="preserve"> </v>
      </c>
      <c r="I27" s="333" t="str">
        <f>IF(F27=" "," ",HLOOKUP(F27,SACHAR!$AA$3:$DW$11,4,0))</f>
        <v xml:space="preserve"> </v>
      </c>
      <c r="J27" s="239" t="str">
        <f>IF(F27=" "," ",HLOOKUP(F27,SACHAR!$AA$3:$DW$11,9,0))</f>
        <v xml:space="preserve"> </v>
      </c>
      <c r="L27" t="str">
        <f>IF(J27=" "," ",IF(G27=99999," ",VLOOKUP(G27,$A$7:$D$301,3,0)))</f>
        <v xml:space="preserve"> </v>
      </c>
      <c r="M27" s="2">
        <f t="shared" si="4"/>
        <v>0</v>
      </c>
      <c r="O27" t="str">
        <f>IF(J27=" "," ",IF(G27=99998,0,VLOOKUP(G27,$A$7:$D$301,4,0)))</f>
        <v xml:space="preserve"> </v>
      </c>
      <c r="P27" s="2">
        <f t="shared" si="5"/>
        <v>0</v>
      </c>
      <c r="R27" s="530">
        <v>12.200900000000001</v>
      </c>
      <c r="S27" s="531">
        <v>24</v>
      </c>
      <c r="T27" s="79">
        <f t="shared" si="0"/>
        <v>3850</v>
      </c>
      <c r="U27" s="79"/>
      <c r="V27" s="79"/>
    </row>
    <row r="28" spans="1:32" ht="15.6" thickTop="1" thickBot="1">
      <c r="A28" s="306">
        <v>585</v>
      </c>
      <c r="B28" s="300" t="s">
        <v>799</v>
      </c>
      <c r="C28" s="299" t="s">
        <v>115</v>
      </c>
      <c r="D28" s="299" t="s">
        <v>115</v>
      </c>
      <c r="F28" s="332" t="str">
        <f t="shared" si="3"/>
        <v xml:space="preserve"> </v>
      </c>
      <c r="G28" s="1" t="str">
        <f>IF(F28=" "," ",HLOOKUP(F28,SACHAR!$AA$3:$DW$11,7,0))</f>
        <v xml:space="preserve"> </v>
      </c>
      <c r="H28" t="str">
        <f>IF(F28=" "," ",HLOOKUP(F28,SACHAR!$AA$3:$DW$11,8,0))</f>
        <v xml:space="preserve"> </v>
      </c>
      <c r="I28" s="333" t="str">
        <f>IF(F28=" "," ",HLOOKUP(F28,SACHAR!$AA$3:$DW$11,4,0))</f>
        <v xml:space="preserve"> </v>
      </c>
      <c r="J28" s="239" t="str">
        <f>IF(F28=" "," ",HLOOKUP(F28,SACHAR!$AA$3:$DW$11,9,0))</f>
        <v xml:space="preserve"> </v>
      </c>
      <c r="L28" t="str">
        <f>IF(J28=" "," ",IF(G28=99999," ",VLOOKUP(G28,$A$7:$D$301,3,0)))</f>
        <v xml:space="preserve"> </v>
      </c>
      <c r="M28" s="2">
        <f t="shared" si="4"/>
        <v>0</v>
      </c>
      <c r="O28" t="str">
        <f>IF(J28=" "," ",IF(G28=99998,0,VLOOKUP(G28,$A$7:$D$301,4,0)))</f>
        <v xml:space="preserve"> </v>
      </c>
      <c r="P28" s="2">
        <f t="shared" si="5"/>
        <v>0</v>
      </c>
      <c r="R28" s="530">
        <v>1.2010000000000001</v>
      </c>
      <c r="S28" s="531">
        <v>25</v>
      </c>
      <c r="T28" s="79">
        <f t="shared" si="0"/>
        <v>3850</v>
      </c>
      <c r="U28" s="79"/>
      <c r="V28" s="79"/>
    </row>
    <row r="29" spans="1:32" ht="15.6" thickTop="1" thickBot="1">
      <c r="A29" s="306">
        <v>594</v>
      </c>
      <c r="B29" s="300" t="s">
        <v>801</v>
      </c>
      <c r="C29" s="299" t="s">
        <v>115</v>
      </c>
      <c r="D29" s="299" t="s">
        <v>115</v>
      </c>
      <c r="L29" t="s">
        <v>1363</v>
      </c>
      <c r="O29" t="s">
        <v>1363</v>
      </c>
      <c r="P29" s="2">
        <f>SUM(P8:P28)</f>
        <v>4711.3127444318161</v>
      </c>
      <c r="R29" s="530">
        <v>2.2010000000000001</v>
      </c>
      <c r="S29" s="531">
        <v>26</v>
      </c>
      <c r="T29" s="79">
        <f t="shared" si="0"/>
        <v>3850</v>
      </c>
      <c r="U29" s="79"/>
      <c r="V29" s="79"/>
    </row>
    <row r="30" spans="1:32" ht="15.6" thickTop="1" thickBot="1">
      <c r="A30" s="306">
        <v>597</v>
      </c>
      <c r="B30" s="300" t="s">
        <v>1281</v>
      </c>
      <c r="C30" s="299" t="s">
        <v>116</v>
      </c>
      <c r="D30" s="299" t="s">
        <v>115</v>
      </c>
      <c r="R30" s="530">
        <v>3.2010000000000001</v>
      </c>
      <c r="S30" s="531">
        <v>27</v>
      </c>
      <c r="T30" s="79">
        <f t="shared" si="0"/>
        <v>3850</v>
      </c>
      <c r="U30" s="79"/>
      <c r="V30" s="79"/>
    </row>
    <row r="31" spans="1:32" ht="15.6" thickTop="1" thickBot="1">
      <c r="A31" s="306">
        <v>600</v>
      </c>
      <c r="B31" s="300" t="s">
        <v>803</v>
      </c>
      <c r="C31" s="299" t="s">
        <v>115</v>
      </c>
      <c r="D31" s="299" t="s">
        <v>115</v>
      </c>
      <c r="R31" s="530">
        <v>4.2009999999999996</v>
      </c>
      <c r="S31" s="531">
        <v>28</v>
      </c>
      <c r="T31" s="79">
        <f t="shared" si="0"/>
        <v>3850</v>
      </c>
      <c r="U31" s="79"/>
      <c r="V31" s="79"/>
    </row>
    <row r="32" spans="1:32" ht="15.6" thickTop="1" thickBot="1">
      <c r="A32" s="306">
        <v>601</v>
      </c>
      <c r="B32" s="300" t="s">
        <v>1283</v>
      </c>
      <c r="C32" s="299" t="s">
        <v>115</v>
      </c>
      <c r="D32" s="299" t="s">
        <v>115</v>
      </c>
      <c r="R32" s="530">
        <v>5.2009999999999996</v>
      </c>
      <c r="S32" s="531">
        <v>29</v>
      </c>
      <c r="T32" s="79">
        <f t="shared" si="0"/>
        <v>3850</v>
      </c>
      <c r="U32" s="79"/>
      <c r="V32" s="79"/>
    </row>
    <row r="33" spans="1:22" ht="15.6" thickTop="1" thickBot="1">
      <c r="A33" s="306">
        <v>607</v>
      </c>
      <c r="B33" s="300" t="s">
        <v>1284</v>
      </c>
      <c r="C33" s="299" t="s">
        <v>115</v>
      </c>
      <c r="D33" s="299" t="s">
        <v>115</v>
      </c>
      <c r="R33" s="530">
        <v>6.2009999999999996</v>
      </c>
      <c r="S33" s="531">
        <v>30</v>
      </c>
      <c r="T33" s="79">
        <f t="shared" si="0"/>
        <v>3850</v>
      </c>
      <c r="U33" s="79"/>
      <c r="V33" s="79"/>
    </row>
    <row r="34" spans="1:22" ht="15.6" thickTop="1" thickBot="1">
      <c r="A34" s="306">
        <v>608</v>
      </c>
      <c r="B34" s="300" t="s">
        <v>1285</v>
      </c>
      <c r="C34" s="299" t="s">
        <v>115</v>
      </c>
      <c r="D34" s="299" t="s">
        <v>115</v>
      </c>
      <c r="R34" s="530">
        <v>7.2009999999999996</v>
      </c>
      <c r="S34" s="531">
        <v>31</v>
      </c>
      <c r="T34" s="79">
        <f t="shared" si="0"/>
        <v>3850</v>
      </c>
      <c r="U34" s="79"/>
      <c r="V34" s="79"/>
    </row>
    <row r="35" spans="1:22" ht="15.6" thickTop="1" thickBot="1">
      <c r="A35" s="306">
        <v>616</v>
      </c>
      <c r="B35" s="300" t="s">
        <v>805</v>
      </c>
      <c r="C35" s="299" t="s">
        <v>115</v>
      </c>
      <c r="D35" s="299" t="s">
        <v>115</v>
      </c>
      <c r="R35" s="530">
        <v>8.2010000000000005</v>
      </c>
      <c r="S35" s="531">
        <v>32</v>
      </c>
      <c r="T35" s="79">
        <f t="shared" si="0"/>
        <v>3850</v>
      </c>
      <c r="U35" s="79"/>
      <c r="V35" s="79"/>
    </row>
    <row r="36" spans="1:22" ht="15.6" thickTop="1" thickBot="1">
      <c r="A36" s="306">
        <v>623</v>
      </c>
      <c r="B36" s="300" t="s">
        <v>1286</v>
      </c>
      <c r="C36" s="299" t="s">
        <v>115</v>
      </c>
      <c r="D36" s="299" t="s">
        <v>115</v>
      </c>
      <c r="R36" s="530">
        <v>9.2010000000000005</v>
      </c>
      <c r="S36" s="531">
        <v>33</v>
      </c>
      <c r="T36" s="79">
        <f t="shared" si="0"/>
        <v>3850</v>
      </c>
      <c r="U36" s="79"/>
      <c r="V36" s="79"/>
    </row>
    <row r="37" spans="1:22" ht="15.6" thickTop="1" thickBot="1">
      <c r="A37" s="306">
        <v>626</v>
      </c>
      <c r="B37" s="300" t="s">
        <v>1287</v>
      </c>
      <c r="C37" s="299" t="s">
        <v>115</v>
      </c>
      <c r="D37" s="299" t="s">
        <v>115</v>
      </c>
      <c r="R37" s="530">
        <v>10.201000000000001</v>
      </c>
      <c r="S37" s="531">
        <v>34</v>
      </c>
      <c r="T37" s="79">
        <f t="shared" si="0"/>
        <v>3850</v>
      </c>
      <c r="U37" s="79"/>
      <c r="V37" s="79"/>
    </row>
    <row r="38" spans="1:22" ht="15.6" thickTop="1" thickBot="1">
      <c r="A38" s="306">
        <v>628</v>
      </c>
      <c r="B38" s="300" t="s">
        <v>807</v>
      </c>
      <c r="C38" s="299" t="s">
        <v>115</v>
      </c>
      <c r="D38" s="299" t="s">
        <v>115</v>
      </c>
      <c r="R38" s="530">
        <v>11.201000000000001</v>
      </c>
      <c r="S38" s="531">
        <v>35</v>
      </c>
      <c r="T38" s="79">
        <f t="shared" si="0"/>
        <v>3850</v>
      </c>
      <c r="U38" s="79"/>
      <c r="V38" s="79"/>
    </row>
    <row r="39" spans="1:22" ht="15.6" thickTop="1" thickBot="1">
      <c r="A39" s="306">
        <v>630</v>
      </c>
      <c r="B39" s="300" t="s">
        <v>809</v>
      </c>
      <c r="C39" s="299" t="s">
        <v>115</v>
      </c>
      <c r="D39" s="299" t="s">
        <v>115</v>
      </c>
      <c r="R39" s="530">
        <v>12.201000000000001</v>
      </c>
      <c r="S39" s="531">
        <v>36</v>
      </c>
      <c r="T39" s="79">
        <f t="shared" si="0"/>
        <v>3850</v>
      </c>
      <c r="U39" s="79"/>
      <c r="V39" s="79"/>
    </row>
    <row r="40" spans="1:22" ht="15.6" thickTop="1" thickBot="1">
      <c r="A40" s="306">
        <v>636</v>
      </c>
      <c r="B40" s="300" t="s">
        <v>94</v>
      </c>
      <c r="C40" s="299" t="s">
        <v>115</v>
      </c>
      <c r="D40" s="299" t="s">
        <v>115</v>
      </c>
      <c r="R40" s="530">
        <v>1.2011000000000001</v>
      </c>
      <c r="S40" s="531">
        <v>37</v>
      </c>
      <c r="T40" s="79">
        <f t="shared" si="0"/>
        <v>3850</v>
      </c>
      <c r="U40" s="79"/>
      <c r="V40" s="79"/>
    </row>
    <row r="41" spans="1:22" ht="15.6" thickTop="1" thickBot="1">
      <c r="A41" s="306">
        <v>639</v>
      </c>
      <c r="B41" s="300" t="s">
        <v>812</v>
      </c>
      <c r="C41" s="299" t="s">
        <v>115</v>
      </c>
      <c r="D41" s="299" t="s">
        <v>115</v>
      </c>
      <c r="R41" s="530">
        <v>2.2010999999999998</v>
      </c>
      <c r="S41" s="531">
        <v>38</v>
      </c>
      <c r="T41" s="79">
        <f t="shared" si="0"/>
        <v>3850</v>
      </c>
      <c r="U41" s="79"/>
      <c r="V41" s="79"/>
    </row>
    <row r="42" spans="1:22" ht="15.6" thickTop="1" thickBot="1">
      <c r="A42" s="306">
        <v>642</v>
      </c>
      <c r="B42" s="300" t="s">
        <v>1288</v>
      </c>
      <c r="C42" s="299" t="s">
        <v>115</v>
      </c>
      <c r="D42" s="299" t="s">
        <v>115</v>
      </c>
      <c r="R42" s="530">
        <v>3.2010999999999998</v>
      </c>
      <c r="S42" s="531">
        <v>39</v>
      </c>
      <c r="T42" s="79">
        <f t="shared" si="0"/>
        <v>3850</v>
      </c>
      <c r="U42" s="79"/>
      <c r="V42" s="79"/>
    </row>
    <row r="43" spans="1:22" ht="15.6" thickTop="1" thickBot="1">
      <c r="A43" s="306">
        <v>643</v>
      </c>
      <c r="B43" s="300" t="s">
        <v>814</v>
      </c>
      <c r="C43" s="299" t="s">
        <v>115</v>
      </c>
      <c r="D43" s="299" t="s">
        <v>115</v>
      </c>
      <c r="R43" s="530">
        <v>4.2011000000000003</v>
      </c>
      <c r="S43" s="531">
        <v>40</v>
      </c>
      <c r="T43" s="79">
        <f t="shared" si="0"/>
        <v>3850</v>
      </c>
      <c r="U43" s="79"/>
      <c r="V43" s="79"/>
    </row>
    <row r="44" spans="1:22" ht="15.6" thickTop="1" thickBot="1">
      <c r="A44" s="403" t="s">
        <v>5307</v>
      </c>
      <c r="B44" s="300" t="s">
        <v>123</v>
      </c>
      <c r="C44" s="299" t="s">
        <v>115</v>
      </c>
      <c r="D44" s="299" t="s">
        <v>115</v>
      </c>
      <c r="R44" s="530">
        <v>5.2011000000000003</v>
      </c>
      <c r="S44" s="531">
        <v>41</v>
      </c>
      <c r="T44" s="79">
        <f t="shared" si="0"/>
        <v>3850</v>
      </c>
      <c r="U44" s="79"/>
      <c r="V44" s="79"/>
    </row>
    <row r="45" spans="1:22" ht="15.6" thickTop="1" thickBot="1">
      <c r="A45" s="306">
        <v>650</v>
      </c>
      <c r="B45" s="300" t="s">
        <v>1289</v>
      </c>
      <c r="C45" s="299" t="s">
        <v>116</v>
      </c>
      <c r="D45" s="299" t="s">
        <v>116</v>
      </c>
      <c r="R45" s="530">
        <v>6.2011000000000003</v>
      </c>
      <c r="S45" s="531">
        <v>42</v>
      </c>
      <c r="T45" s="79">
        <f t="shared" si="0"/>
        <v>3850</v>
      </c>
      <c r="U45" s="79"/>
      <c r="V45" s="79"/>
    </row>
    <row r="46" spans="1:22" ht="15.6" thickTop="1" thickBot="1">
      <c r="A46" s="306">
        <v>652</v>
      </c>
      <c r="B46" s="300" t="s">
        <v>817</v>
      </c>
      <c r="C46" s="299" t="s">
        <v>115</v>
      </c>
      <c r="D46" s="299" t="s">
        <v>115</v>
      </c>
      <c r="R46" s="530">
        <v>7.2011000000000003</v>
      </c>
      <c r="S46" s="531">
        <v>43</v>
      </c>
      <c r="T46" s="79">
        <f>+$AA$7</f>
        <v>4100</v>
      </c>
      <c r="U46" s="79"/>
      <c r="V46" s="79"/>
    </row>
    <row r="47" spans="1:22" ht="15.6" thickTop="1" thickBot="1">
      <c r="A47" s="306">
        <v>654</v>
      </c>
      <c r="B47" s="300" t="s">
        <v>819</v>
      </c>
      <c r="C47" s="299" t="s">
        <v>115</v>
      </c>
      <c r="D47" s="299" t="s">
        <v>115</v>
      </c>
      <c r="R47" s="530">
        <v>8.2011000000000003</v>
      </c>
      <c r="S47" s="531">
        <v>44</v>
      </c>
      <c r="T47" s="79">
        <f t="shared" ref="T47:T60" si="6">+$AA$7</f>
        <v>4100</v>
      </c>
      <c r="U47" s="79"/>
      <c r="V47" s="79"/>
    </row>
    <row r="48" spans="1:22" ht="15.6" thickTop="1" thickBot="1">
      <c r="A48" s="306">
        <v>657</v>
      </c>
      <c r="B48" s="300" t="s">
        <v>5164</v>
      </c>
      <c r="C48" s="299" t="s">
        <v>116</v>
      </c>
      <c r="D48" s="299" t="s">
        <v>116</v>
      </c>
      <c r="R48" s="530">
        <v>9.2011000000000003</v>
      </c>
      <c r="S48" s="531">
        <v>45</v>
      </c>
      <c r="T48" s="79">
        <f t="shared" si="6"/>
        <v>4100</v>
      </c>
      <c r="U48" s="79"/>
      <c r="V48" s="79"/>
    </row>
    <row r="49" spans="1:22" ht="15.6" thickTop="1" thickBot="1">
      <c r="A49" s="306">
        <v>658</v>
      </c>
      <c r="B49" s="300" t="s">
        <v>68</v>
      </c>
      <c r="C49" s="299" t="s">
        <v>115</v>
      </c>
      <c r="D49" s="299" t="s">
        <v>115</v>
      </c>
      <c r="R49" s="530">
        <v>10.2011</v>
      </c>
      <c r="S49" s="531">
        <v>46</v>
      </c>
      <c r="T49" s="79">
        <f t="shared" si="6"/>
        <v>4100</v>
      </c>
      <c r="U49" s="79"/>
      <c r="V49" s="79"/>
    </row>
    <row r="50" spans="1:22" ht="15.6" thickTop="1" thickBot="1">
      <c r="A50" s="306">
        <v>659</v>
      </c>
      <c r="B50" s="300" t="s">
        <v>822</v>
      </c>
      <c r="C50" s="299" t="s">
        <v>115</v>
      </c>
      <c r="D50" s="299" t="s">
        <v>115</v>
      </c>
      <c r="R50" s="530">
        <v>11.2011</v>
      </c>
      <c r="S50" s="531">
        <v>47</v>
      </c>
      <c r="T50" s="79">
        <f t="shared" si="6"/>
        <v>4100</v>
      </c>
      <c r="U50" s="79"/>
      <c r="V50" s="79"/>
    </row>
    <row r="51" spans="1:22" ht="15.6" thickTop="1" thickBot="1">
      <c r="A51" s="306">
        <v>661</v>
      </c>
      <c r="B51" s="300" t="s">
        <v>1290</v>
      </c>
      <c r="C51" s="299" t="s">
        <v>115</v>
      </c>
      <c r="D51" s="299" t="s">
        <v>115</v>
      </c>
      <c r="R51" s="530">
        <v>12.2011</v>
      </c>
      <c r="S51" s="531">
        <v>48</v>
      </c>
      <c r="T51" s="79">
        <f t="shared" si="6"/>
        <v>4100</v>
      </c>
      <c r="U51" s="79"/>
      <c r="V51" s="79"/>
    </row>
    <row r="52" spans="1:22" ht="15.6" thickTop="1" thickBot="1">
      <c r="A52" s="306">
        <v>662</v>
      </c>
      <c r="B52" s="300" t="s">
        <v>1291</v>
      </c>
      <c r="C52" s="299" t="s">
        <v>115</v>
      </c>
      <c r="D52" s="299" t="s">
        <v>115</v>
      </c>
      <c r="R52" s="530">
        <v>1.2012</v>
      </c>
      <c r="S52" s="531">
        <v>49</v>
      </c>
      <c r="T52" s="79">
        <f t="shared" si="6"/>
        <v>4100</v>
      </c>
      <c r="U52" s="79"/>
      <c r="V52" s="79"/>
    </row>
    <row r="53" spans="1:22" ht="15.6" thickTop="1" thickBot="1">
      <c r="A53" s="306">
        <v>663</v>
      </c>
      <c r="B53" s="300" t="s">
        <v>1292</v>
      </c>
      <c r="C53" s="299" t="s">
        <v>115</v>
      </c>
      <c r="D53" s="299" t="s">
        <v>115</v>
      </c>
      <c r="R53" s="530">
        <v>2.2012</v>
      </c>
      <c r="S53" s="531">
        <v>50</v>
      </c>
      <c r="T53" s="79">
        <f t="shared" si="6"/>
        <v>4100</v>
      </c>
      <c r="U53" s="79"/>
      <c r="V53" s="79"/>
    </row>
    <row r="54" spans="1:22" ht="15.6" thickTop="1" thickBot="1">
      <c r="A54" s="306">
        <v>667</v>
      </c>
      <c r="B54" s="300" t="s">
        <v>123</v>
      </c>
      <c r="C54" s="299" t="s">
        <v>115</v>
      </c>
      <c r="D54" s="299" t="s">
        <v>115</v>
      </c>
      <c r="R54" s="530">
        <v>3.2012</v>
      </c>
      <c r="S54" s="531">
        <v>51</v>
      </c>
      <c r="T54" s="79">
        <f t="shared" si="6"/>
        <v>4100</v>
      </c>
      <c r="U54" s="79"/>
      <c r="V54" s="79"/>
    </row>
    <row r="55" spans="1:22" ht="15.6" thickTop="1" thickBot="1">
      <c r="A55" s="306">
        <v>669</v>
      </c>
      <c r="B55" s="300" t="s">
        <v>825</v>
      </c>
      <c r="C55" s="299" t="s">
        <v>115</v>
      </c>
      <c r="D55" s="299" t="s">
        <v>115</v>
      </c>
      <c r="R55" s="530">
        <v>4.2012</v>
      </c>
      <c r="S55" s="531">
        <v>52</v>
      </c>
      <c r="T55" s="79">
        <f t="shared" si="6"/>
        <v>4100</v>
      </c>
      <c r="U55" s="79"/>
      <c r="V55" s="79"/>
    </row>
    <row r="56" spans="1:22" ht="15.6" thickTop="1" thickBot="1">
      <c r="A56" s="306">
        <v>674</v>
      </c>
      <c r="B56" s="300" t="s">
        <v>827</v>
      </c>
      <c r="C56" s="299" t="s">
        <v>115</v>
      </c>
      <c r="D56" s="299" t="s">
        <v>115</v>
      </c>
      <c r="R56" s="530">
        <v>5.2012</v>
      </c>
      <c r="S56" s="531">
        <v>53</v>
      </c>
      <c r="T56" s="79">
        <f t="shared" si="6"/>
        <v>4100</v>
      </c>
      <c r="U56" s="79"/>
      <c r="V56" s="79"/>
    </row>
    <row r="57" spans="1:22" ht="15.6" thickTop="1" thickBot="1">
      <c r="A57" s="306">
        <v>675</v>
      </c>
      <c r="B57" s="300" t="s">
        <v>1293</v>
      </c>
      <c r="C57" s="299" t="s">
        <v>115</v>
      </c>
      <c r="D57" s="299" t="s">
        <v>115</v>
      </c>
      <c r="R57" s="530">
        <v>6.2012</v>
      </c>
      <c r="S57" s="531">
        <v>54</v>
      </c>
      <c r="T57" s="79">
        <f t="shared" si="6"/>
        <v>4100</v>
      </c>
      <c r="U57" s="79"/>
      <c r="V57" s="79"/>
    </row>
    <row r="58" spans="1:22" ht="15.6" thickTop="1" thickBot="1">
      <c r="A58" s="306">
        <v>678</v>
      </c>
      <c r="B58" s="300" t="s">
        <v>1294</v>
      </c>
      <c r="C58" s="299" t="s">
        <v>115</v>
      </c>
      <c r="D58" s="299" t="s">
        <v>115</v>
      </c>
      <c r="R58" s="530">
        <v>7.2012</v>
      </c>
      <c r="S58" s="531">
        <v>55</v>
      </c>
      <c r="T58" s="79">
        <f t="shared" si="6"/>
        <v>4100</v>
      </c>
      <c r="U58" s="79"/>
      <c r="V58" s="79"/>
    </row>
    <row r="59" spans="1:22" ht="15.6" thickTop="1" thickBot="1">
      <c r="A59" s="306">
        <v>681</v>
      </c>
      <c r="B59" s="300" t="s">
        <v>1295</v>
      </c>
      <c r="C59" s="299" t="s">
        <v>115</v>
      </c>
      <c r="D59" s="299" t="s">
        <v>115</v>
      </c>
      <c r="R59" s="530">
        <v>8.2012</v>
      </c>
      <c r="S59" s="531">
        <v>56</v>
      </c>
      <c r="T59" s="79">
        <f t="shared" si="6"/>
        <v>4100</v>
      </c>
      <c r="U59" s="79"/>
      <c r="V59" s="79"/>
    </row>
    <row r="60" spans="1:22" ht="15.6" thickTop="1" thickBot="1">
      <c r="A60" s="306">
        <v>682</v>
      </c>
      <c r="B60" s="300" t="s">
        <v>1296</v>
      </c>
      <c r="C60" s="299" t="s">
        <v>116</v>
      </c>
      <c r="D60" s="299" t="s">
        <v>115</v>
      </c>
      <c r="R60" s="530">
        <v>9.2012</v>
      </c>
      <c r="S60" s="531">
        <v>57</v>
      </c>
      <c r="T60" s="79">
        <f t="shared" si="6"/>
        <v>4100</v>
      </c>
      <c r="U60" s="79"/>
      <c r="V60" s="79"/>
    </row>
    <row r="61" spans="1:22" ht="15.6" thickTop="1" thickBot="1">
      <c r="A61" s="306">
        <v>684</v>
      </c>
      <c r="B61" s="300" t="s">
        <v>829</v>
      </c>
      <c r="C61" s="299" t="s">
        <v>115</v>
      </c>
      <c r="D61" s="299" t="s">
        <v>115</v>
      </c>
      <c r="R61" s="530">
        <v>10.2012</v>
      </c>
      <c r="S61" s="531">
        <v>58</v>
      </c>
      <c r="T61" s="79">
        <f>+$AA$8</f>
        <v>4300</v>
      </c>
    </row>
    <row r="62" spans="1:22" ht="15.6" thickTop="1" thickBot="1">
      <c r="A62" s="306">
        <v>692</v>
      </c>
      <c r="B62" s="300" t="s">
        <v>829</v>
      </c>
      <c r="C62" s="299" t="s">
        <v>115</v>
      </c>
      <c r="D62" s="299" t="s">
        <v>115</v>
      </c>
      <c r="R62" s="530">
        <v>11.2012</v>
      </c>
      <c r="S62" s="531">
        <v>59</v>
      </c>
      <c r="T62" s="79">
        <f t="shared" ref="T62:T90" si="7">+$AA$8</f>
        <v>4300</v>
      </c>
    </row>
    <row r="63" spans="1:22" ht="15.6" thickTop="1" thickBot="1">
      <c r="A63" s="306">
        <v>694</v>
      </c>
      <c r="B63" s="300" t="s">
        <v>832</v>
      </c>
      <c r="C63" s="299" t="s">
        <v>115</v>
      </c>
      <c r="D63" s="299" t="s">
        <v>115</v>
      </c>
      <c r="R63" s="530">
        <v>12.2012</v>
      </c>
      <c r="S63" s="531">
        <v>60</v>
      </c>
      <c r="T63" s="79">
        <f t="shared" si="7"/>
        <v>4300</v>
      </c>
    </row>
    <row r="64" spans="1:22" ht="15.6" thickTop="1" thickBot="1">
      <c r="A64" s="306">
        <v>695</v>
      </c>
      <c r="B64" s="300" t="s">
        <v>834</v>
      </c>
      <c r="C64" s="299" t="s">
        <v>116</v>
      </c>
      <c r="D64" s="299" t="s">
        <v>116</v>
      </c>
      <c r="R64" s="530">
        <v>1.2013</v>
      </c>
      <c r="S64" s="531">
        <v>61</v>
      </c>
      <c r="T64" s="79">
        <f t="shared" si="7"/>
        <v>4300</v>
      </c>
    </row>
    <row r="65" spans="1:20" ht="15.6" thickTop="1" thickBot="1">
      <c r="A65" s="306">
        <v>697</v>
      </c>
      <c r="B65" s="300" t="s">
        <v>836</v>
      </c>
      <c r="C65" s="299" t="s">
        <v>115</v>
      </c>
      <c r="D65" s="299" t="s">
        <v>115</v>
      </c>
      <c r="R65" s="530">
        <v>2.2012999999999998</v>
      </c>
      <c r="S65" s="531">
        <v>62</v>
      </c>
      <c r="T65" s="79">
        <f t="shared" si="7"/>
        <v>4300</v>
      </c>
    </row>
    <row r="66" spans="1:20" ht="15.6" thickTop="1" thickBot="1">
      <c r="A66" s="306">
        <v>698</v>
      </c>
      <c r="B66" s="300" t="s">
        <v>1297</v>
      </c>
      <c r="C66" s="299" t="s">
        <v>115</v>
      </c>
      <c r="D66" s="299" t="s">
        <v>115</v>
      </c>
      <c r="R66" s="530">
        <v>3.2012999999999998</v>
      </c>
      <c r="S66" s="531">
        <v>63</v>
      </c>
      <c r="T66" s="79">
        <f t="shared" si="7"/>
        <v>4300</v>
      </c>
    </row>
    <row r="67" spans="1:20" ht="15.6" thickTop="1" thickBot="1">
      <c r="A67" s="306">
        <v>699</v>
      </c>
      <c r="B67" s="300" t="s">
        <v>838</v>
      </c>
      <c r="C67" s="299" t="s">
        <v>116</v>
      </c>
      <c r="D67" s="299" t="s">
        <v>115</v>
      </c>
      <c r="R67" s="530">
        <v>4.2012999999999998</v>
      </c>
      <c r="S67" s="531">
        <v>64</v>
      </c>
      <c r="T67" s="79">
        <f t="shared" si="7"/>
        <v>4300</v>
      </c>
    </row>
    <row r="68" spans="1:20" ht="15.6" thickTop="1" thickBot="1">
      <c r="A68" s="306">
        <v>702</v>
      </c>
      <c r="B68" s="300" t="s">
        <v>1298</v>
      </c>
      <c r="C68" s="299" t="s">
        <v>115</v>
      </c>
      <c r="D68" s="299" t="s">
        <v>115</v>
      </c>
      <c r="R68" s="530">
        <v>5.2012999999999998</v>
      </c>
      <c r="S68" s="531">
        <v>65</v>
      </c>
      <c r="T68" s="79">
        <f t="shared" si="7"/>
        <v>4300</v>
      </c>
    </row>
    <row r="69" spans="1:20" ht="15.6" thickTop="1" thickBot="1">
      <c r="A69" s="306">
        <v>705</v>
      </c>
      <c r="B69" s="300" t="s">
        <v>840</v>
      </c>
      <c r="C69" s="299" t="s">
        <v>115</v>
      </c>
      <c r="D69" s="299" t="s">
        <v>115</v>
      </c>
      <c r="R69" s="530">
        <v>6.2012999999999998</v>
      </c>
      <c r="S69" s="531">
        <v>66</v>
      </c>
      <c r="T69" s="79">
        <f t="shared" si="7"/>
        <v>4300</v>
      </c>
    </row>
    <row r="70" spans="1:20" ht="15.6" thickTop="1" thickBot="1">
      <c r="A70" s="306">
        <v>707</v>
      </c>
      <c r="B70" s="300" t="s">
        <v>1299</v>
      </c>
      <c r="C70" s="299" t="s">
        <v>115</v>
      </c>
      <c r="D70" s="299" t="s">
        <v>115</v>
      </c>
      <c r="R70" s="530">
        <v>7.2012999999999998</v>
      </c>
      <c r="S70" s="531">
        <v>67</v>
      </c>
      <c r="T70" s="79">
        <f t="shared" si="7"/>
        <v>4300</v>
      </c>
    </row>
    <row r="71" spans="1:20" ht="15.6" thickTop="1" thickBot="1">
      <c r="A71" s="306">
        <v>707</v>
      </c>
      <c r="B71" s="300" t="s">
        <v>1299</v>
      </c>
      <c r="C71" s="299" t="s">
        <v>115</v>
      </c>
      <c r="D71" s="299" t="s">
        <v>115</v>
      </c>
      <c r="R71" s="530">
        <v>8.2012999999999998</v>
      </c>
      <c r="S71" s="531">
        <v>68</v>
      </c>
      <c r="T71" s="79">
        <f t="shared" si="7"/>
        <v>4300</v>
      </c>
    </row>
    <row r="72" spans="1:20" ht="15.6" thickTop="1" thickBot="1">
      <c r="A72" s="306">
        <v>717</v>
      </c>
      <c r="B72" s="300" t="s">
        <v>1300</v>
      </c>
      <c r="C72" s="299" t="s">
        <v>115</v>
      </c>
      <c r="D72" s="299" t="s">
        <v>115</v>
      </c>
      <c r="R72" s="530">
        <v>9.2012999999999998</v>
      </c>
      <c r="S72" s="531">
        <v>69</v>
      </c>
      <c r="T72" s="79">
        <f t="shared" si="7"/>
        <v>4300</v>
      </c>
    </row>
    <row r="73" spans="1:20" ht="15.6" thickTop="1" thickBot="1">
      <c r="A73" s="306">
        <v>724</v>
      </c>
      <c r="B73" s="300" t="s">
        <v>842</v>
      </c>
      <c r="C73" s="299" t="s">
        <v>115</v>
      </c>
      <c r="D73" s="299" t="s">
        <v>115</v>
      </c>
      <c r="R73" s="530">
        <v>10.2013</v>
      </c>
      <c r="S73" s="531">
        <v>70</v>
      </c>
      <c r="T73" s="79">
        <f t="shared" si="7"/>
        <v>4300</v>
      </c>
    </row>
    <row r="74" spans="1:20" ht="15.6" thickTop="1" thickBot="1">
      <c r="A74" s="306">
        <v>726</v>
      </c>
      <c r="B74" s="300" t="s">
        <v>1301</v>
      </c>
      <c r="C74" s="299" t="s">
        <v>115</v>
      </c>
      <c r="D74" s="299" t="s">
        <v>115</v>
      </c>
      <c r="R74" s="530">
        <v>11.2013</v>
      </c>
      <c r="S74" s="531">
        <v>71</v>
      </c>
      <c r="T74" s="79">
        <f t="shared" si="7"/>
        <v>4300</v>
      </c>
    </row>
    <row r="75" spans="1:20" ht="15.6" thickTop="1" thickBot="1">
      <c r="A75" s="306">
        <v>727</v>
      </c>
      <c r="B75" s="300" t="s">
        <v>844</v>
      </c>
      <c r="C75" s="299" t="s">
        <v>115</v>
      </c>
      <c r="D75" s="299" t="s">
        <v>115</v>
      </c>
      <c r="R75" s="530">
        <v>12.2013</v>
      </c>
      <c r="S75" s="531">
        <v>72</v>
      </c>
      <c r="T75" s="79">
        <f t="shared" si="7"/>
        <v>4300</v>
      </c>
    </row>
    <row r="76" spans="1:20" ht="15.6" thickTop="1" thickBot="1">
      <c r="A76" s="306">
        <v>728</v>
      </c>
      <c r="B76" s="300" t="s">
        <v>1302</v>
      </c>
      <c r="C76" s="299" t="s">
        <v>115</v>
      </c>
      <c r="D76" s="299" t="s">
        <v>115</v>
      </c>
      <c r="R76" s="530">
        <v>1.2014</v>
      </c>
      <c r="S76" s="531">
        <v>73</v>
      </c>
      <c r="T76" s="79">
        <f t="shared" si="7"/>
        <v>4300</v>
      </c>
    </row>
    <row r="77" spans="1:20" ht="15.6" thickTop="1" thickBot="1">
      <c r="A77" s="306">
        <v>729</v>
      </c>
      <c r="B77" s="300" t="s">
        <v>1303</v>
      </c>
      <c r="C77" s="299" t="s">
        <v>115</v>
      </c>
      <c r="D77" s="299" t="s">
        <v>115</v>
      </c>
      <c r="R77" s="530">
        <v>2.2014</v>
      </c>
      <c r="S77" s="531">
        <v>74</v>
      </c>
      <c r="T77" s="79">
        <f t="shared" si="7"/>
        <v>4300</v>
      </c>
    </row>
    <row r="78" spans="1:20" ht="15.6" thickTop="1" thickBot="1">
      <c r="A78" s="306">
        <v>730</v>
      </c>
      <c r="B78" s="300" t="s">
        <v>845</v>
      </c>
      <c r="C78" s="299" t="s">
        <v>115</v>
      </c>
      <c r="D78" s="299" t="s">
        <v>115</v>
      </c>
      <c r="R78" s="530">
        <v>3.2014</v>
      </c>
      <c r="S78" s="531">
        <v>75</v>
      </c>
      <c r="T78" s="79">
        <f t="shared" si="7"/>
        <v>4300</v>
      </c>
    </row>
    <row r="79" spans="1:20" ht="15.6" thickTop="1" thickBot="1">
      <c r="A79" s="306">
        <v>735</v>
      </c>
      <c r="B79" s="300" t="s">
        <v>1304</v>
      </c>
      <c r="C79" s="299" t="s">
        <v>116</v>
      </c>
      <c r="D79" s="299" t="s">
        <v>116</v>
      </c>
      <c r="R79" s="530">
        <v>4.2013999999999996</v>
      </c>
      <c r="S79" s="531">
        <v>76</v>
      </c>
      <c r="T79" s="79">
        <f t="shared" si="7"/>
        <v>4300</v>
      </c>
    </row>
    <row r="80" spans="1:20" ht="15.6" thickTop="1" thickBot="1">
      <c r="A80" s="306">
        <v>736</v>
      </c>
      <c r="B80" s="300" t="s">
        <v>1305</v>
      </c>
      <c r="C80" s="299" t="s">
        <v>115</v>
      </c>
      <c r="D80" s="299" t="s">
        <v>115</v>
      </c>
      <c r="R80" s="530">
        <v>5.2013999999999996</v>
      </c>
      <c r="S80" s="531">
        <v>77</v>
      </c>
      <c r="T80" s="79">
        <f t="shared" si="7"/>
        <v>4300</v>
      </c>
    </row>
    <row r="81" spans="1:20" ht="15.6" thickTop="1" thickBot="1">
      <c r="A81" s="306">
        <v>737</v>
      </c>
      <c r="B81" s="300" t="s">
        <v>1306</v>
      </c>
      <c r="C81" s="299" t="s">
        <v>116</v>
      </c>
      <c r="D81" s="299" t="s">
        <v>115</v>
      </c>
      <c r="R81" s="530">
        <v>6.2013999999999996</v>
      </c>
      <c r="S81" s="531">
        <v>78</v>
      </c>
      <c r="T81" s="79">
        <f t="shared" si="7"/>
        <v>4300</v>
      </c>
    </row>
    <row r="82" spans="1:20" ht="15.6" thickTop="1" thickBot="1">
      <c r="A82" s="306">
        <v>738</v>
      </c>
      <c r="B82" s="300" t="s">
        <v>1306</v>
      </c>
      <c r="C82" s="299" t="s">
        <v>116</v>
      </c>
      <c r="D82" s="299" t="s">
        <v>115</v>
      </c>
      <c r="R82" s="530">
        <v>7.2013999999999996</v>
      </c>
      <c r="S82" s="531">
        <v>79</v>
      </c>
      <c r="T82" s="79">
        <f t="shared" si="7"/>
        <v>4300</v>
      </c>
    </row>
    <row r="83" spans="1:20" ht="15.6" thickTop="1" thickBot="1">
      <c r="A83" s="306">
        <v>739</v>
      </c>
      <c r="B83" s="300" t="s">
        <v>1307</v>
      </c>
      <c r="C83" s="299" t="s">
        <v>115</v>
      </c>
      <c r="D83" s="299" t="s">
        <v>115</v>
      </c>
      <c r="R83" s="530">
        <v>8.2013999999999996</v>
      </c>
      <c r="S83" s="531">
        <v>80</v>
      </c>
      <c r="T83" s="79">
        <f t="shared" si="7"/>
        <v>4300</v>
      </c>
    </row>
    <row r="84" spans="1:20" ht="15.6" thickTop="1" thickBot="1">
      <c r="A84" s="306">
        <v>740</v>
      </c>
      <c r="B84" s="300" t="s">
        <v>1308</v>
      </c>
      <c r="C84" s="299" t="s">
        <v>116</v>
      </c>
      <c r="D84" s="299" t="s">
        <v>115</v>
      </c>
      <c r="R84" s="530">
        <v>9.2013999999999996</v>
      </c>
      <c r="S84" s="531">
        <v>81</v>
      </c>
      <c r="T84" s="79">
        <f t="shared" si="7"/>
        <v>4300</v>
      </c>
    </row>
    <row r="85" spans="1:20" ht="15.6" thickTop="1" thickBot="1">
      <c r="A85" s="306">
        <v>741</v>
      </c>
      <c r="B85" s="300" t="s">
        <v>847</v>
      </c>
      <c r="C85" s="299" t="s">
        <v>115</v>
      </c>
      <c r="D85" s="299" t="s">
        <v>115</v>
      </c>
      <c r="R85" s="530">
        <v>10.2014</v>
      </c>
      <c r="S85" s="531">
        <v>82</v>
      </c>
      <c r="T85" s="79">
        <f t="shared" si="7"/>
        <v>4300</v>
      </c>
    </row>
    <row r="86" spans="1:20" ht="15.6" thickTop="1" thickBot="1">
      <c r="A86" s="306">
        <v>742</v>
      </c>
      <c r="B86" s="300" t="s">
        <v>1309</v>
      </c>
      <c r="C86" s="299" t="s">
        <v>115</v>
      </c>
      <c r="D86" s="299" t="s">
        <v>115</v>
      </c>
      <c r="R86" s="530">
        <v>11.2014</v>
      </c>
      <c r="S86" s="531">
        <v>83</v>
      </c>
      <c r="T86" s="79">
        <f t="shared" si="7"/>
        <v>4300</v>
      </c>
    </row>
    <row r="87" spans="1:20" ht="15.6" thickTop="1" thickBot="1">
      <c r="A87" s="306">
        <v>743</v>
      </c>
      <c r="B87" s="300" t="s">
        <v>849</v>
      </c>
      <c r="C87" s="299" t="s">
        <v>115</v>
      </c>
      <c r="D87" s="299" t="s">
        <v>115</v>
      </c>
      <c r="R87" s="530">
        <v>12.2014</v>
      </c>
      <c r="S87" s="531">
        <v>84</v>
      </c>
      <c r="T87" s="79">
        <f t="shared" si="7"/>
        <v>4300</v>
      </c>
    </row>
    <row r="88" spans="1:20" ht="15.6" thickTop="1" thickBot="1">
      <c r="A88" s="306">
        <v>746</v>
      </c>
      <c r="B88" s="300" t="s">
        <v>1310</v>
      </c>
      <c r="C88" s="299" t="s">
        <v>116</v>
      </c>
      <c r="D88" s="299" t="s">
        <v>116</v>
      </c>
      <c r="R88" s="530">
        <v>1.2015</v>
      </c>
      <c r="S88" s="531">
        <v>85</v>
      </c>
      <c r="T88" s="79">
        <f t="shared" si="7"/>
        <v>4300</v>
      </c>
    </row>
    <row r="89" spans="1:20" ht="15.6" thickTop="1" thickBot="1">
      <c r="A89" s="306">
        <v>747</v>
      </c>
      <c r="B89" s="300" t="s">
        <v>1311</v>
      </c>
      <c r="C89" s="299" t="s">
        <v>115</v>
      </c>
      <c r="D89" s="299" t="s">
        <v>115</v>
      </c>
      <c r="R89" s="530">
        <v>2.2014999999999998</v>
      </c>
      <c r="S89" s="531">
        <v>86</v>
      </c>
      <c r="T89" s="79">
        <f t="shared" si="7"/>
        <v>4300</v>
      </c>
    </row>
    <row r="90" spans="1:20" ht="15.6" thickTop="1" thickBot="1">
      <c r="A90" s="306">
        <v>748</v>
      </c>
      <c r="B90" s="300" t="s">
        <v>1312</v>
      </c>
      <c r="C90" s="299" t="s">
        <v>115</v>
      </c>
      <c r="D90" s="299" t="s">
        <v>115</v>
      </c>
      <c r="R90" s="530">
        <v>3.2014999999999998</v>
      </c>
      <c r="S90" s="531">
        <v>87</v>
      </c>
      <c r="T90" s="79">
        <f t="shared" si="7"/>
        <v>4300</v>
      </c>
    </row>
    <row r="91" spans="1:20" ht="15.6" thickTop="1" thickBot="1">
      <c r="A91" s="306">
        <v>751</v>
      </c>
      <c r="B91" s="300" t="s">
        <v>851</v>
      </c>
      <c r="C91" s="299" t="s">
        <v>115</v>
      </c>
      <c r="D91" s="299" t="s">
        <v>115</v>
      </c>
      <c r="R91" s="530">
        <v>4.2015000000000002</v>
      </c>
      <c r="S91" s="531">
        <v>88</v>
      </c>
      <c r="T91" s="79">
        <f>+$AA$9</f>
        <v>4650</v>
      </c>
    </row>
    <row r="92" spans="1:20" ht="15.6" thickTop="1" thickBot="1">
      <c r="A92" s="306">
        <v>752</v>
      </c>
      <c r="B92" s="300" t="s">
        <v>853</v>
      </c>
      <c r="C92" s="299" t="s">
        <v>115</v>
      </c>
      <c r="D92" s="299" t="s">
        <v>115</v>
      </c>
      <c r="R92" s="530">
        <v>5.2015000000000002</v>
      </c>
      <c r="S92" s="531">
        <v>89</v>
      </c>
      <c r="T92" s="79">
        <f t="shared" ref="T92:T105" si="8">+$AA$9</f>
        <v>4650</v>
      </c>
    </row>
    <row r="93" spans="1:20" ht="15.6" thickTop="1" thickBot="1">
      <c r="A93" s="306">
        <v>753</v>
      </c>
      <c r="B93" s="300" t="s">
        <v>1313</v>
      </c>
      <c r="C93" s="299" t="s">
        <v>115</v>
      </c>
      <c r="D93" s="299" t="s">
        <v>115</v>
      </c>
      <c r="R93" s="530">
        <v>6.2015000000000002</v>
      </c>
      <c r="S93" s="531">
        <v>90</v>
      </c>
      <c r="T93" s="79">
        <f t="shared" si="8"/>
        <v>4650</v>
      </c>
    </row>
    <row r="94" spans="1:20" ht="15.6" thickTop="1" thickBot="1">
      <c r="A94" s="306">
        <v>756</v>
      </c>
      <c r="B94" s="300" t="s">
        <v>855</v>
      </c>
      <c r="C94" s="299" t="s">
        <v>115</v>
      </c>
      <c r="D94" s="299" t="s">
        <v>115</v>
      </c>
      <c r="R94" s="530">
        <v>7.2015000000000002</v>
      </c>
      <c r="S94" s="531">
        <v>91</v>
      </c>
      <c r="T94" s="79">
        <f t="shared" si="8"/>
        <v>4650</v>
      </c>
    </row>
    <row r="95" spans="1:20" ht="15.6" thickTop="1" thickBot="1">
      <c r="A95" s="306">
        <v>756</v>
      </c>
      <c r="B95" s="300" t="s">
        <v>1314</v>
      </c>
      <c r="C95" s="299" t="s">
        <v>115</v>
      </c>
      <c r="D95" s="299" t="s">
        <v>115</v>
      </c>
      <c r="R95" s="530">
        <v>8.2014999999999993</v>
      </c>
      <c r="S95" s="531">
        <v>92</v>
      </c>
      <c r="T95" s="79">
        <f t="shared" si="8"/>
        <v>4650</v>
      </c>
    </row>
    <row r="96" spans="1:20" ht="15.6" thickTop="1" thickBot="1">
      <c r="A96" s="306">
        <v>764</v>
      </c>
      <c r="B96" s="300" t="s">
        <v>94</v>
      </c>
      <c r="C96" s="299" t="s">
        <v>115</v>
      </c>
      <c r="D96" s="299" t="s">
        <v>115</v>
      </c>
      <c r="R96" s="530">
        <v>9.2014999999999993</v>
      </c>
      <c r="S96" s="531">
        <v>93</v>
      </c>
      <c r="T96" s="79">
        <f t="shared" si="8"/>
        <v>4650</v>
      </c>
    </row>
    <row r="97" spans="1:20" ht="15.6" thickTop="1" thickBot="1">
      <c r="A97" s="306">
        <v>766</v>
      </c>
      <c r="B97" s="300" t="s">
        <v>858</v>
      </c>
      <c r="C97" s="299" t="s">
        <v>115</v>
      </c>
      <c r="D97" s="299" t="s">
        <v>115</v>
      </c>
      <c r="R97" s="530">
        <v>10.201499999999999</v>
      </c>
      <c r="S97" s="531">
        <v>94</v>
      </c>
      <c r="T97" s="79">
        <f t="shared" si="8"/>
        <v>4650</v>
      </c>
    </row>
    <row r="98" spans="1:20" ht="15.6" thickTop="1" thickBot="1">
      <c r="A98" s="306">
        <v>768</v>
      </c>
      <c r="B98" s="300" t="s">
        <v>1315</v>
      </c>
      <c r="C98" s="299" t="s">
        <v>115</v>
      </c>
      <c r="D98" s="299" t="s">
        <v>115</v>
      </c>
      <c r="R98" s="530">
        <v>11.201499999999999</v>
      </c>
      <c r="S98" s="531">
        <v>95</v>
      </c>
      <c r="T98" s="79">
        <f t="shared" si="8"/>
        <v>4650</v>
      </c>
    </row>
    <row r="99" spans="1:20" ht="15.6" thickTop="1" thickBot="1">
      <c r="A99" s="306">
        <v>776</v>
      </c>
      <c r="B99" s="300" t="s">
        <v>860</v>
      </c>
      <c r="C99" s="299" t="s">
        <v>115</v>
      </c>
      <c r="D99" s="299" t="s">
        <v>115</v>
      </c>
      <c r="R99" s="530">
        <v>12.201499999999999</v>
      </c>
      <c r="S99" s="531">
        <v>96</v>
      </c>
      <c r="T99" s="79">
        <f t="shared" si="8"/>
        <v>4650</v>
      </c>
    </row>
    <row r="100" spans="1:20" ht="15.6" thickTop="1" thickBot="1">
      <c r="A100" s="306">
        <v>778</v>
      </c>
      <c r="B100" s="300" t="s">
        <v>1316</v>
      </c>
      <c r="C100" s="299" t="s">
        <v>115</v>
      </c>
      <c r="D100" s="299" t="s">
        <v>115</v>
      </c>
      <c r="R100" s="530">
        <v>1.2016</v>
      </c>
      <c r="S100" s="531">
        <v>97</v>
      </c>
      <c r="T100" s="79">
        <f t="shared" si="8"/>
        <v>4650</v>
      </c>
    </row>
    <row r="101" spans="1:20" ht="15.6" thickTop="1" thickBot="1">
      <c r="A101" s="306">
        <v>781</v>
      </c>
      <c r="B101" s="300" t="s">
        <v>1275</v>
      </c>
      <c r="C101" s="299" t="s">
        <v>115</v>
      </c>
      <c r="D101" s="299" t="s">
        <v>115</v>
      </c>
      <c r="R101" s="530">
        <v>2.2016</v>
      </c>
      <c r="S101" s="531">
        <v>98</v>
      </c>
      <c r="T101" s="79">
        <f t="shared" si="8"/>
        <v>4650</v>
      </c>
    </row>
    <row r="102" spans="1:20" ht="15.6" thickTop="1" thickBot="1">
      <c r="A102" s="306">
        <v>784</v>
      </c>
      <c r="B102" s="300" t="s">
        <v>1317</v>
      </c>
      <c r="C102" s="299" t="s">
        <v>115</v>
      </c>
      <c r="D102" s="299" t="s">
        <v>115</v>
      </c>
      <c r="R102" s="530">
        <v>3.2016</v>
      </c>
      <c r="S102" s="531">
        <v>99</v>
      </c>
      <c r="T102" s="79">
        <f t="shared" si="8"/>
        <v>4650</v>
      </c>
    </row>
    <row r="103" spans="1:20" ht="15.6" thickTop="1" thickBot="1">
      <c r="A103" s="306">
        <v>786</v>
      </c>
      <c r="B103" s="300" t="s">
        <v>862</v>
      </c>
      <c r="C103" s="299" t="s">
        <v>115</v>
      </c>
      <c r="D103" s="299" t="s">
        <v>115</v>
      </c>
      <c r="R103" s="530">
        <v>4.2016</v>
      </c>
      <c r="S103" s="531">
        <v>100</v>
      </c>
      <c r="T103" s="79">
        <f t="shared" si="8"/>
        <v>4650</v>
      </c>
    </row>
    <row r="104" spans="1:20" ht="15.6" thickTop="1" thickBot="1">
      <c r="A104" s="306">
        <v>794</v>
      </c>
      <c r="B104" s="300" t="s">
        <v>864</v>
      </c>
      <c r="C104" s="299" t="s">
        <v>115</v>
      </c>
      <c r="D104" s="299" t="s">
        <v>115</v>
      </c>
      <c r="R104" s="530">
        <v>5.2016</v>
      </c>
      <c r="S104" s="531">
        <v>101</v>
      </c>
      <c r="T104" s="79">
        <f t="shared" si="8"/>
        <v>4650</v>
      </c>
    </row>
    <row r="105" spans="1:20" ht="15.6" thickTop="1" thickBot="1">
      <c r="A105" s="306">
        <v>797</v>
      </c>
      <c r="B105" s="300" t="s">
        <v>1318</v>
      </c>
      <c r="C105" s="299" t="s">
        <v>115</v>
      </c>
      <c r="D105" s="299" t="s">
        <v>115</v>
      </c>
      <c r="R105" s="530">
        <v>6.2016</v>
      </c>
      <c r="S105" s="531">
        <v>102</v>
      </c>
      <c r="T105" s="79">
        <f t="shared" si="8"/>
        <v>4650</v>
      </c>
    </row>
    <row r="106" spans="1:20" ht="15.6" thickTop="1" thickBot="1">
      <c r="A106" s="1" t="s">
        <v>5217</v>
      </c>
      <c r="B106" s="300" t="s">
        <v>866</v>
      </c>
      <c r="C106" s="299" t="s">
        <v>115</v>
      </c>
      <c r="D106" s="299" t="s">
        <v>115</v>
      </c>
      <c r="R106" s="530">
        <v>7.2016</v>
      </c>
      <c r="S106" s="531">
        <v>103</v>
      </c>
      <c r="T106" s="79">
        <f>+$AA$10</f>
        <v>4825</v>
      </c>
    </row>
    <row r="107" spans="1:20" ht="15.6" thickTop="1" thickBot="1">
      <c r="A107" s="306">
        <v>805</v>
      </c>
      <c r="B107" s="300" t="s">
        <v>868</v>
      </c>
      <c r="C107" s="299" t="s">
        <v>115</v>
      </c>
      <c r="D107" s="299" t="s">
        <v>115</v>
      </c>
      <c r="R107" s="530">
        <v>8.2015999999999991</v>
      </c>
      <c r="S107" s="531">
        <v>104</v>
      </c>
      <c r="T107" s="79">
        <f t="shared" ref="T107:T111" si="9">+$AA$10</f>
        <v>4825</v>
      </c>
    </row>
    <row r="108" spans="1:20" ht="15.6" thickTop="1" thickBot="1">
      <c r="A108" s="306">
        <v>807</v>
      </c>
      <c r="B108" s="300" t="s">
        <v>870</v>
      </c>
      <c r="C108" s="299" t="s">
        <v>115</v>
      </c>
      <c r="D108" s="299" t="s">
        <v>115</v>
      </c>
      <c r="R108" s="530">
        <v>9.2015999999999991</v>
      </c>
      <c r="S108" s="531">
        <v>105</v>
      </c>
      <c r="T108" s="79">
        <f t="shared" si="9"/>
        <v>4825</v>
      </c>
    </row>
    <row r="109" spans="1:20" ht="15.6" thickTop="1" thickBot="1">
      <c r="A109" s="306">
        <v>808</v>
      </c>
      <c r="B109" s="300" t="s">
        <v>1319</v>
      </c>
      <c r="C109" s="299" t="s">
        <v>115</v>
      </c>
      <c r="D109" s="299" t="s">
        <v>115</v>
      </c>
      <c r="R109" s="530">
        <v>10.201599999999999</v>
      </c>
      <c r="S109" s="531">
        <v>106</v>
      </c>
      <c r="T109" s="79">
        <f t="shared" si="9"/>
        <v>4825</v>
      </c>
    </row>
    <row r="110" spans="1:20" ht="15.6" thickTop="1" thickBot="1">
      <c r="A110" s="306">
        <v>809</v>
      </c>
      <c r="B110" s="300" t="s">
        <v>1320</v>
      </c>
      <c r="C110" s="299" t="s">
        <v>115</v>
      </c>
      <c r="D110" s="299" t="s">
        <v>115</v>
      </c>
      <c r="R110" s="530">
        <v>11.201599999999999</v>
      </c>
      <c r="S110" s="531">
        <v>107</v>
      </c>
      <c r="T110" s="79">
        <f t="shared" si="9"/>
        <v>4825</v>
      </c>
    </row>
    <row r="111" spans="1:20" ht="15.6" thickTop="1" thickBot="1">
      <c r="A111" s="306">
        <v>839</v>
      </c>
      <c r="B111" s="300" t="s">
        <v>872</v>
      </c>
      <c r="C111" s="299" t="s">
        <v>115</v>
      </c>
      <c r="D111" s="299" t="s">
        <v>115</v>
      </c>
      <c r="R111" s="530">
        <v>12.201599999999999</v>
      </c>
      <c r="S111" s="531">
        <v>108</v>
      </c>
      <c r="T111" s="79">
        <f t="shared" si="9"/>
        <v>4825</v>
      </c>
    </row>
    <row r="112" spans="1:20" ht="15.6" thickTop="1" thickBot="1">
      <c r="A112" s="306">
        <v>850</v>
      </c>
      <c r="B112" s="300" t="s">
        <v>1321</v>
      </c>
      <c r="C112" s="299" t="s">
        <v>115</v>
      </c>
      <c r="D112" s="299" t="s">
        <v>115</v>
      </c>
      <c r="R112" s="530">
        <v>1.2017</v>
      </c>
      <c r="S112" s="531">
        <v>109</v>
      </c>
      <c r="T112" s="79">
        <f>+$AA$11</f>
        <v>5000</v>
      </c>
    </row>
    <row r="113" spans="1:20" ht="15.6" thickTop="1" thickBot="1">
      <c r="A113" s="306">
        <v>851</v>
      </c>
      <c r="B113" s="300" t="s">
        <v>1322</v>
      </c>
      <c r="C113" s="299" t="s">
        <v>115</v>
      </c>
      <c r="D113" s="299" t="s">
        <v>115</v>
      </c>
      <c r="R113" s="530">
        <v>2.2017000000000002</v>
      </c>
      <c r="S113" s="531">
        <v>110</v>
      </c>
      <c r="T113" s="79">
        <f t="shared" ref="T113:T122" si="10">+$AA$11</f>
        <v>5000</v>
      </c>
    </row>
    <row r="114" spans="1:20" ht="15.6" thickTop="1" thickBot="1">
      <c r="A114" s="306">
        <v>852</v>
      </c>
      <c r="B114" s="300" t="s">
        <v>874</v>
      </c>
      <c r="C114" s="299" t="s">
        <v>116</v>
      </c>
      <c r="D114" s="299" t="s">
        <v>115</v>
      </c>
      <c r="R114" s="530">
        <v>3.2017000000000002</v>
      </c>
      <c r="S114" s="531">
        <v>111</v>
      </c>
      <c r="T114" s="79">
        <f t="shared" si="10"/>
        <v>5000</v>
      </c>
    </row>
    <row r="115" spans="1:20" ht="15.6" thickTop="1" thickBot="1">
      <c r="A115" s="306">
        <v>853</v>
      </c>
      <c r="B115" s="300" t="s">
        <v>876</v>
      </c>
      <c r="C115" s="299" t="s">
        <v>115</v>
      </c>
      <c r="D115" s="299" t="s">
        <v>115</v>
      </c>
      <c r="R115" s="530">
        <v>4.2016999999999998</v>
      </c>
      <c r="S115" s="531">
        <v>112</v>
      </c>
      <c r="T115" s="79">
        <f t="shared" si="10"/>
        <v>5000</v>
      </c>
    </row>
    <row r="116" spans="1:20" ht="15.6" thickTop="1" thickBot="1">
      <c r="A116" s="306">
        <v>858</v>
      </c>
      <c r="B116" s="300" t="s">
        <v>855</v>
      </c>
      <c r="C116" s="299" t="s">
        <v>115</v>
      </c>
      <c r="D116" s="299" t="s">
        <v>115</v>
      </c>
      <c r="R116" s="530">
        <v>5.2016999999999998</v>
      </c>
      <c r="S116" s="531">
        <v>113</v>
      </c>
      <c r="T116" s="79">
        <f t="shared" si="10"/>
        <v>5000</v>
      </c>
    </row>
    <row r="117" spans="1:20" ht="15.6" thickTop="1" thickBot="1">
      <c r="A117" s="306">
        <v>859</v>
      </c>
      <c r="B117" s="300" t="s">
        <v>1323</v>
      </c>
      <c r="C117" s="299" t="s">
        <v>115</v>
      </c>
      <c r="D117" s="299" t="s">
        <v>115</v>
      </c>
      <c r="R117" s="530">
        <v>6.2016999999999998</v>
      </c>
      <c r="S117" s="531">
        <v>114</v>
      </c>
      <c r="T117" s="79">
        <f t="shared" si="10"/>
        <v>5000</v>
      </c>
    </row>
    <row r="118" spans="1:20" ht="15.6" thickTop="1" thickBot="1">
      <c r="A118" s="306">
        <v>865</v>
      </c>
      <c r="B118" s="300" t="s">
        <v>1324</v>
      </c>
      <c r="C118" s="299" t="s">
        <v>115</v>
      </c>
      <c r="D118" s="299" t="s">
        <v>115</v>
      </c>
      <c r="R118" s="530">
        <v>7.2016999999999998</v>
      </c>
      <c r="S118" s="531">
        <v>115</v>
      </c>
      <c r="T118" s="79">
        <f t="shared" si="10"/>
        <v>5000</v>
      </c>
    </row>
    <row r="119" spans="1:20" ht="15.6" thickTop="1" thickBot="1">
      <c r="A119" s="306">
        <v>866</v>
      </c>
      <c r="B119" s="300" t="s">
        <v>1325</v>
      </c>
      <c r="C119" s="299" t="s">
        <v>115</v>
      </c>
      <c r="D119" s="299" t="s">
        <v>115</v>
      </c>
      <c r="R119" s="530">
        <v>8.2017000000000007</v>
      </c>
      <c r="S119" s="531">
        <v>116</v>
      </c>
      <c r="T119" s="79">
        <f t="shared" si="10"/>
        <v>5000</v>
      </c>
    </row>
    <row r="120" spans="1:20" ht="15.6" thickTop="1" thickBot="1">
      <c r="A120" s="306">
        <v>875</v>
      </c>
      <c r="B120" s="300" t="s">
        <v>879</v>
      </c>
      <c r="C120" s="299" t="s">
        <v>115</v>
      </c>
      <c r="D120" s="299" t="s">
        <v>115</v>
      </c>
      <c r="R120" s="530">
        <v>9.2017000000000007</v>
      </c>
      <c r="S120" s="531">
        <v>117</v>
      </c>
      <c r="T120" s="79">
        <f t="shared" si="10"/>
        <v>5000</v>
      </c>
    </row>
    <row r="121" spans="1:20" ht="15.6" thickTop="1" thickBot="1">
      <c r="A121" s="306">
        <v>877</v>
      </c>
      <c r="B121" s="300" t="s">
        <v>881</v>
      </c>
      <c r="C121" s="299" t="s">
        <v>115</v>
      </c>
      <c r="D121" s="299" t="s">
        <v>115</v>
      </c>
      <c r="R121" s="530">
        <v>10.201700000000001</v>
      </c>
      <c r="S121" s="531">
        <v>118</v>
      </c>
      <c r="T121" s="79">
        <f t="shared" si="10"/>
        <v>5000</v>
      </c>
    </row>
    <row r="122" spans="1:20" ht="15.6" thickTop="1" thickBot="1">
      <c r="A122" s="306">
        <v>879</v>
      </c>
      <c r="B122" s="300" t="s">
        <v>1326</v>
      </c>
      <c r="C122" s="299" t="s">
        <v>116</v>
      </c>
      <c r="D122" s="299" t="s">
        <v>115</v>
      </c>
      <c r="R122" s="530">
        <v>11.201700000000001</v>
      </c>
      <c r="S122" s="531">
        <v>119</v>
      </c>
      <c r="T122" s="79">
        <f t="shared" si="10"/>
        <v>5000</v>
      </c>
    </row>
    <row r="123" spans="1:20" ht="28.8" thickTop="1" thickBot="1">
      <c r="A123" s="306">
        <v>883</v>
      </c>
      <c r="B123" s="300" t="s">
        <v>1327</v>
      </c>
      <c r="C123" s="299" t="s">
        <v>115</v>
      </c>
      <c r="D123" s="299" t="s">
        <v>115</v>
      </c>
      <c r="R123" s="530">
        <v>12.201700000000001</v>
      </c>
      <c r="S123" s="531">
        <v>120</v>
      </c>
      <c r="T123" s="79">
        <f>+$AA$12</f>
        <v>5300</v>
      </c>
    </row>
    <row r="124" spans="1:20" ht="15.6" thickTop="1" thickBot="1">
      <c r="A124" s="306">
        <v>884</v>
      </c>
      <c r="B124" s="300" t="s">
        <v>883</v>
      </c>
      <c r="C124" s="299" t="s">
        <v>115</v>
      </c>
      <c r="D124" s="299" t="s">
        <v>115</v>
      </c>
      <c r="R124" s="530">
        <v>1.2018</v>
      </c>
      <c r="S124" s="531">
        <v>121</v>
      </c>
      <c r="T124" s="79">
        <f t="shared" ref="T124:T188" si="11">+$AA$12</f>
        <v>5300</v>
      </c>
    </row>
    <row r="125" spans="1:20" ht="15.6" thickTop="1" thickBot="1">
      <c r="A125" s="306">
        <v>893</v>
      </c>
      <c r="B125" s="300" t="s">
        <v>1328</v>
      </c>
      <c r="C125" s="299" t="s">
        <v>115</v>
      </c>
      <c r="D125" s="299" t="s">
        <v>115</v>
      </c>
      <c r="R125" s="530">
        <v>2.2018</v>
      </c>
      <c r="S125" s="531">
        <v>122</v>
      </c>
      <c r="T125" s="79">
        <f t="shared" si="11"/>
        <v>5300</v>
      </c>
    </row>
    <row r="126" spans="1:20" ht="15.6" thickTop="1" thickBot="1">
      <c r="A126" s="306">
        <v>894</v>
      </c>
      <c r="B126" s="300" t="s">
        <v>885</v>
      </c>
      <c r="C126" s="299" t="s">
        <v>115</v>
      </c>
      <c r="D126" s="299" t="s">
        <v>115</v>
      </c>
      <c r="R126" s="530">
        <v>3.2018</v>
      </c>
      <c r="S126" s="531">
        <v>123</v>
      </c>
      <c r="T126" s="79">
        <f t="shared" si="11"/>
        <v>5300</v>
      </c>
    </row>
    <row r="127" spans="1:20" ht="15.6" thickTop="1" thickBot="1">
      <c r="A127" s="306">
        <v>895</v>
      </c>
      <c r="B127" s="300" t="s">
        <v>887</v>
      </c>
      <c r="C127" s="299" t="s">
        <v>115</v>
      </c>
      <c r="D127" s="299" t="s">
        <v>115</v>
      </c>
      <c r="R127" s="530">
        <v>4.2018000000000004</v>
      </c>
      <c r="S127" s="531">
        <v>124</v>
      </c>
      <c r="T127" s="79">
        <f t="shared" si="11"/>
        <v>5300</v>
      </c>
    </row>
    <row r="128" spans="1:20" ht="15.6" thickTop="1" thickBot="1">
      <c r="A128" s="306">
        <v>896</v>
      </c>
      <c r="B128" s="300" t="s">
        <v>1329</v>
      </c>
      <c r="C128" s="299" t="s">
        <v>115</v>
      </c>
      <c r="D128" s="299" t="s">
        <v>115</v>
      </c>
      <c r="R128" s="530">
        <v>5.2018000000000004</v>
      </c>
      <c r="S128" s="531">
        <v>125</v>
      </c>
      <c r="T128" s="79">
        <f t="shared" si="11"/>
        <v>5300</v>
      </c>
    </row>
    <row r="129" spans="1:20" ht="15.6" thickTop="1" thickBot="1">
      <c r="A129" s="306">
        <v>897</v>
      </c>
      <c r="B129" s="300" t="s">
        <v>125</v>
      </c>
      <c r="C129" s="299" t="s">
        <v>115</v>
      </c>
      <c r="D129" s="299" t="s">
        <v>115</v>
      </c>
      <c r="R129" s="530">
        <v>6.2018000000000004</v>
      </c>
      <c r="S129" s="531">
        <v>126</v>
      </c>
      <c r="T129" s="79">
        <f t="shared" si="11"/>
        <v>5300</v>
      </c>
    </row>
    <row r="130" spans="1:20" ht="15.6" thickTop="1" thickBot="1">
      <c r="A130" s="306">
        <v>899</v>
      </c>
      <c r="B130" s="300" t="s">
        <v>890</v>
      </c>
      <c r="C130" s="299" t="s">
        <v>115</v>
      </c>
      <c r="D130" s="299" t="s">
        <v>115</v>
      </c>
      <c r="R130" s="530">
        <v>7.2018000000000004</v>
      </c>
      <c r="S130" s="531">
        <v>127</v>
      </c>
      <c r="T130" s="79">
        <f t="shared" si="11"/>
        <v>5300</v>
      </c>
    </row>
    <row r="131" spans="1:20" ht="15.6" thickTop="1" thickBot="1">
      <c r="A131" s="306">
        <v>907</v>
      </c>
      <c r="B131" s="300" t="s">
        <v>892</v>
      </c>
      <c r="C131" s="299" t="s">
        <v>115</v>
      </c>
      <c r="D131" s="299" t="s">
        <v>115</v>
      </c>
      <c r="R131" s="530">
        <v>8.2018000000000004</v>
      </c>
      <c r="S131" s="531">
        <v>128</v>
      </c>
      <c r="T131" s="79">
        <f t="shared" si="11"/>
        <v>5300</v>
      </c>
    </row>
    <row r="132" spans="1:20" ht="15.6" thickTop="1" thickBot="1">
      <c r="A132" s="306">
        <v>911</v>
      </c>
      <c r="B132" s="300" t="s">
        <v>1330</v>
      </c>
      <c r="C132" s="299" t="s">
        <v>115</v>
      </c>
      <c r="D132" s="299" t="s">
        <v>115</v>
      </c>
      <c r="R132" s="530">
        <v>9.2018000000000004</v>
      </c>
      <c r="S132" s="531">
        <v>129</v>
      </c>
      <c r="T132" s="79">
        <f t="shared" si="11"/>
        <v>5300</v>
      </c>
    </row>
    <row r="133" spans="1:20" ht="15.6" thickTop="1" thickBot="1">
      <c r="A133" s="306">
        <v>912</v>
      </c>
      <c r="B133" s="300" t="s">
        <v>1331</v>
      </c>
      <c r="C133" s="299" t="s">
        <v>115</v>
      </c>
      <c r="D133" s="299" t="s">
        <v>115</v>
      </c>
      <c r="R133" s="530">
        <v>10.2018</v>
      </c>
      <c r="S133" s="531">
        <v>130</v>
      </c>
      <c r="T133" s="79">
        <f t="shared" si="11"/>
        <v>5300</v>
      </c>
    </row>
    <row r="134" spans="1:20" ht="15.6" thickTop="1" thickBot="1">
      <c r="A134" s="306">
        <v>913</v>
      </c>
      <c r="B134" s="300" t="s">
        <v>894</v>
      </c>
      <c r="C134" s="299" t="s">
        <v>115</v>
      </c>
      <c r="D134" s="299" t="s">
        <v>115</v>
      </c>
      <c r="R134" s="530">
        <v>11.2018</v>
      </c>
      <c r="S134" s="531">
        <v>131</v>
      </c>
      <c r="T134" s="79">
        <f t="shared" si="11"/>
        <v>5300</v>
      </c>
    </row>
    <row r="135" spans="1:20" ht="15.6" thickTop="1" thickBot="1">
      <c r="A135" s="306">
        <v>918</v>
      </c>
      <c r="B135" s="300" t="s">
        <v>1332</v>
      </c>
      <c r="C135" s="299" t="s">
        <v>115</v>
      </c>
      <c r="D135" s="299" t="s">
        <v>115</v>
      </c>
      <c r="R135" s="530">
        <v>12.2018</v>
      </c>
      <c r="S135" s="531">
        <v>132</v>
      </c>
      <c r="T135" s="79">
        <f t="shared" si="11"/>
        <v>5300</v>
      </c>
    </row>
    <row r="136" spans="1:20" ht="15.6" thickTop="1" thickBot="1">
      <c r="A136" s="306">
        <v>920</v>
      </c>
      <c r="B136" s="300" t="s">
        <v>896</v>
      </c>
      <c r="C136" s="299" t="s">
        <v>115</v>
      </c>
      <c r="D136" s="299" t="s">
        <v>115</v>
      </c>
      <c r="R136" s="530">
        <v>1.2019</v>
      </c>
      <c r="S136" s="531">
        <v>133</v>
      </c>
      <c r="T136" s="79">
        <f t="shared" si="11"/>
        <v>5300</v>
      </c>
    </row>
    <row r="137" spans="1:20" ht="15.6" thickTop="1" thickBot="1">
      <c r="A137" s="306">
        <v>921</v>
      </c>
      <c r="B137" s="300" t="s">
        <v>1333</v>
      </c>
      <c r="C137" s="299" t="s">
        <v>116</v>
      </c>
      <c r="D137" s="299" t="s">
        <v>115</v>
      </c>
      <c r="R137" s="530">
        <v>2.2019000000000002</v>
      </c>
      <c r="S137" s="531">
        <v>134</v>
      </c>
      <c r="T137" s="79">
        <f t="shared" si="11"/>
        <v>5300</v>
      </c>
    </row>
    <row r="138" spans="1:20" ht="15.6" thickTop="1" thickBot="1">
      <c r="A138" s="306">
        <v>922</v>
      </c>
      <c r="B138" s="300" t="s">
        <v>817</v>
      </c>
      <c r="C138" s="299" t="s">
        <v>115</v>
      </c>
      <c r="D138" s="299" t="s">
        <v>115</v>
      </c>
      <c r="R138" s="530">
        <v>3.2019000000000002</v>
      </c>
      <c r="S138" s="531">
        <v>135</v>
      </c>
      <c r="T138" s="79">
        <f t="shared" si="11"/>
        <v>5300</v>
      </c>
    </row>
    <row r="139" spans="1:20" ht="15.6" thickTop="1" thickBot="1">
      <c r="A139" s="306">
        <v>924</v>
      </c>
      <c r="B139" s="300" t="s">
        <v>125</v>
      </c>
      <c r="C139" s="299" t="s">
        <v>115</v>
      </c>
      <c r="D139" s="299" t="s">
        <v>115</v>
      </c>
      <c r="R139" s="530">
        <v>4.2019000000000002</v>
      </c>
      <c r="S139" s="531">
        <v>136</v>
      </c>
      <c r="T139" s="79">
        <f t="shared" si="11"/>
        <v>5300</v>
      </c>
    </row>
    <row r="140" spans="1:20" ht="15.6" thickTop="1" thickBot="1">
      <c r="A140" s="306">
        <v>955</v>
      </c>
      <c r="B140" s="300" t="s">
        <v>900</v>
      </c>
      <c r="C140" s="299" t="s">
        <v>115</v>
      </c>
      <c r="D140" s="299" t="s">
        <v>115</v>
      </c>
      <c r="R140" s="530">
        <v>5.2019000000000002</v>
      </c>
      <c r="S140" s="531">
        <v>137</v>
      </c>
      <c r="T140" s="79">
        <f t="shared" si="11"/>
        <v>5300</v>
      </c>
    </row>
    <row r="141" spans="1:20" ht="15.6" thickTop="1" thickBot="1">
      <c r="A141" s="306">
        <v>956</v>
      </c>
      <c r="B141" s="300" t="s">
        <v>902</v>
      </c>
      <c r="C141" s="299" t="s">
        <v>115</v>
      </c>
      <c r="D141" s="299" t="s">
        <v>115</v>
      </c>
      <c r="R141" s="530">
        <v>6.2019000000000002</v>
      </c>
      <c r="S141" s="531">
        <v>138</v>
      </c>
      <c r="T141" s="79">
        <f t="shared" si="11"/>
        <v>5300</v>
      </c>
    </row>
    <row r="142" spans="1:20" ht="15.6" thickTop="1" thickBot="1">
      <c r="A142" s="306">
        <v>957</v>
      </c>
      <c r="B142" s="300" t="s">
        <v>904</v>
      </c>
      <c r="C142" s="299" t="s">
        <v>115</v>
      </c>
      <c r="D142" s="299" t="s">
        <v>115</v>
      </c>
      <c r="R142" s="530">
        <v>7.2019000000000002</v>
      </c>
      <c r="S142" s="531">
        <v>139</v>
      </c>
      <c r="T142" s="79">
        <f t="shared" si="11"/>
        <v>5300</v>
      </c>
    </row>
    <row r="143" spans="1:20" ht="15.6" thickTop="1" thickBot="1">
      <c r="A143" s="306">
        <v>959</v>
      </c>
      <c r="B143" s="300" t="s">
        <v>902</v>
      </c>
      <c r="C143" s="299" t="s">
        <v>115</v>
      </c>
      <c r="D143" s="299" t="s">
        <v>115</v>
      </c>
      <c r="R143" s="530">
        <v>8.2019000000000002</v>
      </c>
      <c r="S143" s="531">
        <v>140</v>
      </c>
      <c r="T143" s="79">
        <f t="shared" si="11"/>
        <v>5300</v>
      </c>
    </row>
    <row r="144" spans="1:20" ht="15.6" thickTop="1" thickBot="1">
      <c r="A144" s="306">
        <v>963</v>
      </c>
      <c r="B144" s="300" t="s">
        <v>1334</v>
      </c>
      <c r="C144" s="299" t="s">
        <v>115</v>
      </c>
      <c r="D144" s="299" t="s">
        <v>115</v>
      </c>
      <c r="R144" s="530">
        <v>9.2019000000000002</v>
      </c>
      <c r="S144" s="531">
        <v>141</v>
      </c>
      <c r="T144" s="79">
        <f t="shared" si="11"/>
        <v>5300</v>
      </c>
    </row>
    <row r="145" spans="1:20" ht="15.6" thickTop="1" thickBot="1">
      <c r="A145" s="306">
        <v>965</v>
      </c>
      <c r="B145" s="300" t="s">
        <v>907</v>
      </c>
      <c r="C145" s="299" t="s">
        <v>115</v>
      </c>
      <c r="D145" s="299" t="s">
        <v>115</v>
      </c>
      <c r="R145" s="530">
        <v>10.2019</v>
      </c>
      <c r="S145" s="531">
        <v>142</v>
      </c>
      <c r="T145" s="79">
        <f t="shared" si="11"/>
        <v>5300</v>
      </c>
    </row>
    <row r="146" spans="1:20" ht="15.6" thickTop="1" thickBot="1">
      <c r="A146" s="306">
        <v>966</v>
      </c>
      <c r="B146" s="300" t="s">
        <v>1335</v>
      </c>
      <c r="C146" s="299" t="s">
        <v>115</v>
      </c>
      <c r="D146" s="299" t="s">
        <v>115</v>
      </c>
      <c r="R146" s="530">
        <v>11.2019</v>
      </c>
      <c r="S146" s="531">
        <v>143</v>
      </c>
      <c r="T146" s="79">
        <f t="shared" si="11"/>
        <v>5300</v>
      </c>
    </row>
    <row r="147" spans="1:20" ht="15.6" thickTop="1" thickBot="1">
      <c r="A147" s="306">
        <v>976</v>
      </c>
      <c r="B147" s="300" t="s">
        <v>829</v>
      </c>
      <c r="C147" s="299" t="s">
        <v>115</v>
      </c>
      <c r="D147" s="299" t="s">
        <v>115</v>
      </c>
      <c r="R147" s="530">
        <v>12.2019</v>
      </c>
      <c r="S147" s="531">
        <v>144</v>
      </c>
      <c r="T147" s="79">
        <f t="shared" si="11"/>
        <v>5300</v>
      </c>
    </row>
    <row r="148" spans="1:20" ht="15.6" thickTop="1" thickBot="1">
      <c r="A148" s="306">
        <v>978</v>
      </c>
      <c r="B148" s="300" t="s">
        <v>910</v>
      </c>
      <c r="C148" s="299" t="s">
        <v>115</v>
      </c>
      <c r="D148" s="299" t="s">
        <v>115</v>
      </c>
      <c r="R148" s="530">
        <v>1.202</v>
      </c>
      <c r="S148" s="531">
        <v>145</v>
      </c>
      <c r="T148" s="79">
        <f t="shared" si="11"/>
        <v>5300</v>
      </c>
    </row>
    <row r="149" spans="1:20" ht="15.6" thickTop="1" thickBot="1">
      <c r="A149" s="306">
        <v>981</v>
      </c>
      <c r="B149" s="300" t="s">
        <v>1336</v>
      </c>
      <c r="C149" s="299" t="s">
        <v>115</v>
      </c>
      <c r="D149" s="299" t="s">
        <v>115</v>
      </c>
      <c r="R149" s="530">
        <v>2.202</v>
      </c>
      <c r="S149" s="531">
        <v>146</v>
      </c>
      <c r="T149" s="79">
        <f t="shared" si="11"/>
        <v>5300</v>
      </c>
    </row>
    <row r="150" spans="1:20" ht="15.6" thickTop="1" thickBot="1">
      <c r="A150" s="306">
        <v>983</v>
      </c>
      <c r="B150" s="300" t="s">
        <v>1337</v>
      </c>
      <c r="C150" s="299" t="s">
        <v>115</v>
      </c>
      <c r="D150" s="299" t="s">
        <v>115</v>
      </c>
      <c r="R150" s="530">
        <v>3.202</v>
      </c>
      <c r="S150" s="531">
        <v>147</v>
      </c>
      <c r="T150" s="79">
        <f t="shared" si="11"/>
        <v>5300</v>
      </c>
    </row>
    <row r="151" spans="1:20" ht="15.6" thickTop="1" thickBot="1">
      <c r="A151" s="306">
        <v>992</v>
      </c>
      <c r="B151" s="300" t="s">
        <v>1338</v>
      </c>
      <c r="C151" s="299" t="s">
        <v>116</v>
      </c>
      <c r="D151" s="299" t="s">
        <v>115</v>
      </c>
      <c r="R151" s="530">
        <v>4.202</v>
      </c>
      <c r="S151" s="531">
        <v>148</v>
      </c>
      <c r="T151" s="79">
        <f t="shared" si="11"/>
        <v>5300</v>
      </c>
    </row>
    <row r="152" spans="1:20" ht="15.6" thickTop="1" thickBot="1">
      <c r="A152" s="306">
        <v>1021</v>
      </c>
      <c r="B152" s="300" t="s">
        <v>912</v>
      </c>
      <c r="C152" s="299" t="s">
        <v>116</v>
      </c>
      <c r="D152" s="299" t="s">
        <v>116</v>
      </c>
      <c r="R152" s="530">
        <v>5.202</v>
      </c>
      <c r="S152" s="531">
        <v>149</v>
      </c>
      <c r="T152" s="79">
        <f t="shared" si="11"/>
        <v>5300</v>
      </c>
    </row>
    <row r="153" spans="1:20" ht="15.6" thickTop="1" thickBot="1">
      <c r="A153" s="301" t="s">
        <v>1434</v>
      </c>
      <c r="B153" s="300" t="s">
        <v>75</v>
      </c>
      <c r="C153" s="299" t="str">
        <f>VLOOKUP('Netunei Gimlai'!$B$10,DARGA!$C$2:$E$111,3,1)</f>
        <v>לא</v>
      </c>
      <c r="D153" s="299" t="s">
        <v>115</v>
      </c>
      <c r="R153" s="530">
        <v>6.202</v>
      </c>
      <c r="S153" s="531">
        <v>150</v>
      </c>
      <c r="T153" s="79">
        <f t="shared" si="11"/>
        <v>5300</v>
      </c>
    </row>
    <row r="154" spans="1:20" ht="15.6" thickTop="1" thickBot="1">
      <c r="A154" s="340">
        <v>1053</v>
      </c>
      <c r="B154" s="300" t="s">
        <v>38</v>
      </c>
      <c r="C154" s="299" t="s">
        <v>116</v>
      </c>
      <c r="D154" s="299" t="s">
        <v>116</v>
      </c>
      <c r="R154" s="530">
        <v>7.202</v>
      </c>
      <c r="S154" s="531">
        <v>151</v>
      </c>
      <c r="T154" s="79">
        <f t="shared" si="11"/>
        <v>5300</v>
      </c>
    </row>
    <row r="155" spans="1:20" ht="15.6" thickTop="1" thickBot="1">
      <c r="A155" s="373" t="s">
        <v>5218</v>
      </c>
      <c r="B155" s="300" t="s">
        <v>76</v>
      </c>
      <c r="C155" s="299" t="s">
        <v>116</v>
      </c>
      <c r="D155" s="299" t="s">
        <v>116</v>
      </c>
      <c r="R155" s="530">
        <v>8.202</v>
      </c>
      <c r="S155" s="531">
        <v>152</v>
      </c>
      <c r="T155" s="79">
        <f t="shared" si="11"/>
        <v>5300</v>
      </c>
    </row>
    <row r="156" spans="1:20" ht="15.6" thickTop="1" thickBot="1">
      <c r="A156" s="340">
        <v>1056</v>
      </c>
      <c r="B156" s="300" t="s">
        <v>74</v>
      </c>
      <c r="C156" s="299" t="s">
        <v>115</v>
      </c>
      <c r="D156" s="299" t="s">
        <v>116</v>
      </c>
      <c r="R156" s="530">
        <v>9.202</v>
      </c>
      <c r="S156" s="531">
        <v>153</v>
      </c>
      <c r="T156" s="79">
        <f t="shared" si="11"/>
        <v>5300</v>
      </c>
    </row>
    <row r="157" spans="1:20" ht="15.6" thickTop="1" thickBot="1">
      <c r="A157" s="301" t="s">
        <v>1427</v>
      </c>
      <c r="B157" s="300" t="s">
        <v>77</v>
      </c>
      <c r="C157" s="299" t="s">
        <v>116</v>
      </c>
      <c r="D157" s="299" t="s">
        <v>116</v>
      </c>
      <c r="R157" s="530">
        <v>10.202</v>
      </c>
      <c r="S157" s="531">
        <v>154</v>
      </c>
      <c r="T157" s="79">
        <f t="shared" si="11"/>
        <v>5300</v>
      </c>
    </row>
    <row r="158" spans="1:20" ht="15.6" thickTop="1" thickBot="1">
      <c r="A158" s="301" t="s">
        <v>5089</v>
      </c>
      <c r="B158" s="300" t="s">
        <v>40</v>
      </c>
      <c r="C158" s="299" t="s">
        <v>116</v>
      </c>
      <c r="D158" s="299" t="s">
        <v>116</v>
      </c>
      <c r="R158" s="530">
        <v>11.202</v>
      </c>
      <c r="S158" s="531">
        <v>155</v>
      </c>
      <c r="T158" s="79">
        <f t="shared" si="11"/>
        <v>5300</v>
      </c>
    </row>
    <row r="159" spans="1:20" ht="15.6" thickTop="1" thickBot="1">
      <c r="A159" s="340">
        <v>1060</v>
      </c>
      <c r="B159" s="300" t="s">
        <v>1365</v>
      </c>
      <c r="C159" s="299" t="s">
        <v>116</v>
      </c>
      <c r="D159" s="299" t="s">
        <v>116</v>
      </c>
      <c r="R159" s="530">
        <v>12.202</v>
      </c>
      <c r="S159" s="531">
        <v>156</v>
      </c>
      <c r="T159" s="79">
        <f t="shared" si="11"/>
        <v>5300</v>
      </c>
    </row>
    <row r="160" spans="1:20" ht="15.6" thickTop="1" thickBot="1">
      <c r="A160" s="301" t="s">
        <v>1433</v>
      </c>
      <c r="B160" s="300" t="s">
        <v>78</v>
      </c>
      <c r="C160" s="299" t="s">
        <v>115</v>
      </c>
      <c r="D160" s="299" t="s">
        <v>116</v>
      </c>
      <c r="R160" s="530">
        <v>1.2020999999999999</v>
      </c>
      <c r="S160" s="531">
        <v>157</v>
      </c>
      <c r="T160" s="79">
        <f t="shared" si="11"/>
        <v>5300</v>
      </c>
    </row>
    <row r="161" spans="1:20" ht="15.6" thickTop="1" thickBot="1">
      <c r="A161" s="301" t="s">
        <v>1436</v>
      </c>
      <c r="B161" s="300" t="s">
        <v>80</v>
      </c>
      <c r="C161" s="299" t="s">
        <v>116</v>
      </c>
      <c r="D161" s="299" t="s">
        <v>116</v>
      </c>
      <c r="R161" s="530">
        <v>2.2021000000000002</v>
      </c>
      <c r="S161" s="531">
        <v>158</v>
      </c>
      <c r="T161" s="79">
        <f t="shared" si="11"/>
        <v>5300</v>
      </c>
    </row>
    <row r="162" spans="1:20" ht="15.6" thickTop="1" thickBot="1">
      <c r="A162" s="306">
        <v>1076</v>
      </c>
      <c r="B162" s="300" t="s">
        <v>883</v>
      </c>
      <c r="C162" s="299" t="s">
        <v>115</v>
      </c>
      <c r="D162" s="299" t="s">
        <v>115</v>
      </c>
      <c r="R162" s="530">
        <v>3.2021000000000002</v>
      </c>
      <c r="S162" s="531">
        <v>159</v>
      </c>
      <c r="T162" s="79">
        <f t="shared" si="11"/>
        <v>5300</v>
      </c>
    </row>
    <row r="163" spans="1:20" ht="15.6" thickTop="1" thickBot="1">
      <c r="A163" s="1" t="s">
        <v>1435</v>
      </c>
      <c r="B163" s="300" t="s">
        <v>79</v>
      </c>
      <c r="C163" s="299" t="s">
        <v>116</v>
      </c>
      <c r="D163" s="299" t="s">
        <v>116</v>
      </c>
      <c r="R163" s="530">
        <v>4.2020999999999997</v>
      </c>
      <c r="S163" s="531">
        <v>160</v>
      </c>
      <c r="T163" s="79">
        <f t="shared" si="11"/>
        <v>5300</v>
      </c>
    </row>
    <row r="164" spans="1:20" ht="15.6" thickTop="1" thickBot="1">
      <c r="A164" s="1">
        <v>1063</v>
      </c>
      <c r="B164" s="300" t="s">
        <v>5356</v>
      </c>
      <c r="C164" s="299" t="s">
        <v>116</v>
      </c>
      <c r="D164" s="299" t="s">
        <v>116</v>
      </c>
      <c r="R164" s="530"/>
      <c r="S164" s="531"/>
      <c r="T164" s="79"/>
    </row>
    <row r="165" spans="1:20" ht="15.6" thickTop="1" thickBot="1">
      <c r="A165" s="1">
        <v>1096</v>
      </c>
      <c r="B165" s="300" t="s">
        <v>5354</v>
      </c>
      <c r="C165" s="299" t="s">
        <v>116</v>
      </c>
      <c r="D165" s="299" t="s">
        <v>116</v>
      </c>
      <c r="R165" s="530"/>
      <c r="S165" s="531"/>
      <c r="T165" s="79"/>
    </row>
    <row r="166" spans="1:20" ht="15.6" thickTop="1" thickBot="1">
      <c r="A166" s="306">
        <v>1118</v>
      </c>
      <c r="B166" s="300" t="s">
        <v>915</v>
      </c>
      <c r="C166" s="299" t="s">
        <v>115</v>
      </c>
      <c r="D166" s="299" t="s">
        <v>115</v>
      </c>
      <c r="R166" s="530">
        <v>5.2020999999999997</v>
      </c>
      <c r="S166" s="531">
        <v>161</v>
      </c>
      <c r="T166" s="79">
        <f t="shared" si="11"/>
        <v>5300</v>
      </c>
    </row>
    <row r="167" spans="1:20" ht="15.6" thickTop="1" thickBot="1">
      <c r="A167" s="306">
        <v>1123</v>
      </c>
      <c r="B167" s="300" t="s">
        <v>1339</v>
      </c>
      <c r="C167" s="299" t="s">
        <v>116</v>
      </c>
      <c r="D167" s="299" t="s">
        <v>115</v>
      </c>
      <c r="R167" s="530">
        <v>6.2020999999999997</v>
      </c>
      <c r="S167" s="531">
        <v>162</v>
      </c>
      <c r="T167" s="79">
        <f t="shared" si="11"/>
        <v>5300</v>
      </c>
    </row>
    <row r="168" spans="1:20" ht="15.6" thickTop="1" thickBot="1">
      <c r="A168" s="306">
        <v>1132</v>
      </c>
      <c r="B168" s="300" t="s">
        <v>917</v>
      </c>
      <c r="C168" s="299" t="s">
        <v>116</v>
      </c>
      <c r="D168" s="299" t="s">
        <v>115</v>
      </c>
      <c r="R168" s="530">
        <v>7.2020999999999997</v>
      </c>
      <c r="S168" s="531">
        <v>163</v>
      </c>
      <c r="T168" s="79">
        <f t="shared" si="11"/>
        <v>5300</v>
      </c>
    </row>
    <row r="169" spans="1:20" ht="15.6" thickTop="1" thickBot="1">
      <c r="A169" s="306">
        <v>1297</v>
      </c>
      <c r="B169" s="300" t="s">
        <v>4385</v>
      </c>
      <c r="C169" s="299" t="s">
        <v>115</v>
      </c>
      <c r="D169" s="299" t="s">
        <v>115</v>
      </c>
      <c r="R169" s="530">
        <v>8.2020999999999997</v>
      </c>
      <c r="S169" s="531">
        <v>164</v>
      </c>
      <c r="T169" s="79">
        <f t="shared" si="11"/>
        <v>5300</v>
      </c>
    </row>
    <row r="170" spans="1:20" ht="15.6" thickTop="1" thickBot="1">
      <c r="A170" s="306">
        <v>1358</v>
      </c>
      <c r="B170" s="300" t="s">
        <v>1340</v>
      </c>
      <c r="C170" s="299" t="s">
        <v>115</v>
      </c>
      <c r="D170" s="299" t="s">
        <v>115</v>
      </c>
      <c r="R170" s="530">
        <v>9.2020999999999997</v>
      </c>
      <c r="S170" s="531">
        <v>165</v>
      </c>
      <c r="T170" s="79">
        <f t="shared" si="11"/>
        <v>5300</v>
      </c>
    </row>
    <row r="171" spans="1:20" ht="15.6" thickTop="1" thickBot="1">
      <c r="A171" s="306">
        <v>1375</v>
      </c>
      <c r="B171" s="300" t="s">
        <v>919</v>
      </c>
      <c r="C171" s="299" t="s">
        <v>116</v>
      </c>
      <c r="D171" s="299" t="s">
        <v>115</v>
      </c>
      <c r="R171" s="530">
        <v>10.2021</v>
      </c>
      <c r="S171" s="531">
        <v>166</v>
      </c>
      <c r="T171" s="79">
        <f t="shared" si="11"/>
        <v>5300</v>
      </c>
    </row>
    <row r="172" spans="1:20" ht="15.6" thickTop="1" thickBot="1">
      <c r="A172" s="306">
        <v>1389</v>
      </c>
      <c r="B172" s="300" t="s">
        <v>921</v>
      </c>
      <c r="C172" s="299" t="s">
        <v>115</v>
      </c>
      <c r="D172" s="299" t="s">
        <v>115</v>
      </c>
      <c r="R172" s="530">
        <v>11.2021</v>
      </c>
      <c r="S172" s="531">
        <v>167</v>
      </c>
      <c r="T172" s="79">
        <f t="shared" si="11"/>
        <v>5300</v>
      </c>
    </row>
    <row r="173" spans="1:20" ht="15.6" thickTop="1" thickBot="1">
      <c r="A173" s="306">
        <v>1464</v>
      </c>
      <c r="B173" s="300" t="s">
        <v>923</v>
      </c>
      <c r="C173" s="299" t="s">
        <v>116</v>
      </c>
      <c r="D173" s="299" t="s">
        <v>115</v>
      </c>
      <c r="R173" s="530">
        <v>12.2021</v>
      </c>
      <c r="S173" s="531">
        <v>168</v>
      </c>
      <c r="T173" s="79">
        <f t="shared" si="11"/>
        <v>5300</v>
      </c>
    </row>
    <row r="174" spans="1:20" ht="15.6" thickTop="1" thickBot="1">
      <c r="A174" s="306">
        <v>1501</v>
      </c>
      <c r="B174" s="300" t="s">
        <v>925</v>
      </c>
      <c r="C174" s="299" t="s">
        <v>115</v>
      </c>
      <c r="D174" s="299" t="s">
        <v>115</v>
      </c>
      <c r="R174" s="530">
        <v>1.2021999999999999</v>
      </c>
      <c r="S174" s="531">
        <v>169</v>
      </c>
      <c r="T174" s="79">
        <f t="shared" si="11"/>
        <v>5300</v>
      </c>
    </row>
    <row r="175" spans="1:20" ht="15.6" thickTop="1" thickBot="1">
      <c r="A175" s="306">
        <v>1565</v>
      </c>
      <c r="B175" s="300" t="s">
        <v>927</v>
      </c>
      <c r="C175" s="299" t="s">
        <v>115</v>
      </c>
      <c r="D175" s="299" t="s">
        <v>115</v>
      </c>
      <c r="R175" s="530">
        <v>2.2021999999999999</v>
      </c>
      <c r="S175" s="531">
        <v>170</v>
      </c>
      <c r="T175" s="79">
        <f t="shared" si="11"/>
        <v>5300</v>
      </c>
    </row>
    <row r="176" spans="1:20" ht="15.6" thickTop="1" thickBot="1">
      <c r="A176" s="306">
        <v>1614</v>
      </c>
      <c r="B176" s="300" t="s">
        <v>929</v>
      </c>
      <c r="C176" s="299" t="s">
        <v>115</v>
      </c>
      <c r="D176" s="299" t="s">
        <v>115</v>
      </c>
      <c r="R176" s="530">
        <v>3.2021999999999999</v>
      </c>
      <c r="S176" s="531">
        <v>171</v>
      </c>
      <c r="T176" s="79">
        <f t="shared" si="11"/>
        <v>5300</v>
      </c>
    </row>
    <row r="177" spans="1:20" ht="15.6" thickTop="1" thickBot="1">
      <c r="A177" s="306">
        <v>1615</v>
      </c>
      <c r="B177" s="300" t="s">
        <v>2380</v>
      </c>
      <c r="C177" s="299" t="s">
        <v>115</v>
      </c>
      <c r="D177" s="299" t="s">
        <v>115</v>
      </c>
      <c r="R177" s="530">
        <v>4.2022000000000004</v>
      </c>
      <c r="S177" s="531">
        <v>172</v>
      </c>
      <c r="T177" s="79">
        <f t="shared" si="11"/>
        <v>5300</v>
      </c>
    </row>
    <row r="178" spans="1:20" ht="15.6" thickTop="1" thickBot="1">
      <c r="A178" s="306">
        <v>1619</v>
      </c>
      <c r="B178" s="300" t="s">
        <v>931</v>
      </c>
      <c r="C178" s="299" t="s">
        <v>115</v>
      </c>
      <c r="D178" s="299" t="s">
        <v>115</v>
      </c>
      <c r="R178" s="530">
        <v>5.2022000000000004</v>
      </c>
      <c r="S178" s="531">
        <v>173</v>
      </c>
      <c r="T178" s="79">
        <f t="shared" si="11"/>
        <v>5300</v>
      </c>
    </row>
    <row r="179" spans="1:20" ht="15.6" thickTop="1" thickBot="1">
      <c r="A179" s="306">
        <v>1648</v>
      </c>
      <c r="B179" s="300" t="s">
        <v>933</v>
      </c>
      <c r="C179" s="299" t="s">
        <v>115</v>
      </c>
      <c r="D179" s="299" t="s">
        <v>115</v>
      </c>
      <c r="R179" s="530">
        <v>6.2022000000000004</v>
      </c>
      <c r="S179" s="531">
        <v>174</v>
      </c>
      <c r="T179" s="79">
        <f t="shared" si="11"/>
        <v>5300</v>
      </c>
    </row>
    <row r="180" spans="1:20" ht="15.6" thickTop="1" thickBot="1">
      <c r="A180" s="306">
        <v>1657</v>
      </c>
      <c r="B180" s="300" t="s">
        <v>985</v>
      </c>
      <c r="C180" s="299" t="s">
        <v>115</v>
      </c>
      <c r="D180" s="299" t="s">
        <v>115</v>
      </c>
      <c r="R180" s="530">
        <v>7.2022000000000004</v>
      </c>
      <c r="S180" s="531">
        <v>175</v>
      </c>
      <c r="T180" s="79">
        <f t="shared" si="11"/>
        <v>5300</v>
      </c>
    </row>
    <row r="181" spans="1:20" ht="15.6" thickTop="1" thickBot="1">
      <c r="A181" s="306">
        <v>1672</v>
      </c>
      <c r="B181" s="300" t="s">
        <v>935</v>
      </c>
      <c r="C181" s="299" t="s">
        <v>115</v>
      </c>
      <c r="D181" s="299" t="s">
        <v>115</v>
      </c>
      <c r="R181" s="530">
        <v>8.2021999999999995</v>
      </c>
      <c r="S181" s="531">
        <v>176</v>
      </c>
      <c r="T181" s="79">
        <f t="shared" si="11"/>
        <v>5300</v>
      </c>
    </row>
    <row r="182" spans="1:20" ht="15.6" thickTop="1" thickBot="1">
      <c r="A182" s="306">
        <v>1699</v>
      </c>
      <c r="B182" t="s">
        <v>1400</v>
      </c>
      <c r="C182" s="299" t="s">
        <v>116</v>
      </c>
      <c r="D182" s="299" t="s">
        <v>115</v>
      </c>
      <c r="R182" s="530">
        <v>9.2021999999999995</v>
      </c>
      <c r="S182" s="531">
        <v>177</v>
      </c>
      <c r="T182" s="79">
        <f t="shared" si="11"/>
        <v>5300</v>
      </c>
    </row>
    <row r="183" spans="1:20" ht="15.6" thickTop="1" thickBot="1">
      <c r="A183" s="306">
        <v>1715</v>
      </c>
      <c r="B183" s="300" t="s">
        <v>937</v>
      </c>
      <c r="C183" s="299" t="s">
        <v>115</v>
      </c>
      <c r="D183" s="299" t="s">
        <v>115</v>
      </c>
      <c r="R183" s="530">
        <v>10.202199999999999</v>
      </c>
      <c r="S183" s="531">
        <v>178</v>
      </c>
      <c r="T183" s="79">
        <f t="shared" si="11"/>
        <v>5300</v>
      </c>
    </row>
    <row r="184" spans="1:20" ht="15.6" thickTop="1" thickBot="1">
      <c r="A184" s="306">
        <v>1730</v>
      </c>
      <c r="B184" s="300" t="s">
        <v>939</v>
      </c>
      <c r="C184" s="299" t="s">
        <v>116</v>
      </c>
      <c r="D184" s="299" t="s">
        <v>115</v>
      </c>
      <c r="R184" s="530">
        <v>11.202199999999999</v>
      </c>
      <c r="S184" s="531">
        <v>179</v>
      </c>
      <c r="T184" s="79">
        <f t="shared" si="11"/>
        <v>5300</v>
      </c>
    </row>
    <row r="185" spans="1:20" ht="15.6" thickTop="1" thickBot="1">
      <c r="A185" s="306">
        <v>1731</v>
      </c>
      <c r="B185" s="300" t="s">
        <v>941</v>
      </c>
      <c r="C185" s="299" t="s">
        <v>116</v>
      </c>
      <c r="D185" s="299" t="s">
        <v>115</v>
      </c>
      <c r="R185" s="530">
        <v>12.202199999999999</v>
      </c>
      <c r="S185" s="531">
        <v>180</v>
      </c>
      <c r="T185" s="79">
        <f t="shared" si="11"/>
        <v>5300</v>
      </c>
    </row>
    <row r="186" spans="1:20" ht="15.6" thickTop="1" thickBot="1">
      <c r="A186" s="306">
        <v>1792</v>
      </c>
      <c r="B186" s="300" t="s">
        <v>943</v>
      </c>
      <c r="C186" s="299" t="s">
        <v>115</v>
      </c>
      <c r="D186" s="299" t="s">
        <v>115</v>
      </c>
      <c r="R186" s="530">
        <v>1.2022999999999999</v>
      </c>
      <c r="S186" s="531">
        <v>181</v>
      </c>
      <c r="T186" s="79">
        <f t="shared" si="11"/>
        <v>5300</v>
      </c>
    </row>
    <row r="187" spans="1:20" ht="15.6" thickTop="1" thickBot="1">
      <c r="A187" s="306">
        <v>1797</v>
      </c>
      <c r="B187" s="300" t="s">
        <v>945</v>
      </c>
      <c r="C187" s="299" t="s">
        <v>116</v>
      </c>
      <c r="D187" s="299" t="s">
        <v>115</v>
      </c>
      <c r="R187" s="530">
        <v>2.2023000000000001</v>
      </c>
      <c r="S187" s="531">
        <v>182</v>
      </c>
      <c r="T187" s="79">
        <f t="shared" si="11"/>
        <v>5300</v>
      </c>
    </row>
    <row r="188" spans="1:20" ht="15.6" thickTop="1" thickBot="1">
      <c r="A188" s="306">
        <v>1942</v>
      </c>
      <c r="B188" s="300" t="s">
        <v>947</v>
      </c>
      <c r="C188" s="299" t="s">
        <v>116</v>
      </c>
      <c r="D188" s="299" t="s">
        <v>115</v>
      </c>
      <c r="R188" s="530">
        <v>3.2023000000000001</v>
      </c>
      <c r="S188" s="531">
        <v>183</v>
      </c>
      <c r="T188" s="79">
        <f t="shared" si="11"/>
        <v>5300</v>
      </c>
    </row>
    <row r="189" spans="1:20" ht="15.6" thickTop="1" thickBot="1">
      <c r="A189" s="306">
        <v>1944</v>
      </c>
      <c r="B189" s="300" t="s">
        <v>22</v>
      </c>
      <c r="C189" s="299" t="s">
        <v>115</v>
      </c>
      <c r="D189" s="299" t="s">
        <v>115</v>
      </c>
      <c r="R189" s="530">
        <v>4.2023000000000001</v>
      </c>
      <c r="S189" s="531">
        <v>184</v>
      </c>
      <c r="T189" s="79">
        <f>+$AA$13</f>
        <v>5571.75</v>
      </c>
    </row>
    <row r="190" spans="1:20" ht="15.6" thickTop="1" thickBot="1">
      <c r="A190" s="306">
        <v>1951</v>
      </c>
      <c r="B190" s="300" t="s">
        <v>5281</v>
      </c>
      <c r="C190" s="299" t="s">
        <v>115</v>
      </c>
      <c r="D190" s="299" t="s">
        <v>115</v>
      </c>
      <c r="R190" s="530">
        <v>5.2023000000000001</v>
      </c>
      <c r="S190" s="531">
        <v>185</v>
      </c>
      <c r="T190" s="79">
        <f t="shared" ref="T190:T200" si="12">+$AA$13</f>
        <v>5571.75</v>
      </c>
    </row>
    <row r="191" spans="1:20" ht="15.6" thickTop="1" thickBot="1">
      <c r="A191" s="306">
        <v>1957</v>
      </c>
      <c r="B191" s="300" t="s">
        <v>1341</v>
      </c>
      <c r="C191" s="299" t="s">
        <v>115</v>
      </c>
      <c r="D191" s="299" t="s">
        <v>115</v>
      </c>
      <c r="R191" s="530">
        <v>6.2023000000000001</v>
      </c>
      <c r="S191" s="531">
        <v>186</v>
      </c>
      <c r="T191" s="79">
        <f t="shared" si="12"/>
        <v>5571.75</v>
      </c>
    </row>
    <row r="192" spans="1:20" ht="15.6" thickTop="1" thickBot="1">
      <c r="A192" s="306">
        <v>1961</v>
      </c>
      <c r="B192" s="300" t="s">
        <v>950</v>
      </c>
      <c r="C192" s="299" t="s">
        <v>116</v>
      </c>
      <c r="D192" s="299" t="s">
        <v>115</v>
      </c>
      <c r="R192" s="530">
        <v>7.2023000000000001</v>
      </c>
      <c r="S192" s="531">
        <v>187</v>
      </c>
      <c r="T192" s="79">
        <f t="shared" si="12"/>
        <v>5571.75</v>
      </c>
    </row>
    <row r="193" spans="1:20" ht="15.6" thickTop="1" thickBot="1">
      <c r="A193" s="306">
        <v>1965</v>
      </c>
      <c r="B193" s="300" t="s">
        <v>1342</v>
      </c>
      <c r="C193" s="299" t="s">
        <v>116</v>
      </c>
      <c r="D193" s="299" t="s">
        <v>115</v>
      </c>
      <c r="R193" s="530">
        <v>8.2022999999999993</v>
      </c>
      <c r="S193" s="531">
        <v>188</v>
      </c>
      <c r="T193" s="79">
        <f t="shared" si="12"/>
        <v>5571.75</v>
      </c>
    </row>
    <row r="194" spans="1:20" ht="15.6" thickTop="1" thickBot="1">
      <c r="A194" s="306">
        <v>1967</v>
      </c>
      <c r="B194" s="300" t="s">
        <v>950</v>
      </c>
      <c r="C194" s="299" t="s">
        <v>116</v>
      </c>
      <c r="D194" s="299" t="s">
        <v>116</v>
      </c>
      <c r="R194" s="530">
        <v>9.2022999999999993</v>
      </c>
      <c r="S194" s="531">
        <v>189</v>
      </c>
      <c r="T194" s="79">
        <f t="shared" si="12"/>
        <v>5571.75</v>
      </c>
    </row>
    <row r="195" spans="1:20" ht="15.6" thickTop="1" thickBot="1">
      <c r="A195" s="306">
        <v>1973</v>
      </c>
      <c r="B195" s="300" t="s">
        <v>1343</v>
      </c>
      <c r="C195" s="299" t="s">
        <v>116</v>
      </c>
      <c r="D195" s="299" t="s">
        <v>115</v>
      </c>
      <c r="R195" s="530">
        <v>10.202299999999999</v>
      </c>
      <c r="S195" s="531">
        <v>190</v>
      </c>
      <c r="T195" s="79">
        <f t="shared" si="12"/>
        <v>5571.75</v>
      </c>
    </row>
    <row r="196" spans="1:20" ht="15.6" thickTop="1" thickBot="1">
      <c r="A196" s="306">
        <v>1978</v>
      </c>
      <c r="B196" s="300" t="s">
        <v>1344</v>
      </c>
      <c r="C196" s="299" t="s">
        <v>116</v>
      </c>
      <c r="D196" s="299" t="s">
        <v>115</v>
      </c>
      <c r="R196" s="530">
        <v>11.202299999999999</v>
      </c>
      <c r="S196" s="531">
        <v>191</v>
      </c>
      <c r="T196" s="79">
        <f t="shared" si="12"/>
        <v>5571.75</v>
      </c>
    </row>
    <row r="197" spans="1:20" ht="15.6" thickTop="1" thickBot="1">
      <c r="A197" s="306">
        <v>1982</v>
      </c>
      <c r="B197" s="300" t="s">
        <v>1345</v>
      </c>
      <c r="C197" s="299" t="s">
        <v>116</v>
      </c>
      <c r="D197" s="299" t="s">
        <v>115</v>
      </c>
      <c r="R197" s="530">
        <v>12.202299999999999</v>
      </c>
      <c r="S197" s="531">
        <v>192</v>
      </c>
      <c r="T197" s="79">
        <f t="shared" si="12"/>
        <v>5571.75</v>
      </c>
    </row>
    <row r="198" spans="1:20" ht="15.6" thickTop="1" thickBot="1">
      <c r="A198" s="306">
        <v>1987</v>
      </c>
      <c r="B198" s="300" t="s">
        <v>1346</v>
      </c>
      <c r="C198" s="299" t="s">
        <v>115</v>
      </c>
      <c r="D198" s="299" t="s">
        <v>115</v>
      </c>
      <c r="R198" s="530">
        <v>1.2023999999999999</v>
      </c>
      <c r="S198" s="531">
        <v>193</v>
      </c>
      <c r="T198" s="79">
        <f t="shared" si="12"/>
        <v>5571.75</v>
      </c>
    </row>
    <row r="199" spans="1:20" ht="15.6" thickTop="1" thickBot="1">
      <c r="A199" s="306">
        <v>1989</v>
      </c>
      <c r="B199" s="300" t="s">
        <v>952</v>
      </c>
      <c r="C199" s="299" t="s">
        <v>115</v>
      </c>
      <c r="D199" s="299" t="s">
        <v>115</v>
      </c>
      <c r="R199" s="530">
        <v>2.2023999999999999</v>
      </c>
      <c r="S199" s="531">
        <v>194</v>
      </c>
      <c r="T199" s="79">
        <f t="shared" si="12"/>
        <v>5571.75</v>
      </c>
    </row>
    <row r="200" spans="1:20" ht="15.6" thickTop="1" thickBot="1">
      <c r="A200" s="306">
        <v>2028</v>
      </c>
      <c r="B200" s="300" t="s">
        <v>5780</v>
      </c>
      <c r="C200" s="299" t="s">
        <v>116</v>
      </c>
      <c r="D200" s="299" t="s">
        <v>116</v>
      </c>
      <c r="R200" s="530">
        <v>3.2023999999999999</v>
      </c>
      <c r="S200" s="531">
        <v>195</v>
      </c>
      <c r="T200" s="79">
        <f t="shared" si="12"/>
        <v>5571.75</v>
      </c>
    </row>
    <row r="201" spans="1:20" ht="15.6" thickTop="1" thickBot="1">
      <c r="A201" s="306">
        <v>2029</v>
      </c>
      <c r="B201" s="300" t="s">
        <v>5781</v>
      </c>
      <c r="C201" s="299" t="s">
        <v>116</v>
      </c>
      <c r="D201" s="299" t="s">
        <v>116</v>
      </c>
      <c r="R201" s="530">
        <v>4.2023999999999999</v>
      </c>
      <c r="S201" s="531">
        <v>196</v>
      </c>
      <c r="T201" s="79">
        <f>+$AA$14</f>
        <v>5880</v>
      </c>
    </row>
    <row r="202" spans="1:20" ht="15.6" thickTop="1" thickBot="1">
      <c r="A202" s="301" t="s">
        <v>1428</v>
      </c>
      <c r="B202" s="300" t="s">
        <v>82</v>
      </c>
      <c r="C202" s="299" t="s">
        <v>116</v>
      </c>
      <c r="D202" s="299" t="s">
        <v>116</v>
      </c>
      <c r="R202" s="530">
        <v>5.2023999999999999</v>
      </c>
      <c r="S202" s="531">
        <v>197</v>
      </c>
      <c r="T202" s="79">
        <f>+$AA$14</f>
        <v>5880</v>
      </c>
    </row>
    <row r="203" spans="1:20" ht="15.6" thickTop="1" thickBot="1">
      <c r="A203" s="306">
        <v>4124</v>
      </c>
      <c r="B203" s="300" t="s">
        <v>954</v>
      </c>
      <c r="C203" s="299" t="s">
        <v>116</v>
      </c>
      <c r="D203" s="299" t="s">
        <v>115</v>
      </c>
      <c r="R203" s="530">
        <v>6.2023999999999999</v>
      </c>
      <c r="S203" s="531">
        <v>198</v>
      </c>
      <c r="T203" s="79">
        <f t="shared" ref="T203:T212" si="13">+$AA$14</f>
        <v>5880</v>
      </c>
    </row>
    <row r="204" spans="1:20" ht="15.6" thickTop="1" thickBot="1">
      <c r="A204" s="306">
        <v>4144</v>
      </c>
      <c r="B204" s="300" t="s">
        <v>1347</v>
      </c>
      <c r="C204" s="299" t="s">
        <v>115</v>
      </c>
      <c r="D204" s="299" t="s">
        <v>115</v>
      </c>
      <c r="R204" s="530">
        <v>7.2023999999999999</v>
      </c>
      <c r="S204" s="531">
        <v>199</v>
      </c>
      <c r="T204" s="79">
        <f t="shared" si="13"/>
        <v>5880</v>
      </c>
    </row>
    <row r="205" spans="1:20" ht="15.6" thickTop="1" thickBot="1">
      <c r="A205" s="306">
        <v>4147</v>
      </c>
      <c r="B205" s="300" t="s">
        <v>35</v>
      </c>
      <c r="C205" s="299" t="s">
        <v>115</v>
      </c>
      <c r="D205" s="299" t="s">
        <v>115</v>
      </c>
      <c r="R205" s="530">
        <v>8.2024000000000008</v>
      </c>
      <c r="S205" s="531">
        <v>200</v>
      </c>
      <c r="T205" s="79">
        <f t="shared" si="13"/>
        <v>5880</v>
      </c>
    </row>
    <row r="206" spans="1:20" ht="15.6" thickTop="1" thickBot="1">
      <c r="A206" s="306">
        <v>4156</v>
      </c>
      <c r="B206" s="300" t="s">
        <v>957</v>
      </c>
      <c r="C206" s="299" t="s">
        <v>116</v>
      </c>
      <c r="D206" s="299" t="s">
        <v>115</v>
      </c>
      <c r="R206" s="530">
        <v>9.2024000000000008</v>
      </c>
      <c r="S206" s="531">
        <v>201</v>
      </c>
      <c r="T206" s="79">
        <f t="shared" si="13"/>
        <v>5880</v>
      </c>
    </row>
    <row r="207" spans="1:20" ht="15.6" thickTop="1" thickBot="1">
      <c r="A207" s="306">
        <v>4169</v>
      </c>
      <c r="B207" s="300" t="s">
        <v>959</v>
      </c>
      <c r="C207" s="299" t="s">
        <v>115</v>
      </c>
      <c r="D207" s="299" t="s">
        <v>115</v>
      </c>
      <c r="R207" s="530">
        <v>10.202400000000001</v>
      </c>
      <c r="S207" s="531">
        <v>202</v>
      </c>
      <c r="T207" s="79">
        <f t="shared" si="13"/>
        <v>5880</v>
      </c>
    </row>
    <row r="208" spans="1:20" ht="15.6" thickTop="1" thickBot="1">
      <c r="A208" s="306">
        <v>4173</v>
      </c>
      <c r="B208" s="300" t="s">
        <v>1294</v>
      </c>
      <c r="C208" s="299" t="s">
        <v>116</v>
      </c>
      <c r="D208" s="299" t="s">
        <v>116</v>
      </c>
      <c r="R208" s="530">
        <v>11.202400000000001</v>
      </c>
      <c r="S208" s="531">
        <v>203</v>
      </c>
      <c r="T208" s="79">
        <f t="shared" si="13"/>
        <v>5880</v>
      </c>
    </row>
    <row r="209" spans="1:20" ht="15.6" thickTop="1" thickBot="1">
      <c r="A209" s="306">
        <v>4180</v>
      </c>
      <c r="B209" s="300" t="s">
        <v>961</v>
      </c>
      <c r="C209" s="299" t="s">
        <v>116</v>
      </c>
      <c r="D209" s="299" t="s">
        <v>115</v>
      </c>
      <c r="R209" s="530">
        <v>12.202400000000001</v>
      </c>
      <c r="S209" s="531">
        <v>204</v>
      </c>
      <c r="T209" s="79">
        <f t="shared" si="13"/>
        <v>5880</v>
      </c>
    </row>
    <row r="210" spans="1:20" ht="15.6" thickTop="1" thickBot="1">
      <c r="A210" s="300" t="s">
        <v>5321</v>
      </c>
      <c r="B210" s="300" t="s">
        <v>5068</v>
      </c>
      <c r="C210" s="299" t="s">
        <v>116</v>
      </c>
      <c r="D210" s="299" t="s">
        <v>115</v>
      </c>
      <c r="R210" s="530">
        <v>1.2024999999999999</v>
      </c>
      <c r="S210" s="531">
        <v>205</v>
      </c>
      <c r="T210" s="79">
        <f t="shared" si="13"/>
        <v>5880</v>
      </c>
    </row>
    <row r="211" spans="1:20" ht="15.6" thickTop="1" thickBot="1">
      <c r="A211" s="306">
        <v>4221</v>
      </c>
      <c r="B211" s="300" t="s">
        <v>5069</v>
      </c>
      <c r="C211" s="299" t="s">
        <v>116</v>
      </c>
      <c r="D211" s="299" t="s">
        <v>115</v>
      </c>
      <c r="R211" s="530">
        <v>2.2025000000000001</v>
      </c>
      <c r="S211" s="531">
        <v>206</v>
      </c>
      <c r="T211" s="79">
        <f t="shared" si="13"/>
        <v>5880</v>
      </c>
    </row>
    <row r="212" spans="1:20" ht="15.6" thickTop="1" thickBot="1">
      <c r="A212" s="306">
        <v>4233</v>
      </c>
      <c r="B212" s="300" t="s">
        <v>963</v>
      </c>
      <c r="C212" s="299" t="s">
        <v>115</v>
      </c>
      <c r="D212" s="299" t="s">
        <v>115</v>
      </c>
      <c r="R212" s="530">
        <v>3.2025000000000001</v>
      </c>
      <c r="S212" s="531">
        <v>207</v>
      </c>
      <c r="T212" s="79">
        <f t="shared" si="13"/>
        <v>5880</v>
      </c>
    </row>
    <row r="213" spans="1:20" ht="15.6" thickTop="1" thickBot="1">
      <c r="A213" s="306">
        <v>4244</v>
      </c>
      <c r="B213" s="300" t="s">
        <v>1348</v>
      </c>
      <c r="C213" s="299" t="s">
        <v>115</v>
      </c>
      <c r="D213" s="299" t="s">
        <v>115</v>
      </c>
      <c r="R213" s="530">
        <v>4.2024999999999997</v>
      </c>
      <c r="S213" s="531">
        <v>208</v>
      </c>
      <c r="T213" s="79">
        <f>+$AA$15</f>
        <v>6247</v>
      </c>
    </row>
    <row r="214" spans="1:20" ht="15.6" thickTop="1" thickBot="1">
      <c r="A214" s="306">
        <v>4262</v>
      </c>
      <c r="B214" s="300" t="s">
        <v>965</v>
      </c>
      <c r="C214" s="299" t="s">
        <v>115</v>
      </c>
      <c r="D214" s="299" t="s">
        <v>115</v>
      </c>
      <c r="R214" s="530">
        <v>5.2024999999999997</v>
      </c>
      <c r="S214" s="531">
        <v>209</v>
      </c>
      <c r="T214" s="79">
        <f>+$AA$15</f>
        <v>6247</v>
      </c>
    </row>
    <row r="215" spans="1:20" ht="15.6" thickTop="1" thickBot="1">
      <c r="A215" s="306">
        <v>4271</v>
      </c>
      <c r="B215" s="300" t="s">
        <v>966</v>
      </c>
      <c r="C215" s="299" t="s">
        <v>116</v>
      </c>
      <c r="D215" s="299" t="s">
        <v>115</v>
      </c>
      <c r="R215" s="530">
        <v>6.2024999999999997</v>
      </c>
      <c r="S215" s="531">
        <v>210</v>
      </c>
      <c r="T215" s="79">
        <f t="shared" ref="T215:T224" si="14">+$AA$15</f>
        <v>6247</v>
      </c>
    </row>
    <row r="216" spans="1:20" ht="15.6" thickTop="1" thickBot="1">
      <c r="A216" s="306">
        <v>4318</v>
      </c>
      <c r="B216" s="300" t="s">
        <v>968</v>
      </c>
      <c r="C216" s="299" t="s">
        <v>115</v>
      </c>
      <c r="D216" s="299" t="s">
        <v>115</v>
      </c>
      <c r="R216" s="530">
        <v>7.2024999999999997</v>
      </c>
      <c r="S216" s="531">
        <v>211</v>
      </c>
      <c r="T216" s="79">
        <f t="shared" si="14"/>
        <v>6247</v>
      </c>
    </row>
    <row r="217" spans="1:20" ht="15.6" thickTop="1" thickBot="1">
      <c r="A217" s="306">
        <v>4319</v>
      </c>
      <c r="B217" s="300" t="s">
        <v>970</v>
      </c>
      <c r="C217" s="299" t="s">
        <v>115</v>
      </c>
      <c r="D217" s="299" t="s">
        <v>115</v>
      </c>
      <c r="R217" s="530">
        <v>8.2025000000000006</v>
      </c>
      <c r="S217" s="531">
        <v>212</v>
      </c>
      <c r="T217" s="79">
        <f t="shared" si="14"/>
        <v>6247</v>
      </c>
    </row>
    <row r="218" spans="1:20" ht="15.6" thickTop="1" thickBot="1">
      <c r="A218" s="306">
        <v>4366</v>
      </c>
      <c r="B218" s="300" t="s">
        <v>954</v>
      </c>
      <c r="C218" s="299" t="s">
        <v>116</v>
      </c>
      <c r="D218" s="299" t="s">
        <v>115</v>
      </c>
      <c r="R218" s="530">
        <v>9.2025000000000006</v>
      </c>
      <c r="S218" s="531">
        <v>213</v>
      </c>
      <c r="T218" s="79">
        <f t="shared" si="14"/>
        <v>6247</v>
      </c>
    </row>
    <row r="219" spans="1:20" ht="15.6" thickTop="1" thickBot="1">
      <c r="A219" s="306">
        <v>4374</v>
      </c>
      <c r="B219" s="300" t="s">
        <v>973</v>
      </c>
      <c r="C219" s="299" t="s">
        <v>115</v>
      </c>
      <c r="D219" s="299" t="s">
        <v>115</v>
      </c>
      <c r="R219" s="530">
        <v>10.202500000000001</v>
      </c>
      <c r="S219" s="531">
        <v>214</v>
      </c>
      <c r="T219" s="79">
        <f t="shared" si="14"/>
        <v>6247</v>
      </c>
    </row>
    <row r="220" spans="1:20" ht="15.6" thickTop="1" thickBot="1">
      <c r="A220" s="306">
        <v>4406</v>
      </c>
      <c r="B220" s="300" t="s">
        <v>975</v>
      </c>
      <c r="C220" s="299" t="s">
        <v>115</v>
      </c>
      <c r="D220" s="299" t="s">
        <v>115</v>
      </c>
      <c r="R220" s="530">
        <v>11.202500000000001</v>
      </c>
      <c r="S220" s="531">
        <v>215</v>
      </c>
      <c r="T220" s="79">
        <f t="shared" si="14"/>
        <v>6247</v>
      </c>
    </row>
    <row r="221" spans="1:20" ht="15.6" thickTop="1" thickBot="1">
      <c r="A221" s="306">
        <v>4415</v>
      </c>
      <c r="B221" s="300" t="s">
        <v>977</v>
      </c>
      <c r="C221" s="299" t="s">
        <v>115</v>
      </c>
      <c r="D221" s="299" t="s">
        <v>115</v>
      </c>
      <c r="R221" s="530">
        <v>12.202500000000001</v>
      </c>
      <c r="S221" s="531">
        <v>216</v>
      </c>
      <c r="T221" s="79">
        <f t="shared" si="14"/>
        <v>6247</v>
      </c>
    </row>
    <row r="222" spans="1:20" ht="15.6" thickTop="1" thickBot="1">
      <c r="A222" s="306">
        <v>4418</v>
      </c>
      <c r="B222" s="300" t="s">
        <v>979</v>
      </c>
      <c r="C222" s="299" t="s">
        <v>115</v>
      </c>
      <c r="D222" s="299" t="s">
        <v>115</v>
      </c>
      <c r="R222" s="530">
        <v>1.2025999999999999</v>
      </c>
      <c r="S222" s="531">
        <v>217</v>
      </c>
      <c r="T222" s="79">
        <f t="shared" si="14"/>
        <v>6247</v>
      </c>
    </row>
    <row r="223" spans="1:20" ht="15.6" thickTop="1" thickBot="1">
      <c r="A223" s="306">
        <v>4419</v>
      </c>
      <c r="B223" s="300" t="s">
        <v>981</v>
      </c>
      <c r="C223" s="299" t="s">
        <v>115</v>
      </c>
      <c r="D223" s="299" t="s">
        <v>115</v>
      </c>
      <c r="R223" s="530">
        <v>2.2025999999999999</v>
      </c>
      <c r="S223" s="531">
        <v>218</v>
      </c>
      <c r="T223" s="79">
        <f t="shared" si="14"/>
        <v>6247</v>
      </c>
    </row>
    <row r="224" spans="1:20" ht="15.6" thickTop="1" thickBot="1">
      <c r="A224" s="306">
        <v>4420</v>
      </c>
      <c r="B224" s="300" t="s">
        <v>983</v>
      </c>
      <c r="C224" s="299" t="s">
        <v>115</v>
      </c>
      <c r="D224" s="299" t="s">
        <v>115</v>
      </c>
      <c r="R224" s="530">
        <v>3.2025999999999999</v>
      </c>
      <c r="S224" s="531">
        <v>219</v>
      </c>
      <c r="T224" s="79">
        <f t="shared" si="14"/>
        <v>6247</v>
      </c>
    </row>
    <row r="225" spans="1:20" ht="15.6" thickTop="1" thickBot="1">
      <c r="A225" s="306">
        <v>4422</v>
      </c>
      <c r="B225" s="300" t="s">
        <v>985</v>
      </c>
      <c r="C225" s="299" t="s">
        <v>115</v>
      </c>
      <c r="D225" s="299" t="s">
        <v>115</v>
      </c>
      <c r="R225" s="530">
        <v>4.2026000000000003</v>
      </c>
      <c r="S225" s="531">
        <v>220</v>
      </c>
      <c r="T225" s="79">
        <f>+$AA$16</f>
        <v>6443.85</v>
      </c>
    </row>
    <row r="226" spans="1:20" ht="15.6" thickTop="1" thickBot="1">
      <c r="A226" s="306">
        <v>4427</v>
      </c>
      <c r="B226" s="300" t="s">
        <v>987</v>
      </c>
      <c r="C226" s="299" t="s">
        <v>115</v>
      </c>
      <c r="D226" s="299" t="s">
        <v>115</v>
      </c>
      <c r="R226" s="530">
        <v>5.2026000000000003</v>
      </c>
      <c r="S226" s="531">
        <v>221</v>
      </c>
      <c r="T226" s="79">
        <f t="shared" ref="T226:T233" si="15">+$AA$16</f>
        <v>6443.85</v>
      </c>
    </row>
    <row r="227" spans="1:20" ht="15.6" thickTop="1" thickBot="1">
      <c r="A227" s="306">
        <v>4428</v>
      </c>
      <c r="B227" s="300" t="s">
        <v>988</v>
      </c>
      <c r="C227" s="299" t="s">
        <v>115</v>
      </c>
      <c r="D227" s="299" t="s">
        <v>115</v>
      </c>
      <c r="R227" s="530">
        <v>6.2026000000000003</v>
      </c>
      <c r="S227" s="531">
        <v>222</v>
      </c>
      <c r="T227" s="79">
        <f t="shared" si="15"/>
        <v>6443.85</v>
      </c>
    </row>
    <row r="228" spans="1:20" ht="15.6" thickTop="1" thickBot="1">
      <c r="A228" s="306">
        <v>4446</v>
      </c>
      <c r="B228" s="300" t="s">
        <v>1349</v>
      </c>
      <c r="C228" s="299" t="s">
        <v>115</v>
      </c>
      <c r="D228" s="299" t="s">
        <v>115</v>
      </c>
      <c r="R228" s="530">
        <v>7.2026000000000003</v>
      </c>
      <c r="S228" s="531">
        <v>223</v>
      </c>
      <c r="T228" s="79">
        <f t="shared" si="15"/>
        <v>6443.85</v>
      </c>
    </row>
    <row r="229" spans="1:20" ht="15.6" thickTop="1" thickBot="1">
      <c r="A229" s="306">
        <v>4447</v>
      </c>
      <c r="B229" s="300" t="s">
        <v>1350</v>
      </c>
      <c r="C229" s="299" t="s">
        <v>115</v>
      </c>
      <c r="D229" s="299" t="s">
        <v>115</v>
      </c>
      <c r="R229" s="530">
        <v>8.2026000000000003</v>
      </c>
      <c r="S229" s="531">
        <v>224</v>
      </c>
      <c r="T229" s="79">
        <f t="shared" si="15"/>
        <v>6443.85</v>
      </c>
    </row>
    <row r="230" spans="1:20" ht="15.6" thickTop="1" thickBot="1">
      <c r="A230" s="306">
        <v>4448</v>
      </c>
      <c r="B230" s="300" t="s">
        <v>1351</v>
      </c>
      <c r="C230" s="299" t="s">
        <v>115</v>
      </c>
      <c r="D230" s="299" t="s">
        <v>115</v>
      </c>
      <c r="R230" s="530">
        <v>9.2026000000000003</v>
      </c>
      <c r="S230" s="531">
        <v>225</v>
      </c>
      <c r="T230" s="79">
        <f t="shared" si="15"/>
        <v>6443.85</v>
      </c>
    </row>
    <row r="231" spans="1:20" ht="15.6" thickTop="1" thickBot="1">
      <c r="A231" s="306">
        <v>4449</v>
      </c>
      <c r="B231" s="300" t="s">
        <v>1352</v>
      </c>
      <c r="C231" s="299" t="s">
        <v>115</v>
      </c>
      <c r="D231" s="299" t="s">
        <v>115</v>
      </c>
      <c r="R231" s="530">
        <v>10.2026</v>
      </c>
      <c r="S231" s="531">
        <v>226</v>
      </c>
      <c r="T231" s="79">
        <f t="shared" si="15"/>
        <v>6443.85</v>
      </c>
    </row>
    <row r="232" spans="1:20" ht="15.6" thickTop="1" thickBot="1">
      <c r="A232" s="306">
        <v>4453</v>
      </c>
      <c r="B232" s="300" t="s">
        <v>989</v>
      </c>
      <c r="C232" s="299" t="s">
        <v>116</v>
      </c>
      <c r="D232" s="299" t="s">
        <v>115</v>
      </c>
      <c r="R232" s="530">
        <v>11.2026</v>
      </c>
      <c r="S232" s="531">
        <v>227</v>
      </c>
      <c r="T232" s="79">
        <f t="shared" si="15"/>
        <v>6443.85</v>
      </c>
    </row>
    <row r="233" spans="1:20" ht="15.6" thickTop="1" thickBot="1">
      <c r="A233" s="306">
        <v>4468</v>
      </c>
      <c r="B233" s="300" t="s">
        <v>1353</v>
      </c>
      <c r="C233" s="299" t="s">
        <v>115</v>
      </c>
      <c r="D233" s="299" t="s">
        <v>115</v>
      </c>
      <c r="R233" s="530">
        <v>12.2026</v>
      </c>
      <c r="S233" s="531">
        <v>228</v>
      </c>
      <c r="T233" s="79">
        <f t="shared" si="15"/>
        <v>6443.85</v>
      </c>
    </row>
    <row r="234" spans="1:20" ht="15.6" thickTop="1" thickBot="1">
      <c r="A234" s="306">
        <v>4469</v>
      </c>
      <c r="B234" s="300" t="s">
        <v>1354</v>
      </c>
      <c r="C234" s="299" t="s">
        <v>116</v>
      </c>
      <c r="D234" s="299" t="s">
        <v>115</v>
      </c>
      <c r="R234" s="530"/>
      <c r="S234" s="531"/>
      <c r="T234" s="79"/>
    </row>
    <row r="235" spans="1:20" ht="15.6" thickTop="1" thickBot="1">
      <c r="A235" s="306">
        <v>4495</v>
      </c>
      <c r="B235" s="300" t="s">
        <v>1314</v>
      </c>
      <c r="C235" s="299" t="s">
        <v>116</v>
      </c>
      <c r="D235" s="299" t="s">
        <v>115</v>
      </c>
      <c r="R235" s="530"/>
      <c r="S235" s="531"/>
      <c r="T235" s="79"/>
    </row>
    <row r="236" spans="1:20" ht="15.6" thickTop="1" thickBot="1">
      <c r="A236" s="306">
        <v>4500</v>
      </c>
      <c r="B236" s="300" t="s">
        <v>991</v>
      </c>
      <c r="C236" s="299" t="s">
        <v>116</v>
      </c>
      <c r="D236" s="299" t="s">
        <v>115</v>
      </c>
    </row>
    <row r="237" spans="1:20" ht="15.6" thickTop="1" thickBot="1">
      <c r="A237" s="306">
        <v>4534</v>
      </c>
      <c r="B237" s="300" t="s">
        <v>943</v>
      </c>
      <c r="C237" s="299" t="s">
        <v>115</v>
      </c>
      <c r="D237" s="299" t="s">
        <v>115</v>
      </c>
    </row>
    <row r="238" spans="1:20" ht="15.6" thickTop="1" thickBot="1">
      <c r="A238" s="306">
        <v>4544</v>
      </c>
      <c r="B238" s="300" t="s">
        <v>994</v>
      </c>
      <c r="C238" s="299" t="e">
        <f>+E3</f>
        <v>#REF!</v>
      </c>
      <c r="D238" s="299" t="s">
        <v>115</v>
      </c>
    </row>
    <row r="239" spans="1:20" ht="15.6" thickTop="1" thickBot="1">
      <c r="A239" s="306">
        <v>4547</v>
      </c>
      <c r="B239" s="300" t="s">
        <v>996</v>
      </c>
      <c r="C239" s="299" t="s">
        <v>115</v>
      </c>
      <c r="D239" s="299" t="s">
        <v>115</v>
      </c>
    </row>
    <row r="240" spans="1:20" ht="15.6" thickTop="1" thickBot="1">
      <c r="A240" s="306">
        <v>4549</v>
      </c>
      <c r="B240" s="300" t="s">
        <v>789</v>
      </c>
      <c r="C240" s="299" t="s">
        <v>115</v>
      </c>
      <c r="D240" s="299" t="s">
        <v>115</v>
      </c>
    </row>
    <row r="241" spans="1:4" ht="15.6" thickTop="1" thickBot="1">
      <c r="A241" s="1" t="s">
        <v>5205</v>
      </c>
      <c r="B241" s="300" t="s">
        <v>998</v>
      </c>
      <c r="C241" s="299" t="s">
        <v>115</v>
      </c>
      <c r="D241" s="299" t="s">
        <v>115</v>
      </c>
    </row>
    <row r="242" spans="1:4" ht="15.6" thickTop="1" thickBot="1">
      <c r="A242" s="306">
        <v>4576</v>
      </c>
      <c r="B242" s="300" t="s">
        <v>1000</v>
      </c>
      <c r="C242" s="299" t="s">
        <v>116</v>
      </c>
      <c r="D242" s="299" t="s">
        <v>115</v>
      </c>
    </row>
    <row r="243" spans="1:4" ht="28.8" thickTop="1" thickBot="1">
      <c r="A243" s="306">
        <v>4577</v>
      </c>
      <c r="B243" s="300" t="s">
        <v>1002</v>
      </c>
      <c r="C243" s="299" t="s">
        <v>116</v>
      </c>
      <c r="D243" s="299" t="s">
        <v>115</v>
      </c>
    </row>
    <row r="244" spans="1:4" ht="15.6" thickTop="1" thickBot="1">
      <c r="A244" s="306">
        <v>4578</v>
      </c>
      <c r="B244" s="300" t="s">
        <v>1355</v>
      </c>
      <c r="C244" s="299" t="s">
        <v>116</v>
      </c>
      <c r="D244" s="299" t="s">
        <v>115</v>
      </c>
    </row>
    <row r="245" spans="1:4" ht="15.6" thickTop="1" thickBot="1">
      <c r="A245" s="306">
        <v>4578</v>
      </c>
      <c r="B245" s="300" t="s">
        <v>797</v>
      </c>
      <c r="C245" s="299" t="s">
        <v>116</v>
      </c>
      <c r="D245" s="299" t="s">
        <v>115</v>
      </c>
    </row>
    <row r="246" spans="1:4" ht="15.6" thickTop="1" thickBot="1">
      <c r="A246" s="306">
        <v>4579</v>
      </c>
      <c r="B246" s="300" t="s">
        <v>1004</v>
      </c>
      <c r="C246" s="299" t="s">
        <v>115</v>
      </c>
      <c r="D246" s="299" t="s">
        <v>115</v>
      </c>
    </row>
    <row r="247" spans="1:4" ht="28.8" thickTop="1" thickBot="1">
      <c r="A247" s="306">
        <v>4592</v>
      </c>
      <c r="B247" s="300" t="s">
        <v>1006</v>
      </c>
      <c r="C247" s="299" t="s">
        <v>116</v>
      </c>
      <c r="D247" s="299" t="s">
        <v>115</v>
      </c>
    </row>
    <row r="248" spans="1:4" ht="15.6" thickTop="1" thickBot="1">
      <c r="A248" s="306">
        <v>4593</v>
      </c>
      <c r="B248" s="300" t="s">
        <v>1356</v>
      </c>
      <c r="C248" s="299" t="s">
        <v>116</v>
      </c>
      <c r="D248" s="299" t="s">
        <v>115</v>
      </c>
    </row>
    <row r="249" spans="1:4" ht="15.6" thickTop="1" thickBot="1">
      <c r="A249" s="306">
        <v>4599</v>
      </c>
      <c r="B249" s="300" t="s">
        <v>1357</v>
      </c>
      <c r="C249" s="299" t="s">
        <v>116</v>
      </c>
      <c r="D249" s="299" t="s">
        <v>115</v>
      </c>
    </row>
    <row r="250" spans="1:4" ht="15.6" thickTop="1" thickBot="1">
      <c r="A250" s="306">
        <v>4624</v>
      </c>
      <c r="B250" s="300" t="s">
        <v>1008</v>
      </c>
      <c r="C250" s="299" t="s">
        <v>116</v>
      </c>
      <c r="D250" s="299" t="s">
        <v>116</v>
      </c>
    </row>
    <row r="251" spans="1:4" ht="15.6" thickTop="1" thickBot="1">
      <c r="A251" s="306">
        <v>4628</v>
      </c>
      <c r="B251" s="300" t="s">
        <v>1010</v>
      </c>
      <c r="C251" s="299" t="s">
        <v>115</v>
      </c>
      <c r="D251" s="299" t="s">
        <v>115</v>
      </c>
    </row>
    <row r="252" spans="1:4" ht="15.6" thickTop="1" thickBot="1">
      <c r="A252" s="306">
        <v>4639</v>
      </c>
      <c r="B252" s="300" t="s">
        <v>1012</v>
      </c>
      <c r="C252" s="299" t="s">
        <v>115</v>
      </c>
      <c r="D252" s="299" t="s">
        <v>115</v>
      </c>
    </row>
    <row r="253" spans="1:4" ht="15.6" thickTop="1" thickBot="1">
      <c r="A253" s="306">
        <v>4640</v>
      </c>
      <c r="B253" s="300" t="s">
        <v>1014</v>
      </c>
      <c r="C253" s="299" t="s">
        <v>115</v>
      </c>
      <c r="D253" s="299" t="s">
        <v>115</v>
      </c>
    </row>
    <row r="254" spans="1:4" ht="15.6" thickTop="1" thickBot="1">
      <c r="A254" s="306">
        <v>4642</v>
      </c>
      <c r="B254" s="300" t="s">
        <v>1008</v>
      </c>
      <c r="C254" s="299" t="s">
        <v>116</v>
      </c>
      <c r="D254" s="299" t="s">
        <v>115</v>
      </c>
    </row>
    <row r="255" spans="1:4" ht="15.6" thickTop="1" thickBot="1">
      <c r="A255" s="306">
        <v>4643</v>
      </c>
      <c r="B255" s="300" t="s">
        <v>1016</v>
      </c>
      <c r="C255" s="299" t="s">
        <v>116</v>
      </c>
      <c r="D255" s="299" t="s">
        <v>116</v>
      </c>
    </row>
    <row r="256" spans="1:4" ht="15.6" thickTop="1" thickBot="1">
      <c r="A256" s="306">
        <v>4644</v>
      </c>
      <c r="B256" s="300" t="s">
        <v>1018</v>
      </c>
      <c r="C256" s="299" t="s">
        <v>116</v>
      </c>
      <c r="D256" s="299" t="s">
        <v>115</v>
      </c>
    </row>
    <row r="257" spans="1:4" ht="15.6" thickTop="1" thickBot="1">
      <c r="A257" s="306">
        <v>4650</v>
      </c>
      <c r="B257" s="300" t="s">
        <v>1020</v>
      </c>
      <c r="C257" s="299" t="s">
        <v>116</v>
      </c>
      <c r="D257" s="299" t="s">
        <v>115</v>
      </c>
    </row>
    <row r="258" spans="1:4" ht="15.6" thickTop="1" thickBot="1">
      <c r="A258" s="306">
        <v>4651</v>
      </c>
      <c r="B258" s="300" t="s">
        <v>954</v>
      </c>
      <c r="C258" s="299" t="s">
        <v>115</v>
      </c>
      <c r="D258" s="299" t="s">
        <v>115</v>
      </c>
    </row>
    <row r="259" spans="1:4" ht="15.6" thickTop="1" thickBot="1">
      <c r="A259" s="306">
        <v>4658</v>
      </c>
      <c r="B259" s="300" t="s">
        <v>1661</v>
      </c>
      <c r="C259" s="299" t="s">
        <v>115</v>
      </c>
      <c r="D259" s="299" t="s">
        <v>115</v>
      </c>
    </row>
    <row r="260" spans="1:4" ht="15.6" thickTop="1" thickBot="1">
      <c r="A260" s="306">
        <v>4687</v>
      </c>
      <c r="B260" s="300" t="s">
        <v>954</v>
      </c>
      <c r="C260" s="299" t="s">
        <v>115</v>
      </c>
      <c r="D260" s="299" t="s">
        <v>115</v>
      </c>
    </row>
    <row r="261" spans="1:4" ht="15.6" thickTop="1" thickBot="1">
      <c r="A261" s="306">
        <v>4926</v>
      </c>
      <c r="B261" s="300" t="s">
        <v>1024</v>
      </c>
      <c r="C261" s="299" t="s">
        <v>116</v>
      </c>
      <c r="D261" s="299" t="s">
        <v>115</v>
      </c>
    </row>
    <row r="262" spans="1:4" ht="15.6" thickTop="1" thickBot="1">
      <c r="A262" s="306">
        <v>4932</v>
      </c>
      <c r="B262" s="300" t="s">
        <v>1026</v>
      </c>
      <c r="C262" s="299" t="s">
        <v>116</v>
      </c>
      <c r="D262" s="299" t="s">
        <v>115</v>
      </c>
    </row>
    <row r="263" spans="1:4" ht="15.6" thickTop="1" thickBot="1">
      <c r="A263" s="1" t="s">
        <v>5234</v>
      </c>
      <c r="B263" s="300" t="s">
        <v>1028</v>
      </c>
      <c r="C263" s="299" t="s">
        <v>116</v>
      </c>
      <c r="D263" s="299" t="s">
        <v>115</v>
      </c>
    </row>
    <row r="264" spans="1:4" ht="15.6" thickTop="1" thickBot="1">
      <c r="A264" s="306">
        <v>4935</v>
      </c>
      <c r="B264" s="300" t="s">
        <v>1030</v>
      </c>
      <c r="C264" s="299" t="s">
        <v>116</v>
      </c>
      <c r="D264" s="299" t="s">
        <v>115</v>
      </c>
    </row>
    <row r="265" spans="1:4" ht="28.8" thickTop="1" thickBot="1">
      <c r="A265" s="306">
        <v>4936</v>
      </c>
      <c r="B265" s="300" t="s">
        <v>1032</v>
      </c>
      <c r="C265" s="299" t="s">
        <v>116</v>
      </c>
      <c r="D265" s="299" t="s">
        <v>115</v>
      </c>
    </row>
    <row r="266" spans="1:4" ht="15.6" thickTop="1" thickBot="1">
      <c r="A266" s="306">
        <v>4950</v>
      </c>
      <c r="B266" s="300" t="s">
        <v>1358</v>
      </c>
      <c r="C266" s="299" t="s">
        <v>116</v>
      </c>
      <c r="D266" s="299" t="s">
        <v>115</v>
      </c>
    </row>
    <row r="267" spans="1:4" ht="15.6" thickTop="1" thickBot="1">
      <c r="A267" s="306">
        <v>4959</v>
      </c>
      <c r="B267" s="300" t="s">
        <v>1034</v>
      </c>
      <c r="C267" s="299" t="s">
        <v>116</v>
      </c>
      <c r="D267" s="299" t="s">
        <v>115</v>
      </c>
    </row>
    <row r="268" spans="1:4" ht="15.6" thickTop="1" thickBot="1">
      <c r="A268" s="1" t="s">
        <v>5206</v>
      </c>
      <c r="B268" s="300" t="s">
        <v>41</v>
      </c>
      <c r="C268" s="299" t="s">
        <v>115</v>
      </c>
      <c r="D268" s="299" t="s">
        <v>115</v>
      </c>
    </row>
    <row r="269" spans="1:4" ht="15.6" thickTop="1" thickBot="1">
      <c r="A269" s="306">
        <v>4994</v>
      </c>
      <c r="B269" s="300" t="s">
        <v>1037</v>
      </c>
      <c r="C269" s="299" t="s">
        <v>116</v>
      </c>
      <c r="D269" s="299" t="s">
        <v>115</v>
      </c>
    </row>
    <row r="270" spans="1:4" ht="15.6" thickTop="1" thickBot="1">
      <c r="A270" s="306">
        <v>4996</v>
      </c>
      <c r="B270" s="300" t="s">
        <v>1039</v>
      </c>
      <c r="C270" s="299" t="s">
        <v>116</v>
      </c>
      <c r="D270" s="299" t="s">
        <v>115</v>
      </c>
    </row>
    <row r="271" spans="1:4" ht="15.6" thickTop="1" thickBot="1">
      <c r="A271" s="306">
        <v>4997</v>
      </c>
      <c r="B271" s="300" t="s">
        <v>1041</v>
      </c>
      <c r="C271" s="299" t="s">
        <v>115</v>
      </c>
      <c r="D271" s="299" t="s">
        <v>115</v>
      </c>
    </row>
    <row r="272" spans="1:4" ht="15.6" thickTop="1" thickBot="1">
      <c r="A272" s="306">
        <v>4998</v>
      </c>
      <c r="B272" s="300" t="s">
        <v>879</v>
      </c>
      <c r="C272" s="299" t="s">
        <v>116</v>
      </c>
      <c r="D272" s="299" t="s">
        <v>115</v>
      </c>
    </row>
    <row r="273" spans="1:4" ht="15.6" thickTop="1" thickBot="1">
      <c r="A273" s="300" t="s">
        <v>5088</v>
      </c>
      <c r="B273" s="300" t="s">
        <v>95</v>
      </c>
      <c r="C273" s="299" t="s">
        <v>116</v>
      </c>
      <c r="D273" s="299" t="s">
        <v>115</v>
      </c>
    </row>
    <row r="274" spans="1:4" ht="15.6" thickTop="1" thickBot="1">
      <c r="A274" s="306">
        <v>5219</v>
      </c>
      <c r="B274" s="300" t="s">
        <v>1045</v>
      </c>
      <c r="C274" s="299" t="s">
        <v>116</v>
      </c>
      <c r="D274" s="299" t="s">
        <v>115</v>
      </c>
    </row>
    <row r="275" spans="1:4" ht="15.6" thickTop="1" thickBot="1">
      <c r="A275" s="306">
        <v>5224</v>
      </c>
      <c r="B275" s="300" t="s">
        <v>1047</v>
      </c>
      <c r="C275" s="299" t="s">
        <v>116</v>
      </c>
      <c r="D275" s="299" t="s">
        <v>115</v>
      </c>
    </row>
    <row r="276" spans="1:4" ht="15.6" thickTop="1" thickBot="1">
      <c r="A276" s="306">
        <v>5244</v>
      </c>
      <c r="B276" s="300" t="s">
        <v>1717</v>
      </c>
      <c r="C276" s="299" t="s">
        <v>115</v>
      </c>
      <c r="D276" s="299" t="s">
        <v>115</v>
      </c>
    </row>
    <row r="277" spans="1:4" ht="15.6" thickTop="1" thickBot="1">
      <c r="A277" s="306">
        <v>5251</v>
      </c>
      <c r="B277" s="300" t="s">
        <v>1049</v>
      </c>
      <c r="C277" s="299" t="s">
        <v>115</v>
      </c>
      <c r="D277" s="299" t="s">
        <v>115</v>
      </c>
    </row>
    <row r="278" spans="1:4" ht="15.6" thickTop="1" thickBot="1">
      <c r="A278" s="306">
        <v>5253</v>
      </c>
      <c r="B278" s="300" t="s">
        <v>78</v>
      </c>
      <c r="C278" s="299" t="s">
        <v>115</v>
      </c>
      <c r="D278" s="299" t="s">
        <v>115</v>
      </c>
    </row>
    <row r="279" spans="1:4" ht="15.6" thickTop="1" thickBot="1">
      <c r="A279" s="306">
        <v>5254</v>
      </c>
      <c r="B279" s="300" t="s">
        <v>78</v>
      </c>
      <c r="C279" s="299" t="s">
        <v>115</v>
      </c>
      <c r="D279" s="299" t="s">
        <v>115</v>
      </c>
    </row>
    <row r="280" spans="1:4" ht="15.6" thickTop="1" thickBot="1">
      <c r="A280" s="306">
        <v>5268</v>
      </c>
      <c r="B280" s="300" t="s">
        <v>1053</v>
      </c>
      <c r="C280" s="299" t="s">
        <v>116</v>
      </c>
      <c r="D280" s="299" t="s">
        <v>115</v>
      </c>
    </row>
    <row r="281" spans="1:4" ht="15.6" thickTop="1" thickBot="1">
      <c r="A281" s="306">
        <v>5270</v>
      </c>
      <c r="B281" s="300" t="s">
        <v>1055</v>
      </c>
      <c r="C281" s="299" t="s">
        <v>116</v>
      </c>
      <c r="D281" s="299" t="s">
        <v>115</v>
      </c>
    </row>
    <row r="282" spans="1:4" ht="15.6" thickTop="1" thickBot="1">
      <c r="A282" s="306">
        <v>5276</v>
      </c>
      <c r="B282" s="300" t="s">
        <v>1056</v>
      </c>
      <c r="C282" s="299" t="s">
        <v>116</v>
      </c>
      <c r="D282" s="299" t="s">
        <v>115</v>
      </c>
    </row>
    <row r="283" spans="1:4" ht="15.6" thickTop="1" thickBot="1">
      <c r="A283" s="306">
        <v>5279</v>
      </c>
      <c r="B283" s="300" t="s">
        <v>1058</v>
      </c>
      <c r="C283" s="299" t="s">
        <v>116</v>
      </c>
      <c r="D283" s="299" t="s">
        <v>115</v>
      </c>
    </row>
    <row r="284" spans="1:4" ht="15.6" thickTop="1" thickBot="1">
      <c r="A284" s="306">
        <v>5280</v>
      </c>
      <c r="B284" s="300" t="s">
        <v>1060</v>
      </c>
      <c r="C284" s="299" t="s">
        <v>116</v>
      </c>
      <c r="D284" s="299" t="s">
        <v>115</v>
      </c>
    </row>
    <row r="285" spans="1:4" ht="15.6" thickTop="1" thickBot="1">
      <c r="A285" s="306">
        <v>5283</v>
      </c>
      <c r="B285" s="300" t="s">
        <v>985</v>
      </c>
      <c r="C285" s="299" t="s">
        <v>116</v>
      </c>
      <c r="D285" s="299" t="s">
        <v>115</v>
      </c>
    </row>
    <row r="286" spans="1:4" ht="15.6" thickTop="1" thickBot="1">
      <c r="A286" s="306">
        <v>5287</v>
      </c>
      <c r="B286" s="300" t="s">
        <v>1724</v>
      </c>
      <c r="C286" s="299" t="s">
        <v>115</v>
      </c>
      <c r="D286" s="299" t="s">
        <v>115</v>
      </c>
    </row>
    <row r="287" spans="1:4" ht="15.6" thickTop="1" thickBot="1">
      <c r="A287" s="306">
        <v>5294</v>
      </c>
      <c r="B287" s="300" t="s">
        <v>1359</v>
      </c>
      <c r="C287" s="299" t="s">
        <v>115</v>
      </c>
      <c r="D287" s="299" t="s">
        <v>115</v>
      </c>
    </row>
    <row r="288" spans="1:4" ht="15.6" thickTop="1" thickBot="1">
      <c r="A288" s="306">
        <v>5296</v>
      </c>
      <c r="B288" s="300" t="s">
        <v>1360</v>
      </c>
      <c r="C288" s="299" t="s">
        <v>116</v>
      </c>
      <c r="D288" s="299" t="s">
        <v>115</v>
      </c>
    </row>
    <row r="289" spans="1:4" ht="15.6" thickTop="1" thickBot="1">
      <c r="A289" s="306">
        <v>5321</v>
      </c>
      <c r="B289" s="300" t="s">
        <v>1063</v>
      </c>
      <c r="C289" s="299" t="s">
        <v>116</v>
      </c>
      <c r="D289" s="299" t="s">
        <v>115</v>
      </c>
    </row>
    <row r="290" spans="1:4" ht="15.6" thickTop="1" thickBot="1">
      <c r="A290" s="306">
        <v>5322</v>
      </c>
      <c r="B290" s="300" t="s">
        <v>1065</v>
      </c>
      <c r="C290" s="299" t="s">
        <v>116</v>
      </c>
      <c r="D290" s="299" t="s">
        <v>115</v>
      </c>
    </row>
    <row r="291" spans="1:4" ht="15.6" thickTop="1" thickBot="1">
      <c r="A291" s="306">
        <v>5338</v>
      </c>
      <c r="B291" s="300" t="s">
        <v>1067</v>
      </c>
      <c r="C291" s="299" t="s">
        <v>116</v>
      </c>
      <c r="D291" s="299" t="s">
        <v>115</v>
      </c>
    </row>
    <row r="292" spans="1:4" ht="15.6" thickTop="1" thickBot="1">
      <c r="A292" s="306">
        <v>5339</v>
      </c>
      <c r="B292" s="300" t="s">
        <v>1069</v>
      </c>
      <c r="C292" s="299" t="s">
        <v>116</v>
      </c>
      <c r="D292" s="299" t="s">
        <v>115</v>
      </c>
    </row>
    <row r="293" spans="1:4" ht="15.6" thickTop="1" thickBot="1">
      <c r="A293" s="300" t="s">
        <v>5362</v>
      </c>
      <c r="B293" s="300" t="s">
        <v>1070</v>
      </c>
      <c r="C293" s="299" t="s">
        <v>115</v>
      </c>
      <c r="D293" s="299" t="s">
        <v>115</v>
      </c>
    </row>
    <row r="294" spans="1:4" ht="15.6" thickTop="1" thickBot="1">
      <c r="A294" s="373" t="s">
        <v>5235</v>
      </c>
      <c r="B294" s="300" t="s">
        <v>24</v>
      </c>
      <c r="C294" s="299" t="s">
        <v>116</v>
      </c>
      <c r="D294" s="299" t="s">
        <v>116</v>
      </c>
    </row>
    <row r="295" spans="1:4" ht="15.6" thickTop="1" thickBot="1">
      <c r="A295" s="306">
        <v>5402</v>
      </c>
      <c r="B295" s="300" t="s">
        <v>1361</v>
      </c>
      <c r="C295" s="299" t="s">
        <v>116</v>
      </c>
      <c r="D295" s="299" t="s">
        <v>116</v>
      </c>
    </row>
    <row r="296" spans="1:4" ht="15.6" thickTop="1" thickBot="1">
      <c r="A296" s="306">
        <v>5422</v>
      </c>
      <c r="B296" s="300" t="s">
        <v>1072</v>
      </c>
      <c r="C296" s="299" t="s">
        <v>116</v>
      </c>
      <c r="D296" s="299" t="s">
        <v>116</v>
      </c>
    </row>
    <row r="297" spans="1:4" ht="15.6" thickTop="1" thickBot="1">
      <c r="A297" s="306">
        <v>5533</v>
      </c>
      <c r="B297" s="300" t="s">
        <v>1369</v>
      </c>
      <c r="C297" s="299" t="s">
        <v>116</v>
      </c>
      <c r="D297" s="299" t="s">
        <v>116</v>
      </c>
    </row>
    <row r="298" spans="1:4" ht="15.6" thickTop="1" thickBot="1">
      <c r="A298" s="306">
        <v>5536</v>
      </c>
      <c r="B298" s="300" t="s">
        <v>5156</v>
      </c>
      <c r="C298" s="299" t="s">
        <v>116</v>
      </c>
      <c r="D298" s="299" t="s">
        <v>116</v>
      </c>
    </row>
    <row r="299" spans="1:4" ht="15.6" thickTop="1" thickBot="1">
      <c r="A299" s="306">
        <v>5539</v>
      </c>
      <c r="B299" s="300" t="s">
        <v>3232</v>
      </c>
      <c r="C299" s="299" t="s">
        <v>115</v>
      </c>
      <c r="D299" s="299" t="s">
        <v>115</v>
      </c>
    </row>
    <row r="300" spans="1:4" ht="15.6" thickTop="1" thickBot="1">
      <c r="A300" s="306">
        <v>5548</v>
      </c>
      <c r="B300" s="300" t="s">
        <v>5158</v>
      </c>
      <c r="C300" s="299" t="s">
        <v>116</v>
      </c>
      <c r="D300" s="299" t="s">
        <v>116</v>
      </c>
    </row>
    <row r="301" spans="1:4" ht="15.6" thickTop="1" thickBot="1">
      <c r="A301" s="306">
        <v>99998</v>
      </c>
      <c r="B301" s="300" t="s">
        <v>1432</v>
      </c>
      <c r="C301" s="299" t="s">
        <v>115</v>
      </c>
      <c r="D301" s="299" t="s">
        <v>115</v>
      </c>
    </row>
    <row r="302" spans="1:4" ht="15" thickTop="1"/>
  </sheetData>
  <phoneticPr fontId="36"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4" r:id="rId7" display="../../marce/Dropbox/מטאור/מנהלת הגמלאות/הסבה/94החלטת ממשלה הכרה בתוספות קבועות.pdf" xr:uid="{DF471EC3-F2DE-4EE6-BA9E-378C8B253DE5}"/>
    <hyperlink ref="A117" r:id="rId8" display="../../marce/Dropbox/מטאור/מנהלת הגמלאות/הסבה/החלטת ממשלה הכרה בתוספות קבועות.pdf" xr:uid="{9ABD0E73-93CB-4953-8F08-2BA821CDDFF5}"/>
    <hyperlink ref="B117" r:id="rId9" display="../../marce/Dropbox/מטאור/מנהלת הגמלאות/הסבה/ילקוט פרסומים 96.pdf" xr:uid="{2F511958-D938-4052-A0C5-F45ABE5B98C8}"/>
    <hyperlink ref="A121" r:id="rId10" display="../../marce/Dropbox/מטאור/מנהלת הגמלאות/הסבה/94החלטת ממשלה הכרה בתוספות קבועות.pdf" xr:uid="{AEF02FEA-9E51-464C-98EE-357B8D7A95E2}"/>
    <hyperlink ref="A123" r:id="rId11" display="../../marce/Dropbox/מטאור/מנהלת הגמלאות/הסבה/החלטת ממשלה הכרה בתוספות קבועות.pdf" xr:uid="{8821AEC4-88FC-4FE4-A077-0189440E48B3}"/>
    <hyperlink ref="A124" r:id="rId12" display="../../marce/Dropbox/מטאור/מנהלת הגמלאות/הסבה/החלטת ממשלה הכרה בתוספות קבועות.pdf" xr:uid="{17C7288C-8C7B-4CBD-A599-EE8B4DF1669F}"/>
    <hyperlink ref="A140" r:id="rId13" display="../../marce/Dropbox/מטאור/מנהלת הגמלאות/הסבה/חוזר הכרה בתופת אוקטובר 2000.pdf" xr:uid="{14B88F9B-4459-4EC6-97DA-1015D71C5796}"/>
    <hyperlink ref="A141" r:id="rId14" display="../../marce/Dropbox/מטאור/מנהלת הגמלאות/הסבה/חוזר הכרה בתופת אוקטובר 2000.pdf" xr:uid="{941E11F1-6601-447D-8EA5-C0D9DA0AA38C}"/>
    <hyperlink ref="A149" r:id="rId15" display="../../marce/Dropbox/מטאור/מנהלת הגמלאות/הסבה/החלטת ממשלה הכרה בתוספות קבועות.pdf" xr:uid="{879C051C-2BD6-4D56-87CE-3802248C9910}"/>
    <hyperlink ref="A152" r:id="rId16" display="../../marce/Dropbox/מטאור/מנהלת הגמלאות/הסבה/החלטת ממשלה הכרה בתוספות קבועות.pdf" xr:uid="{D0725B25-FAD2-413E-8C21-AE04F614DA93}"/>
    <hyperlink ref="A162" r:id="rId17" display="../../marce/Dropbox/מטאור/מנהלת הגמלאות/הסבה/החלטת ממשלה הכרה בתוספות קבועות.pdf" xr:uid="{240CD204-3C97-46FB-81F8-1228585EDEC1}"/>
    <hyperlink ref="B162" r:id="rId18" display="../../marce/Dropbox/מטאור/מנהלת הגמלאות/הסבה/ילקוט פרסומים 96.pdf" xr:uid="{6A1C258D-D372-4117-9771-C1D1658D14B0}"/>
    <hyperlink ref="A167" r:id="rId19" display="../../marce/Dropbox/מטאור/מנהלת הגמלאות/הסבה/החלטת ממשלה הכרה בתוספות קבועות.pdf" xr:uid="{040D6F80-16B3-40CB-883C-48A66043B818}"/>
    <hyperlink ref="B167" r:id="rId20" display="../../marce/Dropbox/מטאור/מנהלת הגמלאות/הסבה/ילקוט פרסומים 96.pdf" xr:uid="{C253D6F1-1198-4241-992B-A53369787F01}"/>
    <hyperlink ref="A170" r:id="rId21" display="../../marce/Dropbox/מטאור/מנהלת הגמלאות/הסבה/החלטת ממשלה הכרה בתוספות קבועות.pdf" xr:uid="{0FCE45D0-E7B1-4422-89DB-CFCE8490577D}"/>
    <hyperlink ref="B170" r:id="rId22" display="../../marce/Dropbox/מטאור/מנהלת הגמלאות/הסבה/ילקוט פרסומים 96.pdf" xr:uid="{80ADBBE0-69E4-491D-8A49-1AF3BDF2D45E}"/>
    <hyperlink ref="A175" r:id="rId23" display="../../marce/Dropbox/מטאור/מנהלת הגמלאות/הסבה/החלטת ממשלה הכרה בתוספות קבועות.pdf" xr:uid="{FF55D4AD-3CD2-4ABF-8D4A-6C254FB9E013}"/>
    <hyperlink ref="A214" r:id="rId24" display="../../marce/Dropbox/מטאור/מנהלת הגמלאות/הסבה/החלטת ממשלה הכרה בתוספות קבועות.pdf" xr:uid="{205001DD-6BD1-4CF6-B5FC-43D4A29499D9}"/>
    <hyperlink ref="A220" r:id="rId25" display="../../marce/Dropbox/מטאור/מנהלת הגמלאות/הסבה/חוזר הכרה בתופת אוקטובר 2000.pdf" xr:uid="{A66247DA-B2D1-4F4B-8BF3-AAC82F187F84}"/>
    <hyperlink ref="A236" r:id="rId26" display="../../marce/Dropbox/מטאור/מנהלת הגמלאות/הסבה/החלטת ממשלה הכרה בתוספות קבועות.pdf" xr:uid="{090E7425-F59B-4042-A8F4-7FEAB264EEB9}"/>
    <hyperlink ref="B236" r:id="rId27" display="../../marce/Dropbox/מטאור/מנהלת הגמלאות/הסבה/ילקוט פרסומים 96.pdf" xr:uid="{689EB156-1312-44C5-9A1A-AF97AD46EE24}"/>
    <hyperlink ref="A250" r:id="rId28" display="../../marce/Dropbox/מטאור/מנהלת הגמלאות/הסבה/חוזר הכרה בתופת אוקטובר 2000.pdf" xr:uid="{82390038-BF1C-4550-A748-E63EE84FF357}"/>
    <hyperlink ref="A254" r:id="rId29" display="../../marce/Dropbox/מטאור/מנהלת הגמלאות/הסבה/חוזר הכרה בתופת אוקטובר 2000.pdf" xr:uid="{D53DBAB4-CE71-4F2A-BE44-72FF3AA4D6D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6"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6"/>
  <sheetViews>
    <sheetView rightToLeft="1" topLeftCell="A2" workbookViewId="0">
      <selection activeCell="F16" sqref="F16"/>
    </sheetView>
  </sheetViews>
  <sheetFormatPr defaultRowHeight="14.4"/>
  <cols>
    <col min="1" max="1" width="63.77734375"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6" t="s">
        <v>3696</v>
      </c>
    </row>
    <row r="2" spans="1:12" ht="102">
      <c r="A2" s="376" t="s">
        <v>5072</v>
      </c>
      <c r="F2" s="1" t="s">
        <v>5073</v>
      </c>
    </row>
    <row r="3" spans="1:12">
      <c r="B3">
        <v>10002</v>
      </c>
      <c r="C3" t="s">
        <v>68</v>
      </c>
      <c r="D3" s="2">
        <f>+SACHAR!AA11</f>
        <v>3182.4571314816612</v>
      </c>
      <c r="F3" s="377" t="s">
        <v>5284</v>
      </c>
      <c r="G3" s="2"/>
      <c r="I3" t="s">
        <v>7</v>
      </c>
      <c r="J3">
        <f>+'Netunei Gimlai'!B4</f>
        <v>9</v>
      </c>
      <c r="K3" t="str">
        <f>VLOOKUP($J$3,MISRAD!$A$5:$B$81,2,0)</f>
        <v>הבריאות</v>
      </c>
      <c r="L3">
        <f>VLOOKUP($J$3,MISRAD!$A$5:$D$81,4,0)</f>
        <v>107</v>
      </c>
    </row>
    <row r="4" spans="1:12" ht="16.2">
      <c r="A4" s="1" t="s">
        <v>5078</v>
      </c>
      <c r="B4">
        <v>4624</v>
      </c>
      <c r="C4" t="s">
        <v>5071</v>
      </c>
      <c r="D4" s="320">
        <f>+SACHAR!AC11</f>
        <v>0</v>
      </c>
      <c r="F4" s="373" t="s">
        <v>5286</v>
      </c>
      <c r="G4" s="2">
        <f>+SACHAR!AH11</f>
        <v>0</v>
      </c>
      <c r="I4" t="s">
        <v>5080</v>
      </c>
      <c r="K4" s="2">
        <f>IF(K14=1,0,IF(L3=J9,K9,IF(L3=J10,K10,IF(L3=J11,K11,IF(L3=J12,K12,K8)))))</f>
        <v>714.7</v>
      </c>
    </row>
    <row r="5" spans="1:12">
      <c r="D5" s="79">
        <f>SUM(D3:D4)</f>
        <v>3182.4571314816612</v>
      </c>
      <c r="F5" s="373" t="s">
        <v>5285</v>
      </c>
      <c r="G5" s="2"/>
    </row>
    <row r="6" spans="1:12">
      <c r="F6" s="373" t="s">
        <v>5287</v>
      </c>
      <c r="G6" s="2">
        <f>+SACHAR!AN11</f>
        <v>0</v>
      </c>
    </row>
    <row r="7" spans="1:12">
      <c r="B7">
        <v>4550</v>
      </c>
      <c r="C7" s="5">
        <v>0.22</v>
      </c>
      <c r="D7" s="2">
        <f>+D5*C7</f>
        <v>700.14056892596545</v>
      </c>
      <c r="F7" s="373" t="s">
        <v>5288</v>
      </c>
      <c r="G7" s="2">
        <f>+SACHAR!AO11</f>
        <v>0</v>
      </c>
      <c r="I7" s="108" t="s">
        <v>7</v>
      </c>
      <c r="J7" s="108" t="s">
        <v>51</v>
      </c>
      <c r="K7" s="108" t="s">
        <v>5079</v>
      </c>
    </row>
    <row r="8" spans="1:12">
      <c r="F8" s="373" t="s">
        <v>5289</v>
      </c>
      <c r="G8" s="2">
        <f>+SACHAR!AP11</f>
        <v>0</v>
      </c>
      <c r="I8" t="s">
        <v>5075</v>
      </c>
      <c r="K8" s="2">
        <v>714.7</v>
      </c>
      <c r="L8" s="2">
        <v>714.7</v>
      </c>
    </row>
    <row r="9" spans="1:12">
      <c r="B9" t="s">
        <v>5073</v>
      </c>
      <c r="D9" s="79">
        <f>+G26</f>
        <v>1674.7371394444983</v>
      </c>
      <c r="F9" s="373" t="s">
        <v>5290</v>
      </c>
      <c r="G9" s="2">
        <f>+SACHAR!AS11</f>
        <v>0</v>
      </c>
      <c r="I9" t="s">
        <v>525</v>
      </c>
      <c r="J9">
        <v>116</v>
      </c>
      <c r="K9" s="192">
        <v>714.7</v>
      </c>
      <c r="L9" s="192">
        <v>801</v>
      </c>
    </row>
    <row r="10" spans="1:12">
      <c r="F10" s="373" t="s">
        <v>5291</v>
      </c>
      <c r="G10" s="2">
        <f>+SACHAR!AW11</f>
        <v>0</v>
      </c>
      <c r="I10" t="s">
        <v>550</v>
      </c>
      <c r="J10">
        <v>126</v>
      </c>
      <c r="K10" s="2">
        <v>801</v>
      </c>
      <c r="L10" s="2">
        <v>801</v>
      </c>
    </row>
    <row r="11" spans="1:12">
      <c r="B11" t="s">
        <v>5081</v>
      </c>
      <c r="D11" s="2">
        <f>IF(K14=1,0,MAX(+D7-D9,0,K4-D9))</f>
        <v>0</v>
      </c>
      <c r="F11" s="373" t="s">
        <v>5292</v>
      </c>
      <c r="G11" s="2">
        <f>+SACHAR!AX11</f>
        <v>0</v>
      </c>
      <c r="I11" t="s">
        <v>5076</v>
      </c>
      <c r="J11">
        <v>127</v>
      </c>
      <c r="K11" s="2">
        <v>1001.49</v>
      </c>
      <c r="L11" s="2">
        <v>1001.49</v>
      </c>
    </row>
    <row r="12" spans="1:12">
      <c r="F12" s="1" t="s">
        <v>5283</v>
      </c>
      <c r="G12" s="2">
        <f>+SACHAR!BA11</f>
        <v>954.73713944449833</v>
      </c>
      <c r="I12" t="s">
        <v>5077</v>
      </c>
      <c r="J12">
        <v>125</v>
      </c>
      <c r="K12" s="2">
        <v>1001.49</v>
      </c>
      <c r="L12" s="2">
        <v>1001.49</v>
      </c>
    </row>
    <row r="13" spans="1:12">
      <c r="F13" s="373" t="s">
        <v>5293</v>
      </c>
      <c r="G13" s="2">
        <f>+SACHAR!BF11</f>
        <v>0</v>
      </c>
    </row>
    <row r="14" spans="1:12">
      <c r="D14" s="319"/>
      <c r="F14" s="373" t="s">
        <v>5294</v>
      </c>
      <c r="G14" s="2">
        <f>+SACHAR!BG11</f>
        <v>0</v>
      </c>
      <c r="I14" s="108" t="s">
        <v>5278</v>
      </c>
      <c r="K14">
        <f>SUM(K15:K19)</f>
        <v>0</v>
      </c>
    </row>
    <row r="15" spans="1:12">
      <c r="F15" s="373" t="s">
        <v>5295</v>
      </c>
      <c r="G15" s="2">
        <f>+SACHAR!BK11</f>
        <v>0</v>
      </c>
      <c r="I15" t="s">
        <v>5277</v>
      </c>
      <c r="J15">
        <v>186</v>
      </c>
      <c r="K15">
        <f>IF(L3=J15,1,0)</f>
        <v>0</v>
      </c>
    </row>
    <row r="16" spans="1:12">
      <c r="F16" s="591" t="s">
        <v>5782</v>
      </c>
      <c r="G16" s="2">
        <f>+SACHAR!BN11</f>
        <v>720</v>
      </c>
    </row>
    <row r="17" spans="6:7">
      <c r="F17" s="373" t="s">
        <v>5296</v>
      </c>
      <c r="G17" s="2">
        <f>+SACHAR!BS11</f>
        <v>0</v>
      </c>
    </row>
    <row r="18" spans="6:7">
      <c r="F18" s="373" t="s">
        <v>5297</v>
      </c>
      <c r="G18" s="2">
        <f>+SACHAR!BT11</f>
        <v>0</v>
      </c>
    </row>
    <row r="19" spans="6:7">
      <c r="F19" s="373" t="s">
        <v>5298</v>
      </c>
      <c r="G19" s="2"/>
    </row>
    <row r="20" spans="6:7">
      <c r="F20" s="373" t="s">
        <v>5299</v>
      </c>
      <c r="G20" s="2"/>
    </row>
    <row r="21" spans="6:7">
      <c r="F21" s="373" t="s">
        <v>5300</v>
      </c>
      <c r="G21" s="2">
        <f>+SACHAR!CR11</f>
        <v>0</v>
      </c>
    </row>
    <row r="22" spans="6:7">
      <c r="F22" s="373" t="s">
        <v>5301</v>
      </c>
      <c r="G22" s="2">
        <f>+SACHAR!CE11</f>
        <v>0</v>
      </c>
    </row>
    <row r="23" spans="6:7">
      <c r="F23" s="373" t="s">
        <v>5302</v>
      </c>
      <c r="G23" s="2">
        <f>+SACHAR!CF11</f>
        <v>0</v>
      </c>
    </row>
    <row r="24" spans="6:7">
      <c r="F24" s="373" t="s">
        <v>5303</v>
      </c>
      <c r="G24" s="2"/>
    </row>
    <row r="25" spans="6:7">
      <c r="F25" s="1" t="s">
        <v>5304</v>
      </c>
      <c r="G25" s="2">
        <f>+SACHAR!CQ11</f>
        <v>0</v>
      </c>
    </row>
    <row r="26" spans="6:7">
      <c r="F26" s="1" t="s">
        <v>5074</v>
      </c>
      <c r="G26" s="2">
        <f>SUM(G3:G25)</f>
        <v>1674.7371394444983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5363</v>
      </c>
      <c r="E1" s="3" t="s">
        <v>5364</v>
      </c>
      <c r="F1" s="3" t="s">
        <v>5365</v>
      </c>
    </row>
    <row r="2" spans="1:16" ht="15" thickTop="1">
      <c r="A2" s="3"/>
      <c r="B2" s="256">
        <v>12.200699999999999</v>
      </c>
      <c r="C2" s="3"/>
      <c r="D2">
        <v>1</v>
      </c>
      <c r="E2">
        <v>2</v>
      </c>
      <c r="F2" s="3">
        <v>3</v>
      </c>
      <c r="O2" s="541" t="s">
        <v>1402</v>
      </c>
      <c r="P2" s="542">
        <f>+'Netunei Gimlai'!B6</f>
        <v>216</v>
      </c>
    </row>
    <row r="3" spans="1:16">
      <c r="A3">
        <v>1</v>
      </c>
      <c r="B3" s="9">
        <v>1.2008000000000001</v>
      </c>
      <c r="C3">
        <v>1</v>
      </c>
      <c r="D3" s="192">
        <v>0</v>
      </c>
      <c r="E3" s="192">
        <v>0</v>
      </c>
      <c r="F3" s="192">
        <v>0</v>
      </c>
      <c r="J3">
        <v>1</v>
      </c>
      <c r="K3" s="540" t="s">
        <v>5363</v>
      </c>
      <c r="L3">
        <v>1</v>
      </c>
      <c r="O3" s="468" t="s">
        <v>5366</v>
      </c>
      <c r="P3" s="467">
        <f>+'Netunei Gimlai'!H82</f>
        <v>3</v>
      </c>
    </row>
    <row r="4" spans="1:16" ht="15" thickBot="1">
      <c r="A4">
        <v>2</v>
      </c>
      <c r="B4" s="9">
        <v>2.2008000000000001</v>
      </c>
      <c r="C4">
        <v>2</v>
      </c>
      <c r="D4" s="192">
        <v>0</v>
      </c>
      <c r="E4" s="192">
        <v>0</v>
      </c>
      <c r="F4" s="192">
        <v>0</v>
      </c>
      <c r="J4">
        <v>2</v>
      </c>
      <c r="K4" s="540" t="s">
        <v>5364</v>
      </c>
      <c r="L4">
        <v>2</v>
      </c>
      <c r="O4" s="543" t="s">
        <v>1378</v>
      </c>
      <c r="P4" s="544" cm="1">
        <f t="array" ref="P4">INDEX(D3:F230,P2,P3)</f>
        <v>727.46</v>
      </c>
    </row>
    <row r="5" spans="1:16" ht="15" thickTop="1">
      <c r="A5">
        <v>3</v>
      </c>
      <c r="B5" s="9">
        <v>3.2008000000000001</v>
      </c>
      <c r="C5">
        <v>3</v>
      </c>
      <c r="D5" s="192">
        <v>0</v>
      </c>
      <c r="E5" s="192">
        <v>0</v>
      </c>
      <c r="F5" s="192">
        <v>0</v>
      </c>
      <c r="J5">
        <v>3</v>
      </c>
      <c r="K5" s="540" t="s">
        <v>5365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workbookViewId="0">
      <selection activeCell="P3" sqref="P3"/>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5783</v>
      </c>
      <c r="E1" s="3" t="s">
        <v>5784</v>
      </c>
      <c r="F1" s="3" t="s">
        <v>5785</v>
      </c>
    </row>
    <row r="2" spans="1:16" ht="15" thickTop="1">
      <c r="A2" s="3"/>
      <c r="B2" s="256">
        <v>12.200699999999999</v>
      </c>
      <c r="C2" s="3"/>
      <c r="D2">
        <v>1</v>
      </c>
      <c r="E2">
        <v>2</v>
      </c>
      <c r="F2" s="3">
        <v>3</v>
      </c>
      <c r="O2" s="541" t="s">
        <v>1402</v>
      </c>
      <c r="P2" s="542">
        <f>+'Netunei Gimlai'!B6</f>
        <v>216</v>
      </c>
    </row>
    <row r="3" spans="1:16">
      <c r="A3">
        <v>1</v>
      </c>
      <c r="B3" s="9">
        <v>1.2008000000000001</v>
      </c>
      <c r="C3">
        <v>1</v>
      </c>
      <c r="D3" s="192">
        <v>0</v>
      </c>
      <c r="E3" s="192">
        <v>0</v>
      </c>
      <c r="F3" s="192">
        <v>0</v>
      </c>
      <c r="J3">
        <v>1</v>
      </c>
      <c r="K3" s="540" t="s">
        <v>5783</v>
      </c>
      <c r="L3">
        <v>1</v>
      </c>
      <c r="O3" s="468" t="s">
        <v>5366</v>
      </c>
      <c r="P3" s="467">
        <f>+'Netunei Gimlai'!H82</f>
        <v>3</v>
      </c>
    </row>
    <row r="4" spans="1:16" ht="15" thickBot="1">
      <c r="A4">
        <v>2</v>
      </c>
      <c r="B4" s="9">
        <v>2.2008000000000001</v>
      </c>
      <c r="C4">
        <v>2</v>
      </c>
      <c r="D4" s="192">
        <v>0</v>
      </c>
      <c r="E4" s="192">
        <v>0</v>
      </c>
      <c r="F4" s="192">
        <v>0</v>
      </c>
      <c r="J4">
        <v>2</v>
      </c>
      <c r="K4" s="540" t="s">
        <v>5784</v>
      </c>
      <c r="L4">
        <v>2</v>
      </c>
      <c r="O4" s="543" t="s">
        <v>1378</v>
      </c>
      <c r="P4" s="544" cm="1">
        <f t="array" ref="P4">INDEX(D3:F230,P2,P3)</f>
        <v>1500</v>
      </c>
    </row>
    <row r="5" spans="1:16" ht="15" thickTop="1">
      <c r="A5">
        <v>3</v>
      </c>
      <c r="B5" s="9">
        <v>3.2008000000000001</v>
      </c>
      <c r="C5">
        <v>3</v>
      </c>
      <c r="D5" s="192">
        <v>0</v>
      </c>
      <c r="E5" s="192">
        <v>0</v>
      </c>
      <c r="F5" s="192">
        <v>0</v>
      </c>
      <c r="J5">
        <v>3</v>
      </c>
      <c r="K5" s="540" t="s">
        <v>5785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0</v>
      </c>
      <c r="E211" s="192">
        <v>0</v>
      </c>
      <c r="F211" s="192">
        <v>0</v>
      </c>
    </row>
    <row r="212" spans="1:8">
      <c r="A212">
        <v>210</v>
      </c>
      <c r="B212" s="259">
        <v>6.2024999999999997</v>
      </c>
      <c r="C212">
        <v>210</v>
      </c>
      <c r="D212" s="192">
        <v>0</v>
      </c>
      <c r="E212" s="192">
        <v>0</v>
      </c>
      <c r="F212" s="192">
        <v>0</v>
      </c>
    </row>
    <row r="213" spans="1:8">
      <c r="A213">
        <v>211</v>
      </c>
      <c r="B213" s="259">
        <v>7.2024999999999997</v>
      </c>
      <c r="C213">
        <v>211</v>
      </c>
      <c r="D213" s="192">
        <v>0</v>
      </c>
      <c r="E213" s="192">
        <v>0</v>
      </c>
      <c r="F213" s="192">
        <v>0</v>
      </c>
    </row>
    <row r="214" spans="1:8">
      <c r="A214">
        <v>212</v>
      </c>
      <c r="B214" s="259">
        <v>8.2025000000000006</v>
      </c>
      <c r="C214">
        <v>212</v>
      </c>
      <c r="D214" s="192">
        <v>0</v>
      </c>
      <c r="E214" s="192">
        <v>0</v>
      </c>
      <c r="F214" s="192">
        <v>0</v>
      </c>
    </row>
    <row r="215" spans="1:8">
      <c r="A215">
        <v>213</v>
      </c>
      <c r="B215" s="259">
        <v>9.2025000000000006</v>
      </c>
      <c r="C215">
        <v>213</v>
      </c>
      <c r="D215" s="192">
        <v>0</v>
      </c>
      <c r="E215" s="192">
        <v>0</v>
      </c>
      <c r="F215" s="192">
        <v>0</v>
      </c>
    </row>
    <row r="216" spans="1:8">
      <c r="A216">
        <v>214</v>
      </c>
      <c r="B216" s="259">
        <v>10.202500000000001</v>
      </c>
      <c r="C216">
        <v>214</v>
      </c>
      <c r="D216" s="192">
        <v>0</v>
      </c>
      <c r="E216" s="192">
        <v>0</v>
      </c>
      <c r="F216" s="192">
        <v>0</v>
      </c>
    </row>
    <row r="217" spans="1:8">
      <c r="A217">
        <v>215</v>
      </c>
      <c r="B217" s="259">
        <v>11.202500000000001</v>
      </c>
      <c r="C217">
        <v>215</v>
      </c>
      <c r="D217" s="192">
        <v>0</v>
      </c>
      <c r="E217" s="192">
        <v>0</v>
      </c>
      <c r="F217" s="192">
        <v>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2859.59</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10.75</v>
      </c>
      <c r="R3" s="19">
        <f>+Q3</f>
        <v>10.75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10.75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10</v>
      </c>
      <c r="S7" s="19">
        <f>VLOOKUP(R7,$A$3:$B$163,2,0)</f>
        <v>41</v>
      </c>
      <c r="T7" s="397" cm="1">
        <f t="array" ref="T7">INDEX($C$3:$N$163,S7,U2)</f>
        <v>1.1046221254112045</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11</v>
      </c>
      <c r="S8" s="19">
        <f>VLOOKUP(R8,$A$3:$B$163,2,0)</f>
        <v>45</v>
      </c>
      <c r="T8" s="397" cm="1">
        <f t="array" ref="T8">INDEX(C3:N163,S8,U2)</f>
        <v>1.1156683466653166</v>
      </c>
      <c r="U8" s="284">
        <f>+(T8-T7)</f>
        <v>1.1046221254112032E-2</v>
      </c>
      <c r="V8" s="285">
        <f>+U8*R10</f>
        <v>8.2846659405840239E-3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7">
        <f>+T7+V8</f>
        <v>1.1129067913517885</v>
      </c>
      <c r="U10" s="19" t="s">
        <v>1215</v>
      </c>
      <c r="V10" s="286">
        <f>+V1*(T10-1)</f>
        <v>322.86713148166086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3182.4571314816612</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K5" sqref="K5"/>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5328</v>
      </c>
      <c r="J1" s="234" t="s">
        <v>1203</v>
      </c>
      <c r="K1" s="485">
        <f>IF(F4&lt;I3,0,IF(F4&gt;=J3,K4,J4))</f>
        <v>0.05</v>
      </c>
      <c r="L1" t="s">
        <v>1203</v>
      </c>
      <c r="M1" s="84">
        <f>IF(F4&lt;L3,0,IF(F4&lt;M3,L4,IF(F4&lt;N3,M4,IF(F4&lt;N3,M4,IF(F4&lt;O3,N4,O4)))))</f>
        <v>7.2499999999999995E-2</v>
      </c>
      <c r="O1" s="10"/>
      <c r="Q1" s="10"/>
      <c r="S1" s="10"/>
    </row>
    <row r="2" spans="1:26">
      <c r="E2" t="s">
        <v>58</v>
      </c>
      <c r="F2">
        <f>+SACHAR!O11</f>
        <v>11011</v>
      </c>
      <c r="G2" s="67"/>
      <c r="I2" s="9">
        <v>1.2009000000000001</v>
      </c>
      <c r="J2">
        <v>1.2013</v>
      </c>
      <c r="K2" s="10"/>
      <c r="L2">
        <v>1.2011000000000001</v>
      </c>
      <c r="M2">
        <v>1.2012</v>
      </c>
      <c r="N2">
        <v>1.2013</v>
      </c>
      <c r="O2" s="10">
        <v>7.2012999999999998</v>
      </c>
      <c r="Q2" s="10"/>
      <c r="S2" s="10"/>
    </row>
    <row r="3" spans="1:26">
      <c r="E3" t="s">
        <v>9</v>
      </c>
      <c r="F3">
        <f>+SACHAR!C9</f>
        <v>12.202500000000001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216</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6"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6"/>
      <selection activeCell="C2" sqref="C2"/>
      <selection pane="bottomLeft" activeCell="A8" sqref="A8:B16"/>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12.202500000000001</v>
      </c>
      <c r="F2" s="2" cm="1">
        <f t="array" ref="F2:R2">INDEX(H7:T232,C3,C1)</f>
        <v>772.93</v>
      </c>
      <c r="G2">
        <v>986.58</v>
      </c>
      <c r="H2">
        <v>1125.8699999999999</v>
      </c>
      <c r="I2">
        <v>1266.31</v>
      </c>
      <c r="J2">
        <v>248.34</v>
      </c>
      <c r="K2">
        <v>374.87</v>
      </c>
      <c r="L2">
        <v>499.09</v>
      </c>
      <c r="M2">
        <v>948.19</v>
      </c>
      <c r="N2">
        <v>1082.8800000000001</v>
      </c>
      <c r="O2">
        <v>0</v>
      </c>
      <c r="P2">
        <v>0</v>
      </c>
      <c r="Q2" s="311">
        <v>0</v>
      </c>
      <c r="R2">
        <v>0</v>
      </c>
    </row>
    <row r="3" spans="1:19">
      <c r="B3" s="1" t="s">
        <v>252</v>
      </c>
      <c r="C3">
        <f>+'Netunei Gimlai'!B6</f>
        <v>216</v>
      </c>
    </row>
    <row r="4" spans="1:19" ht="15" thickBot="1"/>
    <row r="5" spans="1:19" ht="186" thickTop="1" thickBot="1">
      <c r="B5" s="343" t="s">
        <v>1739</v>
      </c>
      <c r="C5" s="345">
        <v>4147</v>
      </c>
      <c r="D5" s="349"/>
      <c r="E5" s="87" t="s">
        <v>651</v>
      </c>
      <c r="F5" s="87" t="s">
        <v>9</v>
      </c>
      <c r="G5" s="87" t="s">
        <v>651</v>
      </c>
      <c r="H5" s="350" t="s">
        <v>1752</v>
      </c>
      <c r="I5" s="346" t="s">
        <v>5189</v>
      </c>
      <c r="J5" s="347" t="s">
        <v>5190</v>
      </c>
      <c r="K5" s="347" t="s">
        <v>5191</v>
      </c>
      <c r="L5" s="391" t="s">
        <v>5192</v>
      </c>
      <c r="M5" s="347" t="s">
        <v>5193</v>
      </c>
      <c r="N5" s="347" t="s">
        <v>5194</v>
      </c>
      <c r="O5" s="347" t="s">
        <v>5195</v>
      </c>
      <c r="P5" s="347" t="s">
        <v>5196</v>
      </c>
      <c r="Q5" s="347"/>
      <c r="R5" s="347"/>
      <c r="S5" s="347"/>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9"/>
      <c r="E7" s="110">
        <v>1</v>
      </c>
      <c r="F7" s="110">
        <v>1.2008000000000001</v>
      </c>
      <c r="G7" s="110">
        <v>1</v>
      </c>
      <c r="H7" s="192">
        <v>576</v>
      </c>
      <c r="I7" s="192">
        <v>734</v>
      </c>
      <c r="J7" s="192">
        <v>838</v>
      </c>
      <c r="K7" s="192">
        <v>942</v>
      </c>
      <c r="S7" s="2">
        <v>0</v>
      </c>
    </row>
    <row r="8" spans="1:19" ht="19.2" customHeight="1" thickTop="1" thickBot="1">
      <c r="A8" s="565" t="s">
        <v>5180</v>
      </c>
      <c r="B8" s="345">
        <v>1</v>
      </c>
      <c r="D8" s="349"/>
      <c r="E8" s="110">
        <v>2</v>
      </c>
      <c r="F8" s="110">
        <v>2.2008000000000001</v>
      </c>
      <c r="G8" s="110">
        <v>2</v>
      </c>
      <c r="H8" s="192">
        <v>576</v>
      </c>
      <c r="I8" s="192">
        <v>734</v>
      </c>
      <c r="J8" s="192">
        <v>838</v>
      </c>
      <c r="K8" s="192">
        <v>942</v>
      </c>
      <c r="S8" s="2">
        <v>0</v>
      </c>
    </row>
    <row r="9" spans="1:19" ht="25.2" customHeight="1" thickTop="1" thickBot="1">
      <c r="A9" s="344" t="s">
        <v>5181</v>
      </c>
      <c r="B9" s="345">
        <v>2</v>
      </c>
      <c r="D9" s="349"/>
      <c r="E9" s="110">
        <v>3</v>
      </c>
      <c r="F9" s="110">
        <v>3.2008000000000001</v>
      </c>
      <c r="G9" s="110">
        <v>3</v>
      </c>
      <c r="H9" s="192">
        <v>576</v>
      </c>
      <c r="I9" s="192">
        <v>734</v>
      </c>
      <c r="J9" s="192">
        <v>838</v>
      </c>
      <c r="K9" s="192">
        <v>942</v>
      </c>
      <c r="S9" s="2">
        <v>0</v>
      </c>
    </row>
    <row r="10" spans="1:19" ht="24" customHeight="1" thickTop="1" thickBot="1">
      <c r="A10" s="344" t="s">
        <v>5182</v>
      </c>
      <c r="B10" s="345">
        <v>3</v>
      </c>
      <c r="D10" s="349"/>
      <c r="E10" s="110">
        <v>4</v>
      </c>
      <c r="F10" s="110">
        <v>4.2008000000000001</v>
      </c>
      <c r="G10" s="110">
        <v>4</v>
      </c>
      <c r="H10" s="192">
        <v>576</v>
      </c>
      <c r="I10" s="192">
        <v>734</v>
      </c>
      <c r="J10" s="192">
        <v>838</v>
      </c>
      <c r="K10" s="192">
        <v>942</v>
      </c>
      <c r="S10" s="2">
        <v>0</v>
      </c>
    </row>
    <row r="11" spans="1:19" ht="28.2" customHeight="1" thickTop="1" thickBot="1">
      <c r="A11" s="344" t="s">
        <v>5183</v>
      </c>
      <c r="B11" s="345">
        <v>4</v>
      </c>
      <c r="D11" s="349"/>
      <c r="E11" s="110">
        <v>5</v>
      </c>
      <c r="F11" s="110">
        <v>5.2008000000000001</v>
      </c>
      <c r="G11" s="110">
        <v>5</v>
      </c>
      <c r="H11" s="192">
        <v>576</v>
      </c>
      <c r="I11" s="192">
        <v>734</v>
      </c>
      <c r="J11" s="192">
        <v>838</v>
      </c>
      <c r="K11" s="192">
        <v>942</v>
      </c>
      <c r="S11" s="2">
        <v>0</v>
      </c>
    </row>
    <row r="12" spans="1:19" ht="18" thickTop="1" thickBot="1">
      <c r="A12" s="344" t="s">
        <v>5184</v>
      </c>
      <c r="B12" s="345">
        <v>5</v>
      </c>
      <c r="D12" s="349"/>
      <c r="E12" s="110">
        <v>6</v>
      </c>
      <c r="F12" s="110">
        <v>6.2008000000000001</v>
      </c>
      <c r="G12" s="110">
        <v>6</v>
      </c>
      <c r="H12" s="192">
        <v>576</v>
      </c>
      <c r="I12" s="192">
        <v>734</v>
      </c>
      <c r="J12" s="192">
        <v>838</v>
      </c>
      <c r="K12" s="192">
        <v>942</v>
      </c>
      <c r="S12" s="2">
        <v>0</v>
      </c>
    </row>
    <row r="13" spans="1:19" ht="18" thickTop="1" thickBot="1">
      <c r="A13" s="344" t="s">
        <v>5185</v>
      </c>
      <c r="B13" s="345">
        <v>6</v>
      </c>
      <c r="D13" s="349"/>
      <c r="E13" s="110">
        <v>7</v>
      </c>
      <c r="F13" s="110">
        <v>7.2008000000000001</v>
      </c>
      <c r="G13" s="110">
        <v>7</v>
      </c>
      <c r="H13" s="192">
        <v>576</v>
      </c>
      <c r="I13" s="192">
        <v>734</v>
      </c>
      <c r="J13" s="192">
        <v>838</v>
      </c>
      <c r="K13" s="192">
        <v>942</v>
      </c>
      <c r="S13" s="2">
        <v>0</v>
      </c>
    </row>
    <row r="14" spans="1:19" ht="18" thickTop="1" thickBot="1">
      <c r="A14" s="344" t="s">
        <v>5186</v>
      </c>
      <c r="B14" s="345">
        <v>7</v>
      </c>
      <c r="D14" s="349"/>
      <c r="E14" s="110">
        <v>8</v>
      </c>
      <c r="F14" s="110">
        <v>8.2007999999999992</v>
      </c>
      <c r="G14" s="110">
        <v>8</v>
      </c>
      <c r="H14" s="192">
        <v>576</v>
      </c>
      <c r="I14" s="192">
        <v>734</v>
      </c>
      <c r="J14" s="192">
        <v>838</v>
      </c>
      <c r="K14" s="192">
        <v>942</v>
      </c>
      <c r="S14" s="2">
        <v>0</v>
      </c>
    </row>
    <row r="15" spans="1:19" ht="18" thickTop="1" thickBot="1">
      <c r="A15" s="344" t="s">
        <v>5187</v>
      </c>
      <c r="B15" s="345">
        <v>8</v>
      </c>
      <c r="D15" s="349"/>
      <c r="E15" s="110">
        <v>9</v>
      </c>
      <c r="F15" s="110">
        <v>9.2007999999999992</v>
      </c>
      <c r="G15" s="110">
        <v>9</v>
      </c>
      <c r="H15" s="192">
        <v>576</v>
      </c>
      <c r="I15" s="192">
        <v>734</v>
      </c>
      <c r="J15" s="192">
        <v>838</v>
      </c>
      <c r="K15" s="192">
        <v>942</v>
      </c>
      <c r="S15" s="2">
        <v>0</v>
      </c>
    </row>
    <row r="16" spans="1:19" ht="18" thickTop="1" thickBot="1">
      <c r="A16" s="344" t="s">
        <v>5188</v>
      </c>
      <c r="B16" s="345">
        <v>9</v>
      </c>
      <c r="D16" s="349"/>
      <c r="E16" s="110">
        <v>10</v>
      </c>
      <c r="F16" s="110">
        <v>10.200799999999999</v>
      </c>
      <c r="G16" s="110">
        <v>10</v>
      </c>
      <c r="H16" s="192">
        <v>576</v>
      </c>
      <c r="I16" s="192">
        <v>734</v>
      </c>
      <c r="J16" s="192">
        <v>838</v>
      </c>
      <c r="K16" s="192">
        <v>942</v>
      </c>
      <c r="S16" s="2">
        <v>0</v>
      </c>
    </row>
    <row r="17" spans="2:19" ht="18" thickTop="1" thickBot="1">
      <c r="B17"/>
      <c r="D17" s="349"/>
      <c r="E17" s="110">
        <v>11</v>
      </c>
      <c r="F17" s="110">
        <v>11.200799999999999</v>
      </c>
      <c r="G17" s="110">
        <v>11</v>
      </c>
      <c r="H17" s="192">
        <v>576</v>
      </c>
      <c r="I17" s="192">
        <v>734</v>
      </c>
      <c r="J17" s="192">
        <v>838</v>
      </c>
      <c r="K17" s="192">
        <v>942</v>
      </c>
      <c r="S17" s="2">
        <v>0</v>
      </c>
    </row>
    <row r="18" spans="2:19" ht="18" thickTop="1" thickBot="1">
      <c r="B18"/>
      <c r="D18" s="349"/>
      <c r="E18" s="110">
        <v>12</v>
      </c>
      <c r="F18" s="110">
        <v>12.200799999999999</v>
      </c>
      <c r="G18" s="110">
        <v>12</v>
      </c>
      <c r="H18" s="192">
        <v>576</v>
      </c>
      <c r="I18" s="192">
        <v>734</v>
      </c>
      <c r="J18" s="192">
        <v>838</v>
      </c>
      <c r="K18" s="192">
        <v>942</v>
      </c>
      <c r="S18" s="2">
        <v>0</v>
      </c>
    </row>
    <row r="19" spans="2:19" ht="18" thickTop="1" thickBot="1">
      <c r="B19"/>
      <c r="D19" s="349"/>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3">
        <v>1.2010000000000001</v>
      </c>
      <c r="G31" s="110">
        <v>25</v>
      </c>
      <c r="H31" s="192">
        <v>621</v>
      </c>
      <c r="I31" s="192">
        <v>792</v>
      </c>
      <c r="J31" s="192">
        <v>904</v>
      </c>
      <c r="K31" s="192">
        <v>1016</v>
      </c>
      <c r="S31" s="2">
        <v>0</v>
      </c>
    </row>
    <row r="32" spans="2:19" ht="15.6" thickTop="1" thickBot="1">
      <c r="E32" s="110">
        <v>26</v>
      </c>
      <c r="F32" s="353">
        <v>2.2010000000000001</v>
      </c>
      <c r="G32" s="110">
        <v>26</v>
      </c>
      <c r="H32" s="192">
        <v>621</v>
      </c>
      <c r="I32" s="192">
        <v>792</v>
      </c>
      <c r="J32" s="192">
        <v>904</v>
      </c>
      <c r="K32" s="192">
        <v>1016</v>
      </c>
      <c r="S32" s="2">
        <v>0</v>
      </c>
    </row>
    <row r="33" spans="5:19" ht="15.6" thickTop="1" thickBot="1">
      <c r="E33" s="110">
        <v>27</v>
      </c>
      <c r="F33" s="353">
        <v>3.2010000000000001</v>
      </c>
      <c r="G33" s="110">
        <v>27</v>
      </c>
      <c r="H33" s="192">
        <v>621</v>
      </c>
      <c r="I33" s="192">
        <v>792</v>
      </c>
      <c r="J33" s="192">
        <v>904</v>
      </c>
      <c r="K33" s="192">
        <v>1016</v>
      </c>
      <c r="S33" s="2">
        <v>0</v>
      </c>
    </row>
    <row r="34" spans="5:19" ht="15.6" thickTop="1" thickBot="1">
      <c r="E34" s="110">
        <v>28</v>
      </c>
      <c r="F34" s="353">
        <v>4.2009999999999996</v>
      </c>
      <c r="G34" s="110">
        <v>28</v>
      </c>
      <c r="H34" s="192">
        <v>621</v>
      </c>
      <c r="I34" s="192">
        <v>792</v>
      </c>
      <c r="J34" s="192">
        <v>904</v>
      </c>
      <c r="K34" s="192">
        <v>1016</v>
      </c>
      <c r="S34" s="2">
        <v>0</v>
      </c>
    </row>
    <row r="35" spans="5:19" ht="15.6" thickTop="1" thickBot="1">
      <c r="E35" s="110">
        <v>29</v>
      </c>
      <c r="F35" s="353">
        <v>5.2009999999999996</v>
      </c>
      <c r="G35" s="110">
        <v>29</v>
      </c>
      <c r="H35" s="192">
        <v>621</v>
      </c>
      <c r="I35" s="192">
        <v>792</v>
      </c>
      <c r="J35" s="192">
        <v>904</v>
      </c>
      <c r="K35" s="192">
        <v>1016</v>
      </c>
      <c r="S35" s="2">
        <v>0</v>
      </c>
    </row>
    <row r="36" spans="5:19" ht="15.6" thickTop="1" thickBot="1">
      <c r="E36" s="110">
        <v>30</v>
      </c>
      <c r="F36" s="353">
        <v>6.2009999999999996</v>
      </c>
      <c r="G36" s="110">
        <v>30</v>
      </c>
      <c r="H36" s="192">
        <v>621</v>
      </c>
      <c r="I36" s="192">
        <v>792</v>
      </c>
      <c r="J36" s="192">
        <v>904</v>
      </c>
      <c r="K36" s="192">
        <v>1016</v>
      </c>
      <c r="S36" s="2">
        <v>0</v>
      </c>
    </row>
    <row r="37" spans="5:19" ht="15.6" thickTop="1" thickBot="1">
      <c r="E37" s="110">
        <v>31</v>
      </c>
      <c r="F37" s="353">
        <v>7.2009999999999996</v>
      </c>
      <c r="G37" s="110">
        <v>31</v>
      </c>
      <c r="H37" s="192">
        <v>621</v>
      </c>
      <c r="I37" s="192">
        <v>792</v>
      </c>
      <c r="J37" s="192">
        <v>904</v>
      </c>
      <c r="K37" s="192">
        <v>1016</v>
      </c>
      <c r="S37" s="2">
        <v>0</v>
      </c>
    </row>
    <row r="38" spans="5:19" ht="15.6" thickTop="1" thickBot="1">
      <c r="E38" s="110">
        <v>32</v>
      </c>
      <c r="F38" s="353">
        <v>8.2010000000000005</v>
      </c>
      <c r="G38" s="110">
        <v>32</v>
      </c>
      <c r="H38" s="192">
        <v>621</v>
      </c>
      <c r="I38" s="192">
        <v>792</v>
      </c>
      <c r="J38" s="192">
        <v>904</v>
      </c>
      <c r="K38" s="192">
        <v>1016</v>
      </c>
      <c r="S38" s="2">
        <v>0</v>
      </c>
    </row>
    <row r="39" spans="5:19" ht="15.6" thickTop="1" thickBot="1">
      <c r="E39" s="110">
        <v>33</v>
      </c>
      <c r="F39" s="353">
        <v>9.2010000000000005</v>
      </c>
      <c r="G39" s="110">
        <v>33</v>
      </c>
      <c r="H39" s="192">
        <v>621</v>
      </c>
      <c r="I39" s="192">
        <v>792</v>
      </c>
      <c r="J39" s="192">
        <v>904</v>
      </c>
      <c r="K39" s="192">
        <v>1016</v>
      </c>
      <c r="S39" s="2">
        <v>0</v>
      </c>
    </row>
    <row r="40" spans="5:19" ht="15.6" thickTop="1" thickBot="1">
      <c r="E40" s="110">
        <v>34</v>
      </c>
      <c r="F40" s="353">
        <v>10.201000000000001</v>
      </c>
      <c r="G40" s="110">
        <v>34</v>
      </c>
      <c r="H40" s="192">
        <v>621</v>
      </c>
      <c r="I40" s="192">
        <v>792</v>
      </c>
      <c r="J40" s="192">
        <v>904</v>
      </c>
      <c r="K40" s="192">
        <v>1016</v>
      </c>
      <c r="S40" s="2">
        <v>0</v>
      </c>
    </row>
    <row r="41" spans="5:19" ht="15.6" thickTop="1" thickBot="1">
      <c r="E41" s="110">
        <v>35</v>
      </c>
      <c r="F41" s="353">
        <v>11.201000000000001</v>
      </c>
      <c r="G41" s="110">
        <v>35</v>
      </c>
      <c r="H41" s="192">
        <v>621</v>
      </c>
      <c r="I41" s="192">
        <v>792</v>
      </c>
      <c r="J41" s="192">
        <v>904</v>
      </c>
      <c r="K41" s="192">
        <v>1016</v>
      </c>
      <c r="S41" s="2">
        <v>0</v>
      </c>
    </row>
    <row r="42" spans="5:19" ht="15.6" thickTop="1" thickBot="1">
      <c r="E42" s="110">
        <v>36</v>
      </c>
      <c r="F42" s="353">
        <v>12.201000000000001</v>
      </c>
      <c r="G42" s="110">
        <v>36</v>
      </c>
      <c r="H42" s="192">
        <v>621</v>
      </c>
      <c r="I42" s="192">
        <v>792</v>
      </c>
      <c r="J42" s="192">
        <v>904</v>
      </c>
      <c r="K42" s="192">
        <v>1016</v>
      </c>
      <c r="S42" s="2">
        <v>0</v>
      </c>
    </row>
    <row r="43" spans="5:19" ht="15.6" thickTop="1" thickBot="1">
      <c r="E43" s="110">
        <v>37</v>
      </c>
      <c r="F43" s="353">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3">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3">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3">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3">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3">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3">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3">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3">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3">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3">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3">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3">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3">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3">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3">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3">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3">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3">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3">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3">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3">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3">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3">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3">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3">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3">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3">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3">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3">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3">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3">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3">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3">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3">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3">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3">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3">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3">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3">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3">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3">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3">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3">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3">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3">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3">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3">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3">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3">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3">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3">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3">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3">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3">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3">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3">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3">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3">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3">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3">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3">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3">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3">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3">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3">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3">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3">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3">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3">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3">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3">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3">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3">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3">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3">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3">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3">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3">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3">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3">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3">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3">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3">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3">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3">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3">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3">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3">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3">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3">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3">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3">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3">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3">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3">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3">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3">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3">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3">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3">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3">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3">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3">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3">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3">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3">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3">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3">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3">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3">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3">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3">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3">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3">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3">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3">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3">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3">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3">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3">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3">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3">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3">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3">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3">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3">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3">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3">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3">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3">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3">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3">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3">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3">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3">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3">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3">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3">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3">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3">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3">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3">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3">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3">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3">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3">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3">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3">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3">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3">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3">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3">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3">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3">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3">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3">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3">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3">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3">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3">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3">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3">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3">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3">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3">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3">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3">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3">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2"/>
      <c r="R211" s="342"/>
    </row>
    <row r="212" spans="5:18" ht="18" thickTop="1" thickBot="1">
      <c r="E212" s="110">
        <v>206</v>
      </c>
      <c r="F212" s="353">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2"/>
      <c r="R212" s="342"/>
    </row>
    <row r="213" spans="5:18" ht="18" thickTop="1" thickBot="1">
      <c r="E213" s="110">
        <v>207</v>
      </c>
      <c r="F213" s="353">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2"/>
      <c r="R213" s="342"/>
    </row>
    <row r="214" spans="5:18" ht="18" thickTop="1" thickBot="1">
      <c r="E214" s="110">
        <v>208</v>
      </c>
      <c r="F214" s="353">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2"/>
      <c r="R214" s="342"/>
    </row>
    <row r="215" spans="5:18" ht="18" thickTop="1" thickBot="1">
      <c r="E215" s="110">
        <v>209</v>
      </c>
      <c r="F215" s="353">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2"/>
      <c r="R215" s="342"/>
    </row>
    <row r="216" spans="5:18" ht="18" thickTop="1" thickBot="1">
      <c r="E216" s="110">
        <v>210</v>
      </c>
      <c r="F216" s="353">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2"/>
      <c r="R216" s="342"/>
    </row>
    <row r="217" spans="5:18" ht="18" thickTop="1" thickBot="1">
      <c r="E217" s="110">
        <v>211</v>
      </c>
      <c r="F217" s="353">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2"/>
      <c r="R217" s="342"/>
    </row>
    <row r="218" spans="5:18" ht="18" thickTop="1" thickBot="1">
      <c r="E218" s="110">
        <v>212</v>
      </c>
      <c r="F218" s="353">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2"/>
      <c r="R218" s="342"/>
    </row>
    <row r="219" spans="5:18" ht="18" thickTop="1" thickBot="1">
      <c r="E219" s="110">
        <v>213</v>
      </c>
      <c r="F219" s="353">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2"/>
      <c r="R219" s="342"/>
    </row>
    <row r="220" spans="5:18" ht="18" thickTop="1" thickBot="1">
      <c r="E220" s="110">
        <v>214</v>
      </c>
      <c r="F220" s="353">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2"/>
      <c r="R220" s="342"/>
    </row>
    <row r="221" spans="5:18" ht="18" thickTop="1" thickBot="1">
      <c r="E221" s="110">
        <v>215</v>
      </c>
      <c r="F221" s="353">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2"/>
      <c r="R221" s="342"/>
    </row>
    <row r="222" spans="5:18" ht="18" thickTop="1" thickBot="1">
      <c r="E222" s="110">
        <v>216</v>
      </c>
      <c r="F222" s="353">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2"/>
      <c r="R222" s="342"/>
    </row>
    <row r="223" spans="5:18" ht="15.6" thickTop="1" thickBot="1">
      <c r="E223" s="110">
        <v>217</v>
      </c>
      <c r="F223" s="353">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3">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3">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3">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3">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3">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3">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3">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3">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3">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3">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3">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4" customFormat="1">
      <c r="A1" s="18" t="s">
        <v>53</v>
      </c>
      <c r="B1" s="189">
        <f>VLOOKUP('Netunei Gimlai'!$B$9,DERUG!$C$3:$D$64,2,0)</f>
        <v>11</v>
      </c>
      <c r="I1" s="405"/>
      <c r="J1" s="404" t="s">
        <v>5313</v>
      </c>
      <c r="Q1" s="404" t="s">
        <v>5314</v>
      </c>
    </row>
    <row r="2" spans="1:19" ht="15" thickBot="1">
      <c r="A2" t="s">
        <v>58</v>
      </c>
      <c r="B2">
        <f>VLOOKUP(B1,B4:E5,4,0)</f>
        <v>11008</v>
      </c>
    </row>
    <row r="3" spans="1:19" ht="58.2" thickTop="1">
      <c r="A3" s="415" t="s">
        <v>16</v>
      </c>
      <c r="B3" s="416" t="s">
        <v>5309</v>
      </c>
      <c r="C3" s="416" t="s">
        <v>5311</v>
      </c>
      <c r="D3" s="416" t="s">
        <v>5308</v>
      </c>
      <c r="E3" s="417" t="s">
        <v>58</v>
      </c>
      <c r="H3" s="330" t="s">
        <v>5</v>
      </c>
      <c r="I3" s="406" t="s">
        <v>6</v>
      </c>
      <c r="J3" s="234"/>
      <c r="K3" s="234"/>
      <c r="L3" s="331"/>
      <c r="O3" s="330" t="s">
        <v>5</v>
      </c>
      <c r="P3" s="406" t="s">
        <v>6</v>
      </c>
      <c r="Q3" s="234"/>
      <c r="R3" s="234"/>
      <c r="S3" s="331"/>
    </row>
    <row r="4" spans="1:19">
      <c r="A4" s="9" t="s">
        <v>1403</v>
      </c>
      <c r="B4">
        <v>1</v>
      </c>
      <c r="C4">
        <v>12</v>
      </c>
      <c r="D4" s="1" t="s">
        <v>156</v>
      </c>
      <c r="E4" s="189" cm="1">
        <f t="array" ref="E4">INDEX(kodderugdarga!$AJ$3:$AT$112,$C$4,$B$4)</f>
        <v>1012</v>
      </c>
      <c r="H4" s="407">
        <f>+'Netunei Gimlai'!L3</f>
        <v>1</v>
      </c>
      <c r="I4" s="408">
        <f>+'Netunei Gimlai'!M3</f>
        <v>10002</v>
      </c>
      <c r="J4" s="408" t="str">
        <f>+'Netunei Gimlai'!N3</f>
        <v>שכר משולב</v>
      </c>
      <c r="K4" s="409" t="str">
        <f>+'Netunei Gimlai'!O3</f>
        <v xml:space="preserve"> </v>
      </c>
      <c r="L4" s="410">
        <f>+'Netunei Gimlai'!P3</f>
        <v>3182.4571314816612</v>
      </c>
      <c r="O4" s="407">
        <v>1</v>
      </c>
      <c r="P4" s="1">
        <f>IF(O4=" "," ",HLOOKUP(O4,SACHAR4643!$AA$3:$DK$11,7,0))</f>
        <v>10002</v>
      </c>
      <c r="Q4" t="str">
        <f>IF(O4=" "," ",HLOOKUP(O4,SACHAR4643!$AA$3:$DK$11,8,0))</f>
        <v>שכר משולב</v>
      </c>
      <c r="R4" s="333" t="str">
        <f>IF(O4=" "," ",HLOOKUP(O4,SACHAR4643!$AA$3:$DK$11,4,0))</f>
        <v xml:space="preserve"> </v>
      </c>
      <c r="S4" s="239">
        <f>IF(O4=" "," ",HLOOKUP(O4,SACHAR4643!$AA$3:$DK$11,9,0))</f>
        <v>2713.8454688471634</v>
      </c>
    </row>
    <row r="5" spans="1:19">
      <c r="A5" s="9" t="s">
        <v>186</v>
      </c>
      <c r="B5">
        <v>11</v>
      </c>
      <c r="C5">
        <v>40</v>
      </c>
      <c r="D5" s="1" t="s">
        <v>190</v>
      </c>
      <c r="E5" s="189" cm="1">
        <f t="array" ref="E5">INDEX(kodderugdarga!$AJ$3:$AT$112,$C$5,$B$5)</f>
        <v>11008</v>
      </c>
      <c r="H5" s="407">
        <f>+'Netunei Gimlai'!L4</f>
        <v>2</v>
      </c>
      <c r="I5" s="408">
        <f>+'Netunei Gimlai'!M4</f>
        <v>626</v>
      </c>
      <c r="J5" s="408" t="str">
        <f>+'Netunei Gimlai'!N4</f>
        <v>ס. פסיכיאטריה</v>
      </c>
      <c r="K5" s="409" t="str">
        <f>+'Netunei Gimlai'!O4</f>
        <v xml:space="preserve"> </v>
      </c>
      <c r="L5" s="410">
        <f>+'Netunei Gimlai'!P4</f>
        <v>10.56</v>
      </c>
      <c r="O5" s="332">
        <f t="shared" ref="O5:O17" si="0">IF(O4=" "," ",IF(P4=99999," ",+O4+1))</f>
        <v>2</v>
      </c>
      <c r="P5" s="1">
        <f>IF(O5=" "," ",HLOOKUP(O5,SACHAR4643!$AA$3:$DK$11,7,0))</f>
        <v>4624</v>
      </c>
      <c r="Q5" t="str">
        <f>IF(O5=" "," ",HLOOKUP(O5,SACHAR4643!$AA$3:$DK$11,8,0))</f>
        <v>הסכם 1999</v>
      </c>
      <c r="R5" s="333">
        <f>IF(O5=" "," ",HLOOKUP(O5,SACHAR4643!$AA$3:$DK$11,4,0))</f>
        <v>3.5999999999999997E-2</v>
      </c>
      <c r="S5" s="239">
        <f>IF(O5=" "," ",HLOOKUP(O5,SACHAR4643!$AA$3:$DK$11,9,0))</f>
        <v>97.698436878497873</v>
      </c>
    </row>
    <row r="6" spans="1:19">
      <c r="H6" s="407">
        <f>+'Netunei Gimlai'!L5</f>
        <v>3</v>
      </c>
      <c r="I6" s="408" t="str">
        <f>+'Netunei Gimlai'!M5</f>
        <v>105 / 798</v>
      </c>
      <c r="J6" s="408" t="str">
        <f>+'Netunei Gimlai'!N5</f>
        <v>דריכות בית חולים</v>
      </c>
      <c r="K6" s="409">
        <f>+'Netunei Gimlai'!O5</f>
        <v>0.3</v>
      </c>
      <c r="L6" s="410">
        <f>+'Netunei Gimlai'!P5</f>
        <v>954.73713944449833</v>
      </c>
      <c r="O6" s="332">
        <f t="shared" si="0"/>
        <v>3</v>
      </c>
      <c r="P6" s="1">
        <f>IF(O6=" "," ",HLOOKUP(O6,SACHAR4643!$AA$3:$DK$11,7,0))</f>
        <v>626</v>
      </c>
      <c r="Q6" t="str">
        <f>IF(O6=" "," ",HLOOKUP(O6,SACHAR4643!$AA$3:$DK$11,8,0))</f>
        <v>ס. פסיכיאטריה</v>
      </c>
      <c r="R6" s="333" t="str">
        <f>IF(O6=" "," ",HLOOKUP(O6,SACHAR4643!$AA$3:$DK$11,4,0))</f>
        <v xml:space="preserve"> </v>
      </c>
      <c r="S6" s="239">
        <f>IF(O6=" "," ",HLOOKUP(O6,SACHAR4643!$AA$3:$DK$11,9,0))</f>
        <v>10.56</v>
      </c>
    </row>
    <row r="7" spans="1:19">
      <c r="H7" s="407">
        <f>+'Netunei Gimlai'!L6</f>
        <v>4</v>
      </c>
      <c r="I7" s="408">
        <f>+'Netunei Gimlai'!M6</f>
        <v>1063</v>
      </c>
      <c r="J7" s="408" t="str">
        <f>+'Netunei Gimlai'!N6</f>
        <v>תוספת מנמ"ש 2022</v>
      </c>
      <c r="K7" s="409">
        <f>+'Netunei Gimlai'!O6</f>
        <v>0</v>
      </c>
      <c r="L7" s="410">
        <f>+'Netunei Gimlai'!P6</f>
        <v>720</v>
      </c>
      <c r="O7" s="332">
        <f t="shared" si="0"/>
        <v>4</v>
      </c>
      <c r="P7" s="1" t="str">
        <f>IF(O7=" "," ",HLOOKUP(O7,SACHAR4643!$AA$3:$DK$11,7,0))</f>
        <v>105 / 798</v>
      </c>
      <c r="Q7" t="str">
        <f>IF(O7=" "," ",HLOOKUP(O7,SACHAR4643!$AA$3:$DK$11,8,0))</f>
        <v>דריכות בית חולים</v>
      </c>
      <c r="R7" s="333">
        <f>IF(O7=" "," ",HLOOKUP(O7,SACHAR4643!$AA$3:$DK$11,4,0))</f>
        <v>0.3</v>
      </c>
      <c r="S7" s="239">
        <f>IF(O7=" "," ",HLOOKUP(O7,SACHAR4643!$AA$3:$DK$11,9,0))</f>
        <v>843.4631717176984</v>
      </c>
    </row>
    <row r="8" spans="1:19">
      <c r="H8" s="407">
        <f>+'Netunei Gimlai'!L7</f>
        <v>5</v>
      </c>
      <c r="I8" s="408" t="str">
        <f>+'Netunei Gimlai'!M7</f>
        <v>1037 / 4544</v>
      </c>
      <c r="J8" s="408" t="str">
        <f>+'Netunei Gimlai'!N7</f>
        <v>הסכם 2001 / תוספת 3.6</v>
      </c>
      <c r="K8" s="409">
        <f>+'Netunei Gimlai'!O7</f>
        <v>3.5999999999999997E-2</v>
      </c>
      <c r="L8" s="410">
        <f>+'Netunei Gimlai'!P7</f>
        <v>166.60275375334174</v>
      </c>
      <c r="O8" s="332">
        <f t="shared" si="0"/>
        <v>5</v>
      </c>
      <c r="P8" s="1" t="str">
        <f>IF(O8=" "," ",HLOOKUP(O8,SACHAR4643!$AA$3:$DK$11,7,0))</f>
        <v>1037 / 4544</v>
      </c>
      <c r="Q8" t="str">
        <f>IF(O8=" "," ",HLOOKUP(O8,SACHAR4643!$AA$3:$DK$11,8,0))</f>
        <v>הסכם 2001 / תוספת 3.6</v>
      </c>
      <c r="R8" s="333">
        <f>IF(O8=" "," ",HLOOKUP(O8,SACHAR4643!$AA$3:$DK$11,4,0))</f>
        <v>3.5999999999999997E-2</v>
      </c>
      <c r="S8" s="239">
        <f>IF(O8=" "," ",HLOOKUP(O8,SACHAR4643!$AA$3:$DK$11,9,0))</f>
        <v>149.24401478796094</v>
      </c>
    </row>
    <row r="9" spans="1:19">
      <c r="H9" s="407">
        <f>+'Netunei Gimlai'!L8</f>
        <v>6</v>
      </c>
      <c r="I9" s="408" t="str">
        <f>+'Netunei Gimlai'!M8</f>
        <v>1054 / 4934</v>
      </c>
      <c r="J9" s="408" t="str">
        <f>+'Netunei Gimlai'!N8</f>
        <v>הסכם 2009</v>
      </c>
      <c r="K9" s="409">
        <f>+'Netunei Gimlai'!O8</f>
        <v>0.05</v>
      </c>
      <c r="L9" s="410">
        <f>+'Netunei Gimlai'!P8</f>
        <v>239.72285123397512</v>
      </c>
      <c r="O9" s="332">
        <f t="shared" si="0"/>
        <v>6</v>
      </c>
      <c r="P9" s="1" t="str">
        <f>IF(O9=" "," ",HLOOKUP(O9,SACHAR4643!$AA$3:$DK$11,7,0))</f>
        <v>1054 / 4934</v>
      </c>
      <c r="Q9" t="str">
        <f>IF(O9=" "," ",HLOOKUP(O9,SACHAR4643!$AA$3:$DK$11,8,0))</f>
        <v>הסכם 2009</v>
      </c>
      <c r="R9" s="333">
        <f>IF(O9=" "," ",HLOOKUP(O9,SACHAR4643!$AA$3:$DK$11,4,0))</f>
        <v>0.05</v>
      </c>
      <c r="S9" s="239">
        <f>IF(O9=" "," ",HLOOKUP(O9,SACHAR4643!$AA$3:$DK$11,9,0))</f>
        <v>214.74555461156606</v>
      </c>
    </row>
    <row r="10" spans="1:19">
      <c r="H10" s="407">
        <f>+'Netunei Gimlai'!L9</f>
        <v>7</v>
      </c>
      <c r="I10" s="408" t="str">
        <f>+'Netunei Gimlai'!M9</f>
        <v>1057 / 4994</v>
      </c>
      <c r="J10" s="408" t="str">
        <f>+'Netunei Gimlai'!N9</f>
        <v>הסכם 2011</v>
      </c>
      <c r="K10" s="409">
        <f>+'Netunei Gimlai'!O9</f>
        <v>7.2499999999999995E-2</v>
      </c>
      <c r="L10" s="410">
        <f>+'Netunei Gimlai'!P9</f>
        <v>417.17804100372706</v>
      </c>
      <c r="O10" s="332">
        <f t="shared" si="0"/>
        <v>7</v>
      </c>
      <c r="P10" s="1" t="str">
        <f>IF(O10=" "," ",HLOOKUP(O10,SACHAR4643!$AA$3:$DK$11,7,0))</f>
        <v>1057 / 4994</v>
      </c>
      <c r="Q10" t="str">
        <f>IF(O10=" "," ",HLOOKUP(O10,SACHAR4643!$AA$3:$DK$11,8,0))</f>
        <v>הסכם 2011</v>
      </c>
      <c r="R10" s="333">
        <f>IF(O10=" "," ",HLOOKUP(O10,SACHAR4643!$AA$3:$DK$11,4,0))</f>
        <v>7.2499999999999995E-2</v>
      </c>
      <c r="S10" s="239">
        <f>IF(O10=" "," ",HLOOKUP(O10,SACHAR4643!$AA$3:$DK$11,9,0))</f>
        <v>326.95010689610933</v>
      </c>
    </row>
    <row r="11" spans="1:19">
      <c r="H11" s="407">
        <f>+'Netunei Gimlai'!L10</f>
        <v>8</v>
      </c>
      <c r="I11" s="408" t="str">
        <f>+'Netunei Gimlai'!M10</f>
        <v>1059 / 5216</v>
      </c>
      <c r="J11" s="408" t="str">
        <f>+'Netunei Gimlai'!N10</f>
        <v>מנמ"ש 2010</v>
      </c>
      <c r="K11" s="409">
        <f>+'Netunei Gimlai'!O10</f>
        <v>0.08</v>
      </c>
      <c r="L11" s="410">
        <f>+'Netunei Gimlai'!P10</f>
        <v>402.7343900730782</v>
      </c>
      <c r="O11" s="332">
        <f t="shared" si="0"/>
        <v>8</v>
      </c>
      <c r="P11" s="1" t="str">
        <f>IF(O11=" "," ",HLOOKUP(O11,SACHAR4643!$AA$3:$DK$11,7,0))</f>
        <v>5340 / 1072</v>
      </c>
      <c r="Q11" t="str">
        <f>IF(O11=" "," ",HLOOKUP(O11,SACHAR4643!$AA$3:$DK$11,8,0))</f>
        <v>בית חולים מאוחדת</v>
      </c>
      <c r="R11" s="333" t="str">
        <f>IF(O11=" "," ",HLOOKUP(O11,SACHAR4643!$AA$3:$DK$11,4,0))</f>
        <v xml:space="preserve"> </v>
      </c>
      <c r="S11" s="239">
        <f>IF(O11=" "," ",HLOOKUP(O11,SACHAR4643!$AA$3:$DK$11,9,0))</f>
        <v>480.1</v>
      </c>
    </row>
    <row r="12" spans="1:19">
      <c r="H12" s="407">
        <f>+'Netunei Gimlai'!L11</f>
        <v>9</v>
      </c>
      <c r="I12" s="408" t="str">
        <f>+'Netunei Gimlai'!M11</f>
        <v>1072 / 5340</v>
      </c>
      <c r="J12" s="408" t="str">
        <f>+'Netunei Gimlai'!N11</f>
        <v>בית חולים מאוחדת</v>
      </c>
      <c r="K12" s="409" t="str">
        <f>+'Netunei Gimlai'!O11</f>
        <v xml:space="preserve"> </v>
      </c>
      <c r="L12" s="410">
        <f>+'Netunei Gimlai'!P11</f>
        <v>480.1</v>
      </c>
      <c r="O12" s="332">
        <f t="shared" si="0"/>
        <v>9</v>
      </c>
      <c r="P12" s="1" t="str">
        <f>IF(O12=" "," ",HLOOKUP(O12,SACHAR4643!$AA$3:$DK$11,7,0))</f>
        <v>1059 / 5216</v>
      </c>
      <c r="Q12" t="str">
        <f>IF(O12=" "," ",HLOOKUP(O12,SACHAR4643!$AA$3:$DK$11,8,0))</f>
        <v>מנמ"ש</v>
      </c>
      <c r="R12" s="333">
        <f>IF(O12=" "," ",HLOOKUP(O12,SACHAR4643!$AA$3:$DK$11,4,0))</f>
        <v>0.08</v>
      </c>
      <c r="S12" s="239">
        <f>IF(O12=" "," ",HLOOKUP(O12,SACHAR4643!$AA$3:$DK$11,9,0))</f>
        <v>322.36453174743099</v>
      </c>
    </row>
    <row r="13" spans="1:19">
      <c r="H13" s="407">
        <f>+'Netunei Gimlai'!L12</f>
        <v>10</v>
      </c>
      <c r="I13" s="408">
        <f>+'Netunei Gimlai'!M12</f>
        <v>4643</v>
      </c>
      <c r="J13" s="408" t="str">
        <f>+'Netunei Gimlai'!N12</f>
        <v>השלמת שכר</v>
      </c>
      <c r="K13" s="409" t="str">
        <f>+'Netunei Gimlai'!O12</f>
        <v xml:space="preserve"> </v>
      </c>
      <c r="L13" s="410">
        <f>+'Netunei Gimlai'!P12</f>
        <v>265.52</v>
      </c>
      <c r="O13" s="332">
        <f t="shared" si="0"/>
        <v>10</v>
      </c>
      <c r="P13" s="1">
        <f>IF(O13=" "," ",HLOOKUP(O13,SACHAR4643!$AA$3:$DK$11,7,0))</f>
        <v>4643</v>
      </c>
      <c r="Q13" t="str">
        <f>IF(O13=" "," ",HLOOKUP(O13,SACHAR4643!$AA$3:$DK$11,8,0))</f>
        <v>השלמת שכר</v>
      </c>
      <c r="R13" s="333" t="str">
        <f>IF(O13=" "," ",HLOOKUP(O13,SACHAR4643!$AA$3:$DK$11,4,0))</f>
        <v xml:space="preserve"> </v>
      </c>
      <c r="S13" s="239">
        <f>IF(O13=" "," ",HLOOKUP(O13,SACHAR4643!$AA$3:$DK$11,9,0))</f>
        <v>265.52</v>
      </c>
    </row>
    <row r="14" spans="1:19">
      <c r="H14" s="407">
        <f>+'Netunei Gimlai'!L13</f>
        <v>11</v>
      </c>
      <c r="I14" s="408" t="str">
        <f>+'Netunei Gimlai'!M13</f>
        <v>1077 / 5401</v>
      </c>
      <c r="J14" s="408" t="str">
        <f>+'Netunei Gimlai'!N13</f>
        <v>הסכם 2016 %</v>
      </c>
      <c r="K14" s="409">
        <f>+'Netunei Gimlai'!O13</f>
        <v>3.875E-2</v>
      </c>
      <c r="L14" s="410">
        <f>+'Netunei Gimlai'!P13</f>
        <v>254.74607689587347</v>
      </c>
      <c r="O14" s="332">
        <f t="shared" si="0"/>
        <v>11</v>
      </c>
      <c r="P14" s="1" t="str">
        <f>IF(O14=" "," ",HLOOKUP(O14,SACHAR4643!$AA$3:$DK$11,7,0))</f>
        <v>5401 / 1077</v>
      </c>
      <c r="Q14" t="str">
        <f>IF(O14=" "," ",HLOOKUP(O14,SACHAR4643!$AA$3:$DK$11,8,0))</f>
        <v>הסכם 2016 %</v>
      </c>
      <c r="R14" s="333">
        <f>IF(O14=" "," ",HLOOKUP(O14,SACHAR4643!$AA$3:$DK$11,4,0))</f>
        <v>3.875E-2</v>
      </c>
      <c r="S14" s="239">
        <f>IF(O14=" "," ",HLOOKUP(O14,SACHAR4643!$AA$3:$DK$11,9,0))</f>
        <v>181.30626231259905</v>
      </c>
    </row>
    <row r="15" spans="1:19">
      <c r="H15" s="407">
        <f>+'Netunei Gimlai'!L14</f>
        <v>12</v>
      </c>
      <c r="I15" s="408" t="str">
        <f>+'Netunei Gimlai'!M14</f>
        <v>1073 / 5402</v>
      </c>
      <c r="J15" s="408" t="str">
        <f>+'Netunei Gimlai'!N14</f>
        <v>הסכם 2016 סכום</v>
      </c>
      <c r="K15" s="409" t="str">
        <f>+'Netunei Gimlai'!O14</f>
        <v xml:space="preserve"> </v>
      </c>
      <c r="L15" s="410">
        <f>+'Netunei Gimlai'!P14</f>
        <v>425.95</v>
      </c>
      <c r="O15" s="332">
        <f t="shared" si="0"/>
        <v>12</v>
      </c>
      <c r="P15" s="1" t="str">
        <f>IF(O15=" "," ",HLOOKUP(O15,SACHAR4643!$AA$3:$DK$11,7,0))</f>
        <v>1073 / 5402</v>
      </c>
      <c r="Q15" t="str">
        <f>IF(O15=" "," ",HLOOKUP(O15,SACHAR4643!$AA$3:$DK$11,8,0))</f>
        <v>הסכם 2016 סכום</v>
      </c>
      <c r="R15" s="333" t="str">
        <f>IF(O15=" "," ",HLOOKUP(O15,SACHAR4643!$AA$3:$DK$11,4,0))</f>
        <v xml:space="preserve"> </v>
      </c>
      <c r="S15" s="239">
        <f>IF(O15=" "," ",HLOOKUP(O15,SACHAR4643!$AA$3:$DK$11,9,0))</f>
        <v>425.95</v>
      </c>
    </row>
    <row r="16" spans="1:19">
      <c r="H16" s="407">
        <f>+'Netunei Gimlai'!L15</f>
        <v>13</v>
      </c>
      <c r="I16" s="408" t="str">
        <f>+'Netunei Gimlai'!M15</f>
        <v>4005 / 5524</v>
      </c>
      <c r="J16" s="408" t="str">
        <f>+'Netunei Gimlai'!N15</f>
        <v>שיקלית 2023</v>
      </c>
      <c r="K16" s="409" t="str">
        <f>+'Netunei Gimlai'!O15</f>
        <v xml:space="preserve"> </v>
      </c>
      <c r="L16" s="410">
        <f>+'Netunei Gimlai'!P15</f>
        <v>400</v>
      </c>
      <c r="O16" s="332">
        <f t="shared" si="0"/>
        <v>13</v>
      </c>
      <c r="P16" s="1" t="str">
        <f>IF(O16=" "," ",HLOOKUP(O16,SACHAR4643!$AA$3:$DK$11,7,0))</f>
        <v>4005 / 5524</v>
      </c>
      <c r="Q16" t="str">
        <f>IF(O16=" "," ",HLOOKUP(O16,SACHAR4643!$AA$3:$DK$11,8,0))</f>
        <v>שיקלית 2023</v>
      </c>
      <c r="R16" s="333" t="str">
        <f>IF(O16=" "," ",HLOOKUP(O16,SACHAR4643!$AA$3:$DK$11,4,0))</f>
        <v xml:space="preserve"> </v>
      </c>
      <c r="S16" s="239">
        <f>IF(O16=" "," ",HLOOKUP(O16,SACHAR4643!$AA$3:$DK$11,9,0))</f>
        <v>400</v>
      </c>
    </row>
    <row r="17" spans="8:19">
      <c r="H17" s="407">
        <f>+'Netunei Gimlai'!L16</f>
        <v>14</v>
      </c>
      <c r="I17" s="408">
        <f>+'Netunei Gimlai'!M16</f>
        <v>5533</v>
      </c>
      <c r="J17" s="408" t="str">
        <f>+'Netunei Gimlai'!N16</f>
        <v>תוספת אחוזית 2024</v>
      </c>
      <c r="K17" s="409">
        <f>+'Netunei Gimlai'!O16</f>
        <v>3.5000000000000003E-2</v>
      </c>
      <c r="L17" s="410">
        <f>+'Netunei Gimlai'!P16</f>
        <v>239.00934343601548</v>
      </c>
      <c r="O17" s="332">
        <f t="shared" si="0"/>
        <v>14</v>
      </c>
      <c r="P17" s="1">
        <f>IF(O17=" "," ",HLOOKUP(O17,SACHAR4643!$AA$3:$DK$11,7,0))</f>
        <v>5533</v>
      </c>
      <c r="Q17" t="str">
        <f>IF(O17=" "," ",HLOOKUP(O17,SACHAR4643!$AA$3:$DK$11,8,0))</f>
        <v>תוספת אחוזית 2024</v>
      </c>
      <c r="R17" s="333">
        <f>IF(O17=" "," ",HLOOKUP(O17,SACHAR4643!$AA$3:$DK$11,4,0))</f>
        <v>0.02</v>
      </c>
      <c r="S17" s="239">
        <f>IF(O17=" "," ",HLOOKUP(O17,SACHAR4643!$AA$3:$DK$11,9,0))</f>
        <v>106.80555095598052</v>
      </c>
    </row>
    <row r="18" spans="8:19">
      <c r="H18" s="407">
        <f>+'Netunei Gimlai'!L17</f>
        <v>15</v>
      </c>
      <c r="I18" s="408">
        <f>+'Netunei Gimlai'!M17</f>
        <v>99998</v>
      </c>
      <c r="J18" s="408" t="str">
        <f>+'Netunei Gimlai'!N17</f>
        <v>עיגול לחישוב מינימום</v>
      </c>
      <c r="K18" s="409" t="str">
        <f>+'Netunei Gimlai'!O17</f>
        <v xml:space="preserve"> </v>
      </c>
      <c r="L18" s="410">
        <f>+'Netunei Gimlai'!P17</f>
        <v>1E-3</v>
      </c>
      <c r="O18" s="332">
        <f t="shared" ref="O18:O27" si="1">IF(O17=" "," ",IF(P17=99999," ",+O17+1))</f>
        <v>15</v>
      </c>
      <c r="P18" s="1">
        <f>IF(O18=" "," ",HLOOKUP(O18,SACHAR4643!$AA$3:$DK$11,7,0))</f>
        <v>99998</v>
      </c>
      <c r="Q18" t="str">
        <f>IF(O18=" "," ",HLOOKUP(O18,SACHAR4643!$AA$3:$DK$11,8,0))</f>
        <v>עיגול לחישוב מינימום</v>
      </c>
      <c r="R18" s="333" t="str">
        <f>IF(O18=" "," ",HLOOKUP(O18,SACHAR4643!$AA$3:$DK$11,4,0))</f>
        <v xml:space="preserve"> </v>
      </c>
      <c r="S18" s="239">
        <f>IF(O18=" "," ",HLOOKUP(O18,SACHAR4643!$AA$3:$DK$11,9,0))</f>
        <v>1E-3</v>
      </c>
    </row>
    <row r="19" spans="8:19">
      <c r="H19" s="407">
        <f>+'Netunei Gimlai'!L18</f>
        <v>16</v>
      </c>
      <c r="I19" s="408">
        <f>+'Netunei Gimlai'!M18</f>
        <v>1699</v>
      </c>
      <c r="J19" s="408" t="str">
        <f>+'Netunei Gimlai'!N18</f>
        <v>תוספת חוק מינימום</v>
      </c>
      <c r="K19" s="409" t="str">
        <f>+'Netunei Gimlai'!O18</f>
        <v xml:space="preserve"> </v>
      </c>
      <c r="L19" s="410">
        <f>+'Netunei Gimlai'!P18</f>
        <v>1942.012860555501</v>
      </c>
      <c r="O19" s="332">
        <f t="shared" si="1"/>
        <v>16</v>
      </c>
      <c r="P19" s="1">
        <f>IF(O19=" "," ",HLOOKUP(O19,SACHAR4643!$AA$3:$DK$11,7,0))</f>
        <v>1699</v>
      </c>
      <c r="Q19" t="str">
        <f>IF(O19=" "," ",HLOOKUP(O19,SACHAR4643!$AA$3:$DK$11,8,0))</f>
        <v>תוספת חוק מינימום</v>
      </c>
      <c r="R19" s="333" t="str">
        <f>IF(O19=" "," ",HLOOKUP(O19,SACHAR4643!$AA$3:$DK$11,4,0))</f>
        <v xml:space="preserve"> </v>
      </c>
      <c r="S19" s="239">
        <f>IF(O19=" "," ",HLOOKUP(O19,SACHAR4643!$AA$3:$DK$11,9,0))</f>
        <v>1942.012860555501</v>
      </c>
    </row>
    <row r="20" spans="8:19">
      <c r="H20" s="407">
        <f>+'Netunei Gimlai'!L19</f>
        <v>17</v>
      </c>
      <c r="I20" s="408">
        <f>+'Netunei Gimlai'!M19</f>
        <v>99999</v>
      </c>
      <c r="J20" s="408" t="str">
        <f>+'Netunei Gimlai'!N19</f>
        <v>סה"כ מרכיבי שכר שוטף</v>
      </c>
      <c r="K20" s="409" t="str">
        <f>+'Netunei Gimlai'!O19</f>
        <v xml:space="preserve"> </v>
      </c>
      <c r="L20" s="410">
        <f>+'Netunei Gimlai'!P19</f>
        <v>10101.331587877672</v>
      </c>
      <c r="O20" s="332">
        <f t="shared" si="1"/>
        <v>17</v>
      </c>
      <c r="P20" s="1">
        <f>IF(O20=" "," ",HLOOKUP(O20,SACHAR4643!$AA$3:$DK$11,7,0))</f>
        <v>99999</v>
      </c>
      <c r="Q20" t="str">
        <f>IF(O20=" "," ",HLOOKUP(O20,SACHAR4643!$AA$3:$DK$11,8,0))</f>
        <v>ברוטו פנסיוני</v>
      </c>
      <c r="R20" s="333" t="str">
        <f>IF(O20=" "," ",HLOOKUP(O20,SACHAR4643!$AA$3:$DK$11,4,0))</f>
        <v xml:space="preserve"> </v>
      </c>
      <c r="S20" s="239">
        <f>IF(O20=" "," ",HLOOKUP(O20,SACHAR4643!$AA$3:$DK$11,9,0))</f>
        <v>8480.5669593105085</v>
      </c>
    </row>
    <row r="21" spans="8:19">
      <c r="H21" s="407" t="str">
        <f>+'Netunei Gimlai'!L20</f>
        <v xml:space="preserve"> </v>
      </c>
      <c r="I21" s="408" t="str">
        <f>+'Netunei Gimlai'!M20</f>
        <v xml:space="preserve"> </v>
      </c>
      <c r="J21" s="408" t="str">
        <f>+'Netunei Gimlai'!N20</f>
        <v xml:space="preserve"> </v>
      </c>
      <c r="K21" s="409" t="str">
        <f>+'Netunei Gimlai'!O20</f>
        <v xml:space="preserve"> </v>
      </c>
      <c r="L21" s="410" t="str">
        <f>+'Netunei Gimlai'!P20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7" t="str">
        <f>+'Netunei Gimlai'!L21</f>
        <v xml:space="preserve"> </v>
      </c>
      <c r="I22" s="408" t="str">
        <f>+'Netunei Gimlai'!M21</f>
        <v xml:space="preserve"> </v>
      </c>
      <c r="J22" s="408" t="str">
        <f>+'Netunei Gimlai'!N21</f>
        <v xml:space="preserve"> </v>
      </c>
      <c r="K22" s="409" t="str">
        <f>+'Netunei Gimlai'!O21</f>
        <v xml:space="preserve"> </v>
      </c>
      <c r="L22" s="410" t="str">
        <f>+'Netunei Gimlai'!P21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7" t="str">
        <f>+'Netunei Gimlai'!L22</f>
        <v xml:space="preserve"> </v>
      </c>
      <c r="I23" s="408" t="str">
        <f>+'Netunei Gimlai'!M22</f>
        <v xml:space="preserve"> </v>
      </c>
      <c r="J23" s="408" t="str">
        <f>+'Netunei Gimlai'!N22</f>
        <v xml:space="preserve"> </v>
      </c>
      <c r="K23" s="409" t="str">
        <f>+'Netunei Gimlai'!O22</f>
        <v xml:space="preserve"> </v>
      </c>
      <c r="L23" s="410" t="str">
        <f>+'Netunei Gimlai'!P22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7" t="str">
        <f>+'Netunei Gimlai'!L23</f>
        <v xml:space="preserve"> </v>
      </c>
      <c r="I24" s="408" t="str">
        <f>+'Netunei Gimlai'!M23</f>
        <v xml:space="preserve"> </v>
      </c>
      <c r="J24" s="408" t="str">
        <f>+'Netunei Gimlai'!N23</f>
        <v xml:space="preserve"> </v>
      </c>
      <c r="K24" s="409" t="str">
        <f>+'Netunei Gimlai'!O23</f>
        <v xml:space="preserve"> </v>
      </c>
      <c r="L24" s="410" t="str">
        <f>+'Netunei Gimlai'!P23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7" t="str">
        <f>+'Netunei Gimlai'!L24</f>
        <v xml:space="preserve"> </v>
      </c>
      <c r="I25" s="408" t="str">
        <f>+'Netunei Gimlai'!M24</f>
        <v xml:space="preserve"> </v>
      </c>
      <c r="J25" s="408" t="str">
        <f>+'Netunei Gimlai'!N24</f>
        <v xml:space="preserve"> </v>
      </c>
      <c r="K25" s="409" t="str">
        <f>+'Netunei Gimlai'!O24</f>
        <v xml:space="preserve"> </v>
      </c>
      <c r="L25" s="410" t="str">
        <f>+'Netunei Gimlai'!P24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7" t="str">
        <f>+'Netunei Gimlai'!L25</f>
        <v xml:space="preserve"> </v>
      </c>
      <c r="I26" s="408" t="str">
        <f>+'Netunei Gimlai'!M25</f>
        <v xml:space="preserve"> </v>
      </c>
      <c r="J26" s="408" t="str">
        <f>+'Netunei Gimlai'!N25</f>
        <v xml:space="preserve"> </v>
      </c>
      <c r="K26" s="409" t="str">
        <f>+'Netunei Gimlai'!O25</f>
        <v xml:space="preserve"> </v>
      </c>
      <c r="L26" s="410" t="str">
        <f>+'Netunei Gimlai'!P25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1" t="str">
        <f>+'Netunei Gimlai'!L26</f>
        <v xml:space="preserve"> </v>
      </c>
      <c r="I27" s="412" t="str">
        <f>+'Netunei Gimlai'!M26</f>
        <v xml:space="preserve"> </v>
      </c>
      <c r="J27" s="412" t="str">
        <f>+'Netunei Gimlai'!N26</f>
        <v xml:space="preserve"> </v>
      </c>
      <c r="K27" s="413" t="str">
        <f>+'Netunei Gimlai'!O26</f>
        <v xml:space="preserve"> </v>
      </c>
      <c r="L27" s="414" t="str">
        <f>+'Netunei Gimlai'!P26</f>
        <v xml:space="preserve"> </v>
      </c>
      <c r="O27" s="334" t="str">
        <f t="shared" si="1"/>
        <v xml:space="preserve"> </v>
      </c>
      <c r="P27" s="339"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0</v>
      </c>
      <c r="AE3">
        <f t="shared" si="0"/>
        <v>0</v>
      </c>
      <c r="AF3">
        <f t="shared" si="0"/>
        <v>0</v>
      </c>
      <c r="AG3">
        <f t="shared" si="0"/>
        <v>3</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4</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5</v>
      </c>
      <c r="CC3">
        <f t="shared" si="0"/>
        <v>0</v>
      </c>
      <c r="CD3">
        <f t="shared" si="0"/>
        <v>6</v>
      </c>
      <c r="CE3">
        <f t="shared" si="0"/>
        <v>0</v>
      </c>
      <c r="CF3">
        <f t="shared" si="0"/>
        <v>7</v>
      </c>
      <c r="CG3">
        <f t="shared" si="0"/>
        <v>0</v>
      </c>
      <c r="CH3">
        <f t="shared" si="0"/>
        <v>0</v>
      </c>
      <c r="CI3">
        <f t="shared" si="0"/>
        <v>8</v>
      </c>
      <c r="CJ3">
        <f t="shared" si="0"/>
        <v>0</v>
      </c>
      <c r="CK3">
        <f t="shared" si="0"/>
        <v>0</v>
      </c>
      <c r="CL3">
        <f t="shared" si="0"/>
        <v>0</v>
      </c>
      <c r="CM3">
        <f t="shared" si="0"/>
        <v>0</v>
      </c>
      <c r="CN3">
        <f t="shared" si="0"/>
        <v>9</v>
      </c>
      <c r="CO3">
        <f t="shared" ref="CO3:DO3" si="1">IF(CO5=1,CN4+1,0)</f>
        <v>0</v>
      </c>
      <c r="CP3">
        <f t="shared" si="1"/>
        <v>0</v>
      </c>
      <c r="CQ3">
        <f t="shared" si="1"/>
        <v>0</v>
      </c>
      <c r="CR3">
        <f t="shared" si="1"/>
        <v>0</v>
      </c>
      <c r="CS3">
        <f t="shared" si="1"/>
        <v>0</v>
      </c>
      <c r="CT3">
        <f t="shared" si="1"/>
        <v>0</v>
      </c>
      <c r="CU3">
        <f t="shared" si="1"/>
        <v>10</v>
      </c>
      <c r="CV3">
        <f t="shared" si="1"/>
        <v>0</v>
      </c>
      <c r="CW3">
        <f t="shared" si="1"/>
        <v>0</v>
      </c>
      <c r="CX3">
        <f t="shared" si="1"/>
        <v>0</v>
      </c>
      <c r="CY3">
        <f t="shared" si="1"/>
        <v>0</v>
      </c>
      <c r="CZ3">
        <f t="shared" si="1"/>
        <v>0</v>
      </c>
      <c r="DA3">
        <f t="shared" si="1"/>
        <v>0</v>
      </c>
      <c r="DB3">
        <f t="shared" si="1"/>
        <v>11</v>
      </c>
      <c r="DC3">
        <f t="shared" si="1"/>
        <v>12</v>
      </c>
      <c r="DD3">
        <f t="shared" si="1"/>
        <v>0</v>
      </c>
      <c r="DE3">
        <f t="shared" si="1"/>
        <v>0</v>
      </c>
      <c r="DF3">
        <f t="shared" si="1"/>
        <v>13</v>
      </c>
      <c r="DG3">
        <f t="shared" si="1"/>
        <v>14</v>
      </c>
      <c r="DH3">
        <f t="shared" si="1"/>
        <v>15</v>
      </c>
      <c r="DI3">
        <f t="shared" si="1"/>
        <v>16</v>
      </c>
      <c r="DJ3">
        <f t="shared" si="1"/>
        <v>0</v>
      </c>
      <c r="DK3">
        <f t="shared" si="1"/>
        <v>17</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2</v>
      </c>
      <c r="AE4">
        <f t="shared" si="2"/>
        <v>2</v>
      </c>
      <c r="AF4">
        <f t="shared" si="2"/>
        <v>2</v>
      </c>
      <c r="AG4">
        <f t="shared" si="2"/>
        <v>3</v>
      </c>
      <c r="AH4">
        <f t="shared" si="2"/>
        <v>3</v>
      </c>
      <c r="AI4">
        <f t="shared" si="2"/>
        <v>3</v>
      </c>
      <c r="AJ4">
        <f t="shared" si="2"/>
        <v>3</v>
      </c>
      <c r="AK4">
        <f t="shared" si="2"/>
        <v>3</v>
      </c>
      <c r="AL4">
        <f t="shared" si="2"/>
        <v>3</v>
      </c>
      <c r="AM4">
        <f t="shared" si="2"/>
        <v>3</v>
      </c>
      <c r="AN4">
        <f t="shared" si="2"/>
        <v>3</v>
      </c>
      <c r="AO4">
        <f t="shared" si="2"/>
        <v>3</v>
      </c>
      <c r="AP4">
        <f t="shared" si="2"/>
        <v>3</v>
      </c>
      <c r="AQ4">
        <f t="shared" si="2"/>
        <v>3</v>
      </c>
      <c r="AR4">
        <f t="shared" si="2"/>
        <v>3</v>
      </c>
      <c r="AS4">
        <f t="shared" si="2"/>
        <v>3</v>
      </c>
      <c r="AT4">
        <f t="shared" si="2"/>
        <v>3</v>
      </c>
      <c r="AU4">
        <f t="shared" si="2"/>
        <v>3</v>
      </c>
      <c r="AV4">
        <f t="shared" si="2"/>
        <v>3</v>
      </c>
      <c r="AW4">
        <f t="shared" si="2"/>
        <v>3</v>
      </c>
      <c r="AX4">
        <f t="shared" si="2"/>
        <v>3</v>
      </c>
      <c r="AY4">
        <f t="shared" si="2"/>
        <v>4</v>
      </c>
      <c r="AZ4">
        <f t="shared" si="2"/>
        <v>4</v>
      </c>
      <c r="BA4">
        <f t="shared" si="2"/>
        <v>4</v>
      </c>
      <c r="BB4">
        <f t="shared" si="2"/>
        <v>4</v>
      </c>
      <c r="BC4">
        <f t="shared" si="2"/>
        <v>4</v>
      </c>
      <c r="BD4">
        <f t="shared" si="2"/>
        <v>4</v>
      </c>
      <c r="BE4">
        <f t="shared" si="2"/>
        <v>4</v>
      </c>
      <c r="BF4">
        <f t="shared" si="2"/>
        <v>4</v>
      </c>
      <c r="BG4">
        <f t="shared" si="2"/>
        <v>4</v>
      </c>
      <c r="BH4">
        <f t="shared" si="2"/>
        <v>4</v>
      </c>
      <c r="BI4">
        <f t="shared" si="2"/>
        <v>4</v>
      </c>
      <c r="BJ4">
        <f t="shared" si="2"/>
        <v>4</v>
      </c>
      <c r="BK4">
        <f t="shared" si="2"/>
        <v>4</v>
      </c>
      <c r="BL4">
        <f t="shared" si="2"/>
        <v>4</v>
      </c>
      <c r="BM4">
        <f t="shared" si="2"/>
        <v>4</v>
      </c>
      <c r="BN4">
        <f t="shared" si="2"/>
        <v>4</v>
      </c>
      <c r="BO4">
        <f t="shared" si="2"/>
        <v>4</v>
      </c>
      <c r="BP4">
        <f t="shared" si="2"/>
        <v>4</v>
      </c>
      <c r="BQ4">
        <f t="shared" si="2"/>
        <v>4</v>
      </c>
      <c r="BR4">
        <f t="shared" si="2"/>
        <v>4</v>
      </c>
      <c r="BS4">
        <f t="shared" si="2"/>
        <v>4</v>
      </c>
      <c r="BT4">
        <f t="shared" si="2"/>
        <v>4</v>
      </c>
      <c r="BU4">
        <f t="shared" si="2"/>
        <v>4</v>
      </c>
      <c r="BV4">
        <f t="shared" si="2"/>
        <v>4</v>
      </c>
      <c r="BW4">
        <f t="shared" si="2"/>
        <v>4</v>
      </c>
      <c r="BX4">
        <f t="shared" si="2"/>
        <v>4</v>
      </c>
      <c r="BY4">
        <f t="shared" si="2"/>
        <v>4</v>
      </c>
      <c r="BZ4">
        <f t="shared" si="2"/>
        <v>4</v>
      </c>
      <c r="CA4">
        <f t="shared" si="2"/>
        <v>4</v>
      </c>
      <c r="CB4">
        <f t="shared" si="2"/>
        <v>5</v>
      </c>
      <c r="CC4">
        <f t="shared" si="2"/>
        <v>5</v>
      </c>
      <c r="CD4">
        <f t="shared" si="2"/>
        <v>6</v>
      </c>
      <c r="CE4">
        <f t="shared" si="2"/>
        <v>6</v>
      </c>
      <c r="CF4">
        <f t="shared" si="2"/>
        <v>7</v>
      </c>
      <c r="CG4">
        <f t="shared" si="2"/>
        <v>7</v>
      </c>
      <c r="CH4">
        <f t="shared" si="2"/>
        <v>7</v>
      </c>
      <c r="CI4">
        <f t="shared" si="2"/>
        <v>8</v>
      </c>
      <c r="CJ4">
        <f t="shared" si="2"/>
        <v>8</v>
      </c>
      <c r="CK4">
        <f t="shared" si="2"/>
        <v>8</v>
      </c>
      <c r="CL4">
        <f t="shared" si="2"/>
        <v>8</v>
      </c>
      <c r="CM4">
        <f t="shared" si="2"/>
        <v>8</v>
      </c>
      <c r="CN4">
        <f t="shared" si="2"/>
        <v>9</v>
      </c>
      <c r="CO4">
        <f t="shared" ref="CO4:DM4" si="3">IF(CO5=1,CN4+1,CN4)</f>
        <v>9</v>
      </c>
      <c r="CP4">
        <f t="shared" si="3"/>
        <v>9</v>
      </c>
      <c r="CQ4">
        <f t="shared" si="3"/>
        <v>9</v>
      </c>
      <c r="CR4">
        <f t="shared" si="3"/>
        <v>9</v>
      </c>
      <c r="CS4">
        <f t="shared" si="3"/>
        <v>9</v>
      </c>
      <c r="CT4">
        <f t="shared" si="3"/>
        <v>9</v>
      </c>
      <c r="CU4">
        <f t="shared" si="3"/>
        <v>10</v>
      </c>
      <c r="CV4">
        <f t="shared" si="3"/>
        <v>10</v>
      </c>
      <c r="CW4">
        <f t="shared" si="3"/>
        <v>10</v>
      </c>
      <c r="CX4">
        <f t="shared" si="3"/>
        <v>10</v>
      </c>
      <c r="CY4">
        <f t="shared" si="3"/>
        <v>10</v>
      </c>
      <c r="CZ4">
        <f t="shared" si="3"/>
        <v>10</v>
      </c>
      <c r="DA4">
        <f t="shared" si="3"/>
        <v>10</v>
      </c>
      <c r="DB4">
        <f t="shared" si="3"/>
        <v>11</v>
      </c>
      <c r="DC4">
        <f t="shared" si="3"/>
        <v>12</v>
      </c>
      <c r="DD4">
        <f t="shared" si="3"/>
        <v>12</v>
      </c>
      <c r="DE4">
        <f t="shared" si="3"/>
        <v>12</v>
      </c>
      <c r="DF4">
        <f t="shared" si="3"/>
        <v>13</v>
      </c>
      <c r="DG4">
        <f t="shared" si="3"/>
        <v>14</v>
      </c>
      <c r="DH4">
        <f t="shared" si="3"/>
        <v>15</v>
      </c>
      <c r="DI4">
        <f t="shared" si="3"/>
        <v>16</v>
      </c>
      <c r="DJ4">
        <f t="shared" si="3"/>
        <v>16</v>
      </c>
      <c r="DK4">
        <f t="shared" si="3"/>
        <v>17</v>
      </c>
      <c r="DL4" t="e">
        <f t="shared" si="3"/>
        <v>#REF!</v>
      </c>
      <c r="DM4" t="e">
        <f t="shared" si="3"/>
        <v>#REF!</v>
      </c>
    </row>
    <row r="5" spans="1:121">
      <c r="Y5" t="s">
        <v>44</v>
      </c>
      <c r="AA5">
        <f>IF(AA11&gt;0,1,0)</f>
        <v>1</v>
      </c>
      <c r="AB5">
        <f>IF(AB11&gt;0,1,0)</f>
        <v>0</v>
      </c>
      <c r="AC5">
        <f t="shared" ref="AC5:CN5" si="4">IF(AC11&gt;0,1,0)</f>
        <v>1</v>
      </c>
      <c r="AD5">
        <f t="shared" si="4"/>
        <v>0</v>
      </c>
      <c r="AE5">
        <f t="shared" si="4"/>
        <v>0</v>
      </c>
      <c r="AF5">
        <f t="shared" si="4"/>
        <v>0</v>
      </c>
      <c r="AG5">
        <f t="shared" si="4"/>
        <v>1</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1</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1</v>
      </c>
      <c r="CJ5">
        <f t="shared" si="4"/>
        <v>0</v>
      </c>
      <c r="CK5">
        <f t="shared" si="4"/>
        <v>0</v>
      </c>
      <c r="CL5">
        <f t="shared" si="4"/>
        <v>0</v>
      </c>
      <c r="CM5">
        <f t="shared" si="4"/>
        <v>0</v>
      </c>
      <c r="CN5">
        <f t="shared" si="4"/>
        <v>1</v>
      </c>
      <c r="CO5">
        <f t="shared" ref="CO5:DM5" si="5">IF(CO11&gt;0,1,0)</f>
        <v>0</v>
      </c>
      <c r="CP5">
        <f t="shared" si="5"/>
        <v>0</v>
      </c>
      <c r="CQ5">
        <f t="shared" si="5"/>
        <v>0</v>
      </c>
      <c r="CR5">
        <f t="shared" si="5"/>
        <v>0</v>
      </c>
      <c r="CS5">
        <f t="shared" si="5"/>
        <v>0</v>
      </c>
      <c r="CT5">
        <f t="shared" si="5"/>
        <v>0</v>
      </c>
      <c r="CU5">
        <f>IF(CU11&lt;&gt;0,1,0)</f>
        <v>1</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1</v>
      </c>
      <c r="DG5">
        <f t="shared" si="5"/>
        <v>1</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3.5999999999999997E-2</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f>IF(AY7=0," ",AY7)</f>
        <v>0.3</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f t="shared" si="12"/>
        <v>0.08</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3.875E-2</v>
      </c>
      <c r="DC6" s="84" t="str">
        <f t="shared" si="12"/>
        <v xml:space="preserve"> </v>
      </c>
      <c r="DD6" s="84" t="str">
        <f t="shared" si="12"/>
        <v xml:space="preserve"> </v>
      </c>
      <c r="DE6" s="84" t="str">
        <f t="shared" si="12"/>
        <v xml:space="preserve"> </v>
      </c>
      <c r="DF6" s="84" t="str">
        <f t="shared" si="12"/>
        <v xml:space="preserve"> </v>
      </c>
      <c r="DG6" s="224">
        <f t="shared" si="12"/>
        <v>0.02</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3.5999999999999997E-2</v>
      </c>
      <c r="AE7" s="243" t="str">
        <f>IF('tosafot '!Q2=9%,9%," ")</f>
        <v xml:space="preserve"> </v>
      </c>
      <c r="AF7" s="243"/>
      <c r="AG7" s="243"/>
      <c r="AH7" s="243"/>
      <c r="AI7" s="243"/>
      <c r="AJ7" s="243"/>
      <c r="AK7" s="243"/>
      <c r="AL7" s="243"/>
      <c r="AM7" s="243"/>
      <c r="AN7" s="217">
        <f>IF(A11=0," ",'tosafot '!Y2)</f>
        <v>0</v>
      </c>
      <c r="AP7" s="243"/>
      <c r="AQ7" s="217">
        <f>IF(A11=0," ",'tosafot '!BO2)</f>
        <v>0</v>
      </c>
      <c r="AT7" s="217">
        <f>IF(A11=0," ",'tosafot '!BQ2)</f>
        <v>0</v>
      </c>
      <c r="AU7" s="217">
        <f>IF(A11=0," ",'tosafot '!BS2)</f>
        <v>0</v>
      </c>
      <c r="AV7" s="217">
        <f>+'tosafot '!AR2</f>
        <v>0</v>
      </c>
      <c r="AW7" s="317"/>
      <c r="AX7" s="317"/>
      <c r="AY7" s="243">
        <f>IF(A11=0," ",'tosafot '!AC2)</f>
        <v>0.3</v>
      </c>
      <c r="AZ7" s="243"/>
      <c r="BA7" s="243"/>
      <c r="BB7" s="243" t="str">
        <f>IF(A11=0," "," ")</f>
        <v xml:space="preserve"> </v>
      </c>
      <c r="BC7" s="243">
        <f>IF(A11=0," ",'tosafot '!AW2)</f>
        <v>0</v>
      </c>
      <c r="BD7" s="243">
        <f>IF(A11=0," ",'tosafot '!AX2)</f>
        <v>0</v>
      </c>
      <c r="BE7" s="243"/>
      <c r="BF7" s="243"/>
      <c r="BG7" s="243"/>
      <c r="BH7" s="243"/>
      <c r="BI7" s="243"/>
      <c r="BJ7" s="243"/>
      <c r="BK7" s="243"/>
      <c r="BL7" s="400">
        <f>+'tosafot '!CI2</f>
        <v>0</v>
      </c>
      <c r="BM7" s="402">
        <f>+'tosafot '!CJ2</f>
        <v>0</v>
      </c>
      <c r="BN7" s="243"/>
      <c r="BO7" s="191">
        <f>+'tosafot '!CL2</f>
        <v>0</v>
      </c>
      <c r="BP7" s="134">
        <f>+'tosafot '!BE2</f>
        <v>0</v>
      </c>
      <c r="BQ7" s="191">
        <f>+'tosafot '!CQ2</f>
        <v>0</v>
      </c>
      <c r="BR7" s="191">
        <f>+'tosafot '!CR2</f>
        <v>0</v>
      </c>
      <c r="BS7" s="134">
        <f>+'tosafot '!CS2</f>
        <v>0</v>
      </c>
      <c r="BT7" s="134">
        <f>+'tosafot '!CT2</f>
        <v>0</v>
      </c>
      <c r="BU7" s="191">
        <f>+'tosafot '!CU2</f>
        <v>0</v>
      </c>
      <c r="BV7" s="6">
        <f>+'tosafot '!CV2</f>
        <v>0</v>
      </c>
      <c r="BW7" s="6">
        <f>+'tosafot '!BG2</f>
        <v>0</v>
      </c>
      <c r="BX7" s="243" t="str">
        <f>IF(A11=0," "," ")</f>
        <v xml:space="preserve"> </v>
      </c>
      <c r="BY7" s="243">
        <f>+'tosafot '!CW2</f>
        <v>0</v>
      </c>
      <c r="BZ7" s="243">
        <f>+'tosafot '!BJ2</f>
        <v>0</v>
      </c>
      <c r="CA7" s="243">
        <f>+'tosafot '!CB2</f>
        <v>0</v>
      </c>
      <c r="CB7" s="134">
        <f>+'tosafot '!CF3</f>
        <v>3.5999999999999997E-2</v>
      </c>
      <c r="CC7" s="243">
        <f>IF(A11=0," ",'tosafot '!CG2)</f>
        <v>0</v>
      </c>
      <c r="CD7" s="134">
        <f>+'tosafot '!CH3</f>
        <v>0.05</v>
      </c>
      <c r="CF7" s="134">
        <f>+'tos kibutzi'!M1</f>
        <v>7.2499999999999995E-2</v>
      </c>
      <c r="CG7" s="134"/>
      <c r="CH7" s="134">
        <f>+'tosafot '!DA2</f>
        <v>0</v>
      </c>
      <c r="CI7" s="243"/>
      <c r="CJ7" s="243"/>
      <c r="CK7" s="134"/>
      <c r="CL7" s="243"/>
      <c r="CM7" s="243"/>
      <c r="CN7" s="243">
        <f>+'tosafot '!AH2</f>
        <v>0.08</v>
      </c>
      <c r="CS7" s="6">
        <f>+'tosafot '!BZ2</f>
        <v>0</v>
      </c>
      <c r="CT7" s="6">
        <f>+'tosafot '!CA2</f>
        <v>0</v>
      </c>
      <c r="CU7" s="6"/>
      <c r="DB7" s="244">
        <f>+'heskem 2016'!B5</f>
        <v>3.875E-2</v>
      </c>
      <c r="DE7" s="245">
        <f>+'tosafot '!DR2</f>
        <v>0</v>
      </c>
      <c r="DG7" s="245">
        <f>+'heskem 2023'!C5</f>
        <v>0.02</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'!BD2</f>
        <v>0</v>
      </c>
      <c r="BK8" s="243"/>
      <c r="BL8" s="243"/>
      <c r="BM8" s="243"/>
      <c r="BN8" s="243"/>
      <c r="BO8" s="243"/>
      <c r="BP8" s="243"/>
      <c r="BQ8" s="243"/>
      <c r="BR8" s="243"/>
      <c r="BS8" s="243"/>
      <c r="BT8" s="243"/>
      <c r="BU8" s="243"/>
      <c r="BV8" s="191"/>
      <c r="BW8" s="191"/>
      <c r="BX8" s="191">
        <f>+'tosafot '!BH2</f>
        <v>0</v>
      </c>
      <c r="BY8" s="191"/>
      <c r="BZ8" s="191"/>
      <c r="CA8" s="131"/>
      <c r="CB8" s="134"/>
      <c r="CC8" s="243"/>
      <c r="CD8" s="134"/>
      <c r="CE8">
        <f>+'tosafot '!BK2</f>
        <v>0</v>
      </c>
      <c r="CF8" s="134"/>
      <c r="CG8" s="191">
        <f>+'tosafot '!CY2</f>
        <v>0</v>
      </c>
      <c r="CH8" s="243"/>
      <c r="CI8" s="131">
        <f>+'tosafot '!AK2</f>
        <v>480.1</v>
      </c>
      <c r="CJ8" s="131">
        <f>+'tosafot '!DC2</f>
        <v>0</v>
      </c>
      <c r="CK8" s="191">
        <f>+'tosafot '!DD2</f>
        <v>0</v>
      </c>
      <c r="CL8" s="131">
        <f>+'4550'!D11</f>
        <v>0</v>
      </c>
      <c r="CM8" s="337">
        <f>+'tosafot '!CX2</f>
        <v>0</v>
      </c>
      <c r="CN8" s="243"/>
      <c r="CO8" s="131">
        <f>+'tosafot '!DI2</f>
        <v>0</v>
      </c>
      <c r="CP8" s="131">
        <f>+'tosafot '!BY2</f>
        <v>0</v>
      </c>
      <c r="CQ8" s="131">
        <f>+'tosafot '!BW2</f>
        <v>0</v>
      </c>
      <c r="CR8" s="131">
        <f>+'tosafot '!BX2</f>
        <v>0</v>
      </c>
      <c r="CS8" s="131"/>
      <c r="CT8" s="131"/>
      <c r="CU8" s="131">
        <f>+'tosafot '!DM2</f>
        <v>265.52</v>
      </c>
      <c r="CV8" s="131">
        <f>+'tosafot '!CC2</f>
        <v>0</v>
      </c>
      <c r="CW8" s="131">
        <f>+'tosafot '!CD2</f>
        <v>0</v>
      </c>
      <c r="CX8" s="131">
        <f>+'tosafot '!CZ2</f>
        <v>0</v>
      </c>
      <c r="CY8" s="131">
        <f>+'tosafot '!BL2</f>
        <v>0</v>
      </c>
      <c r="CZ8" s="131">
        <f>+'tosafot '!CM2</f>
        <v>0</v>
      </c>
      <c r="DA8" s="131">
        <f>+'tosafot '!DN2</f>
        <v>0</v>
      </c>
      <c r="DB8" s="244"/>
      <c r="DD8" s="18">
        <f>+'tosafot '!DQ2</f>
        <v>0</v>
      </c>
      <c r="DE8" s="245"/>
      <c r="DF8" s="131">
        <f>+'tosafot '!DS3</f>
        <v>400</v>
      </c>
      <c r="DI8" s="131">
        <f>+sminimum!M6</f>
        <v>1942.012860555501</v>
      </c>
      <c r="DJ8" s="131">
        <f>+'Netunei Gimlai'!B18</f>
        <v>0</v>
      </c>
    </row>
    <row r="9" spans="1:121" ht="15" thickBot="1">
      <c r="B9" s="18">
        <f>+'Netunei Gimlai'!B6</f>
        <v>216</v>
      </c>
      <c r="C9" s="18">
        <f>VLOOKUP(B9,'tosafot '!$A$7:$B$234,2,0)</f>
        <v>12.202500000000001</v>
      </c>
      <c r="D9" s="18">
        <f>+'Netunei Gimlai'!B7</f>
        <v>228</v>
      </c>
      <c r="E9" s="18">
        <f>VLOOKUP(D9,'tosafot '!$A$7:$B$234,2,0)</f>
        <v>12.2026</v>
      </c>
      <c r="Y9" t="s">
        <v>47</v>
      </c>
      <c r="AA9">
        <v>10002</v>
      </c>
      <c r="AB9">
        <v>31</v>
      </c>
      <c r="AC9">
        <v>4624</v>
      </c>
      <c r="AD9" t="s">
        <v>5307</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5217</v>
      </c>
      <c r="AZ9" s="373">
        <v>805</v>
      </c>
      <c r="BA9" s="373">
        <v>809</v>
      </c>
      <c r="BB9" s="373">
        <v>853</v>
      </c>
      <c r="BC9" s="373">
        <v>858</v>
      </c>
      <c r="BD9">
        <v>875</v>
      </c>
      <c r="BE9">
        <v>883</v>
      </c>
      <c r="BF9" s="373">
        <v>907</v>
      </c>
      <c r="BG9" s="373">
        <v>918</v>
      </c>
      <c r="BH9" s="373">
        <v>955</v>
      </c>
      <c r="BI9" s="373">
        <v>959</v>
      </c>
      <c r="BJ9" s="373">
        <v>1358</v>
      </c>
      <c r="BK9" s="373">
        <v>1389</v>
      </c>
      <c r="BL9" s="373">
        <v>1615</v>
      </c>
      <c r="BM9" s="373">
        <v>1619</v>
      </c>
      <c r="BN9" s="373">
        <v>1657</v>
      </c>
      <c r="BO9" s="373">
        <v>1951</v>
      </c>
      <c r="BP9" s="373">
        <v>4169</v>
      </c>
      <c r="BQ9" s="373">
        <v>4244</v>
      </c>
      <c r="BR9" s="373">
        <v>4318</v>
      </c>
      <c r="BS9" s="373">
        <v>4319</v>
      </c>
      <c r="BT9" s="373">
        <v>4427</v>
      </c>
      <c r="BU9" s="373">
        <v>4428</v>
      </c>
      <c r="BV9" s="373">
        <v>4374</v>
      </c>
      <c r="BW9" s="373">
        <v>4406</v>
      </c>
      <c r="BX9" s="373">
        <v>4453</v>
      </c>
      <c r="BY9" s="373">
        <v>4658</v>
      </c>
      <c r="BZ9" s="373">
        <v>4687</v>
      </c>
      <c r="CA9">
        <v>4932</v>
      </c>
      <c r="CB9" s="395" t="s">
        <v>1434</v>
      </c>
      <c r="CC9">
        <v>1053</v>
      </c>
      <c r="CD9" t="s">
        <v>5234</v>
      </c>
      <c r="CE9">
        <v>4935</v>
      </c>
      <c r="CF9" t="s">
        <v>1427</v>
      </c>
      <c r="CG9">
        <v>5244</v>
      </c>
      <c r="CH9">
        <v>5287</v>
      </c>
      <c r="CI9" s="373" t="s">
        <v>5090</v>
      </c>
      <c r="CJ9" s="373">
        <v>5536</v>
      </c>
      <c r="CK9">
        <v>5548</v>
      </c>
      <c r="CL9" t="s">
        <v>5205</v>
      </c>
      <c r="CM9" t="s">
        <v>5206</v>
      </c>
      <c r="CN9" t="s">
        <v>5089</v>
      </c>
      <c r="CO9">
        <v>927</v>
      </c>
      <c r="CP9">
        <v>4147</v>
      </c>
      <c r="CQ9">
        <v>1961</v>
      </c>
      <c r="CR9">
        <v>1967</v>
      </c>
      <c r="CS9" s="373" t="s">
        <v>5095</v>
      </c>
      <c r="CT9">
        <v>4221</v>
      </c>
      <c r="CU9">
        <v>4643</v>
      </c>
      <c r="CV9" s="1">
        <v>5251</v>
      </c>
      <c r="CW9" s="1" t="s">
        <v>1433</v>
      </c>
      <c r="CX9">
        <v>5254</v>
      </c>
      <c r="CY9">
        <v>5268</v>
      </c>
      <c r="CZ9">
        <v>5270</v>
      </c>
      <c r="DA9">
        <v>2086</v>
      </c>
      <c r="DB9" s="373" t="s">
        <v>5235</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5310</v>
      </c>
      <c r="M10" s="140" t="s">
        <v>5312</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5164</v>
      </c>
      <c r="AL10" s="140" t="s">
        <v>1199</v>
      </c>
      <c r="AM10" s="140" t="s">
        <v>5167</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5170</v>
      </c>
      <c r="BB10" s="140" t="s">
        <v>5176</v>
      </c>
      <c r="BC10" s="140" t="s">
        <v>855</v>
      </c>
      <c r="BD10" s="140" t="s">
        <v>879</v>
      </c>
      <c r="BE10" s="140" t="s">
        <v>1536</v>
      </c>
      <c r="BF10" s="140" t="s">
        <v>5179</v>
      </c>
      <c r="BG10" s="140" t="s">
        <v>1332</v>
      </c>
      <c r="BH10" s="140" t="s">
        <v>5280</v>
      </c>
      <c r="BI10" s="140" t="s">
        <v>2013</v>
      </c>
      <c r="BJ10" s="140" t="s">
        <v>5230</v>
      </c>
      <c r="BK10" s="140" t="s">
        <v>1588</v>
      </c>
      <c r="BL10" s="140" t="s">
        <v>2380</v>
      </c>
      <c r="BM10" s="140" t="s">
        <v>931</v>
      </c>
      <c r="BN10" s="140" t="s">
        <v>985</v>
      </c>
      <c r="BO10" s="140" t="s">
        <v>5281</v>
      </c>
      <c r="BP10" s="140" t="s">
        <v>5209</v>
      </c>
      <c r="BQ10" s="140" t="s">
        <v>5279</v>
      </c>
      <c r="BR10" s="140" t="s">
        <v>968</v>
      </c>
      <c r="BS10" s="140" t="s">
        <v>5268</v>
      </c>
      <c r="BT10" s="140" t="s">
        <v>5274</v>
      </c>
      <c r="BU10" s="140" t="s">
        <v>988</v>
      </c>
      <c r="BV10" s="140" t="s">
        <v>973</v>
      </c>
      <c r="BW10" s="140" t="s">
        <v>5212</v>
      </c>
      <c r="BX10" s="140" t="s">
        <v>989</v>
      </c>
      <c r="BY10" s="140" t="s">
        <v>1661</v>
      </c>
      <c r="BZ10" s="140" t="s">
        <v>954</v>
      </c>
      <c r="CA10" s="140" t="s">
        <v>5216</v>
      </c>
      <c r="CB10" s="140" t="s">
        <v>75</v>
      </c>
      <c r="CC10" s="140" t="s">
        <v>38</v>
      </c>
      <c r="CD10" s="140" t="s">
        <v>76</v>
      </c>
      <c r="CE10" s="140" t="s">
        <v>1030</v>
      </c>
      <c r="CF10" s="140" t="s">
        <v>77</v>
      </c>
      <c r="CG10" s="140" t="s">
        <v>1717</v>
      </c>
      <c r="CH10" s="140" t="s">
        <v>1724</v>
      </c>
      <c r="CI10" s="140" t="s">
        <v>73</v>
      </c>
      <c r="CJ10" s="140" t="s">
        <v>5156</v>
      </c>
      <c r="CK10" s="140" t="s">
        <v>5158</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5152</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216</v>
      </c>
      <c r="C11" s="18">
        <f>IF(A11=0," ",VLOOKUP(B11,'tosafot '!$A$7:$B$234,2,0))</f>
        <v>12.202500000000001</v>
      </c>
      <c r="D11" s="220">
        <f>IF(A11=0," ",+'Netunei Gimlai'!B7)</f>
        <v>228</v>
      </c>
      <c r="E11" s="130">
        <f>IF(A11=0," ",VLOOKUP(D11,'tosafot '!$A$7:$B$234,2,0))</f>
        <v>12.2026</v>
      </c>
      <c r="F11" s="126">
        <f>IF(A11=0," ",+'Netunei Gimlai'!B4)</f>
        <v>9</v>
      </c>
      <c r="G11" s="18" t="str">
        <f>IF(A11=0," ",VLOOKUP(F11,MISRAD!$A$5:$B$81,2,0))</f>
        <v>הבריאות</v>
      </c>
      <c r="H11" s="189">
        <f>IF(A11=0," ",VLOOKUP(F11,MISRAD!$A$5:$D$81,4,0))</f>
        <v>107</v>
      </c>
      <c r="I11" s="18">
        <f>IF(A11=0," ",+'Netunei Gimlai'!B9)</f>
        <v>7</v>
      </c>
      <c r="J11" s="18" t="str">
        <f>IF(A11=0," ",VLOOKUP('Netunei Gimlai'!B9,DERUG!$A$3:$B$64,2,0))</f>
        <v>מח"ר</v>
      </c>
      <c r="K11" s="190">
        <f>IF(A11=0," ",VLOOKUP(I11,DERUG!$A$3:$D$64,4,0))</f>
        <v>11</v>
      </c>
      <c r="L11" s="18">
        <f>IF(A11=0," ",VLOOKUP(K11,'hashlamat sachar 4643'!B4:C5,2,0))</f>
        <v>40</v>
      </c>
      <c r="M11" s="129" t="str">
        <f>IF(A11=0," ",VLOOKUP(L11,'hashlamat sachar 4643'!C4:D5,2,0))</f>
        <v>37+</v>
      </c>
      <c r="N11" s="189"/>
      <c r="O11" s="132" cm="1">
        <f t="array" ref="O11">IF(A11=0," ",INDEX(kodderugdarga!$AJ$3:$AT$112,L11,K11))</f>
        <v>11008</v>
      </c>
      <c r="P11" s="127">
        <f>IF(A11=0," ",VLOOKUP(I11,DERUG!A3:E64,5,0))</f>
        <v>40</v>
      </c>
      <c r="Q11" s="127">
        <f>IF(A11=0," ",MIN(+'Netunei Gimlai'!B15,P11))</f>
        <v>10.75</v>
      </c>
      <c r="R11" s="18">
        <f>IF(A11=0," ",VLOOKUP(Q11,vetek!$A$3:$B$163,2,1))</f>
        <v>44</v>
      </c>
      <c r="S11" s="130">
        <f>IF(A11=0," ",vetek!T10)</f>
        <v>1.1129067913517885</v>
      </c>
      <c r="T11" s="135">
        <f>IF(A11=0," ",+'heskem 2016'!B5)</f>
        <v>3.875E-2</v>
      </c>
      <c r="U11" s="127">
        <f>IF(A11=0," ",+'heskem 2016'!B6)</f>
        <v>425.95</v>
      </c>
      <c r="V11" s="216">
        <v>0</v>
      </c>
      <c r="W11" s="218">
        <v>0</v>
      </c>
      <c r="X11" s="219">
        <v>0</v>
      </c>
      <c r="Y11" s="131">
        <f>IF(A11=0," ",VLOOKUP(L11,DARGA!C2:D111,2,0))</f>
        <v>2438.52</v>
      </c>
      <c r="Z11" s="131">
        <f>IF(A11=0," ",+Y11*(S11-1))</f>
        <v>275.32546884716328</v>
      </c>
      <c r="AA11" s="242">
        <f>+Y11+Z11</f>
        <v>2713.8454688471634</v>
      </c>
      <c r="AB11" s="131">
        <f>IF(A11=0," ",'tosafot '!L2)</f>
        <v>0</v>
      </c>
      <c r="AC11" s="136">
        <f>IF(A11=0," ",(+AA11+AF11+AL11+AP11+AW11)*AC7)</f>
        <v>97.698436878497873</v>
      </c>
      <c r="AD11" s="136">
        <f>IF(A11=0," ",'tosafot '!O2)</f>
        <v>0</v>
      </c>
      <c r="AE11" s="131">
        <f>IF('tosafot '!Q2=0.09,SUM(Y11:Z11)*9%,'tosafot '!Q2)</f>
        <v>0</v>
      </c>
      <c r="AF11" s="191">
        <f>IF(A11=0," ",'tosafot '!T2)</f>
        <v>0</v>
      </c>
      <c r="AG11" s="191">
        <f>IF(A11=0," ",'tosafot '!U2)</f>
        <v>10.56</v>
      </c>
      <c r="AH11" s="191">
        <f>IF(A11=0," ",'tosafot '!AN2)</f>
        <v>0</v>
      </c>
      <c r="AI11" s="191">
        <f>IF(A11=0," ",'tosafot '!AO2)</f>
        <v>0</v>
      </c>
      <c r="AJ11" s="191">
        <f>IF(A11=0," ",'tosafot '!V2)</f>
        <v>0</v>
      </c>
      <c r="AK11" s="191">
        <f>IF(A11=0," ",'tosafot '!AP2)</f>
        <v>0</v>
      </c>
      <c r="AL11" s="191">
        <f>IF(A11=0," ",'tosafot '!X2)</f>
        <v>0</v>
      </c>
      <c r="AM11" s="191">
        <f>IF(A11=0," ",'tosafot '!AQ2)</f>
        <v>0</v>
      </c>
      <c r="AN11" s="131">
        <f>AA11*AN7</f>
        <v>0</v>
      </c>
      <c r="AO11" s="131">
        <f>IF(A11=0," ",'tosafot '!BN2)</f>
        <v>0</v>
      </c>
      <c r="AP11" s="191">
        <f>IF(A11=0," ",'tosafot '!Z2)</f>
        <v>0</v>
      </c>
      <c r="AQ11" s="191">
        <f>(AA11+AD11+AE11+AU11+CB11+CD11+CF11+CL11+AO11+AV11+CM11)*AQ7</f>
        <v>0</v>
      </c>
      <c r="AR11" s="131">
        <f>IF(A11=0," ",'tosafot '!BP2)</f>
        <v>0</v>
      </c>
      <c r="AS11" s="131">
        <f>IF(A11=0," ",'tosafot '!BR2)</f>
        <v>0</v>
      </c>
      <c r="AT11" s="131">
        <f>+(AA11+AC11+AD11+AE11+AF11+AG11+AO11+AU11+BF11+BK11+BN11+CA11+CB11+CD11+CF11+CL11+CM11)*AT7</f>
        <v>0</v>
      </c>
      <c r="AU11" s="223">
        <f>(AA11+AB11+AC11+AD11+AE11+AF11+AG11+AL11+AW11+AP11+AO11+BF11+BN11)*AU7</f>
        <v>0</v>
      </c>
      <c r="AV11" s="223">
        <f>+(AA11+AC11)*AV7</f>
        <v>0</v>
      </c>
      <c r="AW11" s="191">
        <f>IF(A11=0," ",'tosafot '!AB2)</f>
        <v>0</v>
      </c>
      <c r="AX11" s="191">
        <f>IF(A11=0," ",'tosafot '!AS2)</f>
        <v>0</v>
      </c>
      <c r="AY11" s="191">
        <f>+(AA11+AC11)*AY7</f>
        <v>843.4631717176984</v>
      </c>
      <c r="AZ11" s="191">
        <f>IF(A11=0," ",'tosafot '!AT2)</f>
        <v>0</v>
      </c>
      <c r="BA11" s="191">
        <f>IF(A11=0," ",'tosafot '!AU2)</f>
        <v>0</v>
      </c>
      <c r="BB11" s="191">
        <f>IF(A11=0," ",'tosafot '!AV2)</f>
        <v>0</v>
      </c>
      <c r="BC11" s="191">
        <f>+AA11*BC7</f>
        <v>0</v>
      </c>
      <c r="BD11" s="191">
        <f>(+AA11+AC11)*BD7</f>
        <v>0</v>
      </c>
      <c r="BE11" s="191">
        <f>IF(A11=0," ",'tosafot '!AY2)</f>
        <v>0</v>
      </c>
      <c r="BF11" s="191">
        <f>IF(A11=0," ",'tosafot '!AZ2)</f>
        <v>0</v>
      </c>
      <c r="BG11" s="191">
        <f>IF(A11=0," ",'tosafot '!BA2)</f>
        <v>0</v>
      </c>
      <c r="BH11" s="191">
        <f>IF(A11=0," ",'tosafot '!CE2)</f>
        <v>0</v>
      </c>
      <c r="BI11" s="191">
        <f>IF(A11=0," ",'tosafot '!AD2)</f>
        <v>0</v>
      </c>
      <c r="BJ11" s="191">
        <f>IF(A11=0," ",'tosafot '!BD2)</f>
        <v>0</v>
      </c>
      <c r="BK11" s="191">
        <f>IF(A11=0," ",'tosafot '!BU2)</f>
        <v>0</v>
      </c>
      <c r="BL11" s="191">
        <f>+(AA11+AD11+AE11+BM11+BQ11)*BL7</f>
        <v>0</v>
      </c>
      <c r="BM11" s="191">
        <f>+BM7</f>
        <v>0</v>
      </c>
      <c r="BN11" s="191">
        <f>IF(A11=0," ",'tosafot '!CK2)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'!BH2)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149.24401478796094</v>
      </c>
      <c r="CC11" s="191">
        <f>+AA11*CC7</f>
        <v>0</v>
      </c>
      <c r="CD11" s="136">
        <f>IF(A11=0," ",+(AA11+AB11+AC11+AD11+AE11+AF11+AG11+AH11+AI11+AJ11+AL11+AM11+AN11+AO11+AP11+AU11+AV11+AW11+AX11+AY11+BA11+BC11+BB11+BD11+BE11+BF11+BH11+BJ11+BK11+BL11+BM11+BO11+BQ11+BY11+BN11+BP11+BR11+BS11+BT11+BU11+BV11+BW11+BX11+BZ11+CA11+CB11+CC11+CE11+CG11+CI11+CK11+CL11+CM11+CY11)*CD7)</f>
        <v>214.74555461156606</v>
      </c>
      <c r="CE11" s="191">
        <f>IF(A11=0," ",'tosafot '!BK2)</f>
        <v>0</v>
      </c>
      <c r="CF11" s="136">
        <f>IF(A11=0," ",+(AA11+AB11+AC11+AD11+AE11+AF11+AG11+AH11+AI11+AJ11+AL11+AM11+AN11+AO11+AP11+AU11+AV11+AW11+AX11+AY11+BA11+BB11+BC11+BD11+BE11+BF11+BJ11+BK11++BL11+BM11+BQ11+BY11+BN11+BP11+BR11+BS11+BT11+BU11+BV11+BW11+BX11+BZ11+CA11+CB11+CC11+CD11+CE11+CI11+CK11+CL11+CM11+CY11)*CF7)</f>
        <v>326.95010689610933</v>
      </c>
      <c r="CG11" s="191">
        <f>IF(A11=0," ",CG8)</f>
        <v>0</v>
      </c>
      <c r="CH11" s="136">
        <f>+AA11*CH7</f>
        <v>0</v>
      </c>
      <c r="CI11" s="191">
        <f>IF(A11=0," ",CI8)</f>
        <v>480.1</v>
      </c>
      <c r="CJ11" s="191">
        <f>IF(A11=0," ",CJ8)</f>
        <v>0</v>
      </c>
      <c r="CK11" s="131">
        <f>IF(A11=0," ",CK8)</f>
        <v>0</v>
      </c>
      <c r="CL11" s="136">
        <f>IF(A11=0," ",+CL8)</f>
        <v>0</v>
      </c>
      <c r="CM11" s="131">
        <f>IF(A11=0," ",'tosafot '!CX2)</f>
        <v>0</v>
      </c>
      <c r="CN11" s="136">
        <f>+(AA11+AC11+AD11+AE11+AF11+AG11+AL11+AW11+AP11+AY11+CB11+CD11+CM11)*CN7</f>
        <v>322.36453174743099</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265.52</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181.30626231259905</v>
      </c>
      <c r="DC11" s="131">
        <f t="shared" ref="DC11:DC74" si="13">IF(A11=0," ",+U11)</f>
        <v>425.95</v>
      </c>
      <c r="DD11" s="131">
        <f>IF(A11=0," ",DD8)</f>
        <v>0</v>
      </c>
      <c r="DE11" s="131">
        <f>+(AA11+AB11+AC11+AD11+AE11+AO11+AU11+CC11+AY11+BA11+BE11+CI11+CB11+CK11+CD11)*DE7</f>
        <v>0</v>
      </c>
      <c r="DF11" s="136">
        <f>IF(A11=0," ",DF8)</f>
        <v>400</v>
      </c>
      <c r="DG11" s="136">
        <f>IF(A11=0," ",(AA11+AB11+AC11+AD11+AE11+AF11+AG11+AH11+AI11+AJ11+AL11+AM11+AN11+AO11+AP11+AU11+AV11+AW11+AX11+AY11+BA11+BB11+BC11+BD11+BE11+BF11+BJ11+BK11+BL11+BM11+BQ11+BY11+BN11+BP11+BR11+BS11+BT11+BU11+BV11+BW11+BX11+BZ11+CA11+CB11+CC11+CD11+CF11+CI11+CK11+CL11+CM11+CN11+CO11+CR11+CY11+CZ11+DA11+DB11-CE11*(CD7+CF7))*DG7)</f>
        <v>106.80555095598052</v>
      </c>
      <c r="DH11" s="136">
        <v>1E-3</v>
      </c>
      <c r="DI11" s="136">
        <f>IF(A11=0," ",+DI8)</f>
        <v>1942.012860555501</v>
      </c>
      <c r="DJ11" s="136">
        <f>IF(A11=0," ",+DJ8)</f>
        <v>0</v>
      </c>
      <c r="DK11" s="137">
        <f>IF(A11=0," ",SUM(AA11:DJ11))</f>
        <v>8480.5669593105085</v>
      </c>
      <c r="DL11" s="225" t="e">
        <f>IF(A11=0," ",+'Netunei Gimlai'!#REF!)</f>
        <v>#REF!</v>
      </c>
      <c r="DM11" s="225" t="e">
        <f>IF(A11=0," ",'Netunei Gimlai'!#REF!)</f>
        <v>#REF!</v>
      </c>
      <c r="DN11" s="226" t="e">
        <f t="shared" ref="DN11:DN74" si="14">IF(A11=0," ",+DK11*DL11*DM11)</f>
        <v>#REF!</v>
      </c>
      <c r="DO11" s="226">
        <f>IF(A11=0," ",+DK11*3.82%)</f>
        <v>323.9576578456614</v>
      </c>
      <c r="DP11" s="226" t="e">
        <f>IF(A11=0," ",+DO11*DL11*DM11)</f>
        <v>#REF!</v>
      </c>
      <c r="DQ11" s="226" t="e">
        <f>IF(A11=0," ",+DN11+DP11)</f>
        <v>#REF!</v>
      </c>
    </row>
    <row r="12" spans="1:121" s="18" customFormat="1">
      <c r="A12" s="132">
        <f t="shared" ref="A12:A75" si="15">IF(A11=0,0,IF(B11+1&gt;$D$9,0,A11+1))</f>
        <v>2</v>
      </c>
      <c r="B12" s="18">
        <f>IF(A12=0," ",B11+1)</f>
        <v>217</v>
      </c>
      <c r="C12" s="18">
        <f>IF(A12=0," ",VLOOKUP(B12,'tosafot '!$A$7:$B$234,2,0))</f>
        <v>1.2025999999999999</v>
      </c>
      <c r="D12" s="220">
        <f>IF(A12=0," ",+D11)</f>
        <v>228</v>
      </c>
      <c r="E12" s="130">
        <f>IF(A12=0," ",+E11)</f>
        <v>12.2026</v>
      </c>
      <c r="F12" s="126">
        <f>IF(A12=0," ",+F11)</f>
        <v>9</v>
      </c>
      <c r="G12" s="18" t="str">
        <f>IF(A12=0," ",+G11)</f>
        <v>הבריאות</v>
      </c>
      <c r="H12" s="189">
        <f>IF(A12=0," ",+H11)</f>
        <v>107</v>
      </c>
      <c r="I12" s="18">
        <f>IF(A12=0," ",+I11)</f>
        <v>7</v>
      </c>
      <c r="J12" s="18" t="str">
        <f>IF(A12=0," ",+J11)</f>
        <v>מח"ר</v>
      </c>
      <c r="K12" s="189">
        <f>IF(A12=0," ",+K11)</f>
        <v>11</v>
      </c>
      <c r="L12" s="18">
        <f>IF(A12=0," ",+L11)</f>
        <v>40</v>
      </c>
      <c r="M12" s="129" t="str">
        <f>IF(A12=0," ",+M11)</f>
        <v>37+</v>
      </c>
      <c r="N12" s="189"/>
      <c r="O12" s="132">
        <f>IF(A12=0," ",+O11)</f>
        <v>11008</v>
      </c>
      <c r="P12" s="127">
        <f>IF(A12=0," ",P11)</f>
        <v>40</v>
      </c>
      <c r="Q12" s="127">
        <f>IF(A12=0," ",+Q11)</f>
        <v>10.75</v>
      </c>
      <c r="R12" s="128">
        <f>IF(A12=0," ",+R11)</f>
        <v>44</v>
      </c>
      <c r="S12" s="130">
        <f>IF(A12=0," ",+S11)</f>
        <v>1.1129067913517885</v>
      </c>
      <c r="T12" s="135">
        <f t="shared" ref="T12:T75" si="16">IF(A12=0," ",+T11)</f>
        <v>3.875E-2</v>
      </c>
      <c r="U12" s="127">
        <f t="shared" ref="U12:U75" si="17">IF(A12=0," ",+U11)</f>
        <v>425.95</v>
      </c>
      <c r="V12" s="217">
        <v>0</v>
      </c>
      <c r="W12" s="191">
        <v>0</v>
      </c>
      <c r="X12" s="133">
        <v>0</v>
      </c>
      <c r="Y12" s="131">
        <f t="shared" ref="Y12:Y75" si="18">IF(A12=0," ",+Y11)</f>
        <v>2438.52</v>
      </c>
      <c r="Z12" s="131">
        <f t="shared" ref="Z12:Z75" si="19">IF(A12=0," ",+Z11)</f>
        <v>275.32546884716328</v>
      </c>
      <c r="AA12" s="242">
        <f t="shared" ref="AA12:AA75" si="20">IF(A12=0," ",AA11)</f>
        <v>2713.8454688471634</v>
      </c>
      <c r="AB12" s="131">
        <f t="shared" ref="AB12:AB75" si="21">IF(A12=0," ",AB11)</f>
        <v>0</v>
      </c>
      <c r="AC12" s="131">
        <f t="shared" ref="AC12:AC75" si="22">IF(A12=0," ",AC11)</f>
        <v>97.698436878497873</v>
      </c>
      <c r="AD12" s="131">
        <f t="shared" ref="AD12:AD75" si="23">IF(A12=0," ",AD11)</f>
        <v>0</v>
      </c>
      <c r="AE12" s="131">
        <f t="shared" ref="AE12:AE75" si="24">IF(A12=0," ",AE11)</f>
        <v>0</v>
      </c>
      <c r="AF12" s="131">
        <f t="shared" ref="AF12:AF75" si="25">IF(A12=0," ",AF11)</f>
        <v>0</v>
      </c>
      <c r="AG12" s="131">
        <f t="shared" ref="AG12:AG75" si="26">IF(A12=0," ",AG11)</f>
        <v>10.56</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843.4631717176984</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149.24401478796094</v>
      </c>
      <c r="CC12" s="131">
        <f t="shared" ref="CC12:CC75" si="41">IF(A12=0," ",CC11)</f>
        <v>0</v>
      </c>
      <c r="CD12" s="136">
        <f t="shared" ref="CD12:CD75" si="42">IF(A12=0," ",CD11)</f>
        <v>214.74555461156606</v>
      </c>
      <c r="CE12" s="131"/>
      <c r="CF12" s="136">
        <f t="shared" ref="CF12:CF75" si="43">IF(A12=0," ",+CF11)</f>
        <v>326.95010689610933</v>
      </c>
      <c r="CG12" s="136"/>
      <c r="CH12" s="136"/>
      <c r="CI12" s="131">
        <f t="shared" ref="CI12:CI75" si="44">IF(A12=0," ",CI11)</f>
        <v>480.1</v>
      </c>
      <c r="CJ12" s="131"/>
      <c r="CK12" s="136">
        <f t="shared" ref="CK12:CK75" si="45">IF(A12=0," ",+CK11)</f>
        <v>0</v>
      </c>
      <c r="CL12" s="136">
        <f t="shared" ref="CL12:CL75" si="46">IF(A12=0," ",+CL11)</f>
        <v>0</v>
      </c>
      <c r="CM12" s="131">
        <f t="shared" ref="CM12:CM75" si="47">IF(A12=0," ",CM11)</f>
        <v>0</v>
      </c>
      <c r="CN12" s="136">
        <f t="shared" ref="CN12:CN75" si="48">IF(A12=0," ",+CN11)</f>
        <v>322.36453174743099</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181.30626231259905</v>
      </c>
      <c r="DC12" s="131">
        <f t="shared" si="13"/>
        <v>425.95</v>
      </c>
      <c r="DD12" s="131">
        <f t="shared" ref="DD12:DD75" si="55">IF(A12=0," ",DD11)</f>
        <v>0</v>
      </c>
      <c r="DE12" s="131">
        <f t="shared" ref="DE12:DE75" si="56">IF(A12=0," ",DE11)</f>
        <v>0</v>
      </c>
      <c r="DF12" s="131">
        <f t="shared" ref="DF12:DF75" si="57">IF(A12=0," ",DF11)</f>
        <v>400</v>
      </c>
      <c r="DG12" s="131">
        <f t="shared" ref="DG12:DG75" si="58">IF(A12=0," ",DG11)</f>
        <v>106.80555095598052</v>
      </c>
      <c r="DH12" s="131">
        <f>IF(A12=0," ",DH11)</f>
        <v>1E-3</v>
      </c>
      <c r="DI12" s="131">
        <f>IF(A12=0," ",DI11)</f>
        <v>1942.012860555501</v>
      </c>
      <c r="DJ12" s="131">
        <f>IF(A12=0," ",DJ11)</f>
        <v>0</v>
      </c>
      <c r="DK12" s="137">
        <f>IF(A12=0," ",SUM(AA12:DJ12))</f>
        <v>8215.0469593105081</v>
      </c>
      <c r="DL12" s="227" t="e">
        <f t="shared" ref="DL12:DL75" si="59">IF(A12=0," ",DL11)</f>
        <v>#REF!</v>
      </c>
      <c r="DM12" s="227" t="e">
        <f t="shared" ref="DM12:DM75" si="60">IF(A12=0," ",DM11)</f>
        <v>#REF!</v>
      </c>
      <c r="DN12" s="228" t="e">
        <f t="shared" si="14"/>
        <v>#REF!</v>
      </c>
      <c r="DO12" s="228">
        <f t="shared" ref="DO12:DO75" si="61">IF(A12=0," ",DO11)</f>
        <v>323.9576578456614</v>
      </c>
      <c r="DP12" s="228" t="e">
        <f t="shared" ref="DP12:DP75" si="62">IF(A11=0," ",DP11)</f>
        <v>#REF!</v>
      </c>
      <c r="DQ12" s="228" t="e">
        <f t="shared" ref="DQ12:DQ75" si="63">IF(A11=0," ",DQ11)</f>
        <v>#REF!</v>
      </c>
    </row>
    <row r="13" spans="1:121" s="18" customFormat="1">
      <c r="A13" s="132">
        <f t="shared" si="15"/>
        <v>3</v>
      </c>
      <c r="B13" s="18">
        <f t="shared" ref="B13:B76" si="64">IF(A13=0," ",B12+1)</f>
        <v>218</v>
      </c>
      <c r="C13" s="18">
        <f>IF(A13=0," ",VLOOKUP(B13,'tosafot '!$A$7:$B$234,2,0))</f>
        <v>2.2025999999999999</v>
      </c>
      <c r="D13" s="220">
        <f t="shared" ref="D13:D76" si="65">IF(A13=0," ",+D12)</f>
        <v>228</v>
      </c>
      <c r="E13" s="130">
        <f t="shared" ref="E13:E76" si="66">IF(A13=0," ",+E12)</f>
        <v>12.2026</v>
      </c>
      <c r="F13" s="126">
        <f t="shared" ref="F13:F76" si="67">IF(A13=0," ",+F12)</f>
        <v>9</v>
      </c>
      <c r="G13" s="18" t="str">
        <f t="shared" ref="G13:G76" si="68">IF(A13=0," ",+G12)</f>
        <v>הבריאות</v>
      </c>
      <c r="H13" s="189">
        <f t="shared" ref="H13:H76" si="69">IF(A13=0," ",+H12)</f>
        <v>107</v>
      </c>
      <c r="I13" s="18">
        <f t="shared" ref="I13:I76" si="70">IF(A13=0," ",+I12)</f>
        <v>7</v>
      </c>
      <c r="J13" s="18" t="str">
        <f t="shared" ref="J13:J76" si="71">IF(A13=0," ",+J12)</f>
        <v>מח"ר</v>
      </c>
      <c r="K13" s="189">
        <f t="shared" ref="K13:K76" si="72">IF(A13=0," ",+K12)</f>
        <v>11</v>
      </c>
      <c r="L13" s="18">
        <f t="shared" ref="L13:L76" si="73">IF(A13=0," ",+L12)</f>
        <v>40</v>
      </c>
      <c r="M13" s="129" t="str">
        <f t="shared" ref="M13:M76" si="74">IF(A13=0," ",+M12)</f>
        <v>37+</v>
      </c>
      <c r="N13" s="189"/>
      <c r="O13" s="132">
        <f t="shared" ref="O13:O76" si="75">IF(A13=0," ",+O12)</f>
        <v>11008</v>
      </c>
      <c r="P13" s="127">
        <f t="shared" ref="P13:P76" si="76">IF(A13=0," ",P12)</f>
        <v>40</v>
      </c>
      <c r="Q13" s="127">
        <f t="shared" ref="Q13:Q76" si="77">IF(A13=0," ",+Q12)</f>
        <v>10.75</v>
      </c>
      <c r="R13" s="128">
        <f t="shared" ref="R13:R76" si="78">IF(A13=0," ",+R12)</f>
        <v>44</v>
      </c>
      <c r="S13" s="130">
        <f t="shared" ref="S13:S76" si="79">IF(A13=0," ",+S12)</f>
        <v>1.1129067913517885</v>
      </c>
      <c r="T13" s="135">
        <f t="shared" si="16"/>
        <v>3.875E-2</v>
      </c>
      <c r="U13" s="127">
        <f t="shared" si="17"/>
        <v>425.95</v>
      </c>
      <c r="V13" s="217">
        <v>0</v>
      </c>
      <c r="W13" s="191">
        <v>0</v>
      </c>
      <c r="X13" s="133">
        <v>0</v>
      </c>
      <c r="Y13" s="131">
        <f t="shared" si="18"/>
        <v>2438.52</v>
      </c>
      <c r="Z13" s="131">
        <f t="shared" si="19"/>
        <v>275.32546884716328</v>
      </c>
      <c r="AA13" s="242">
        <f t="shared" si="20"/>
        <v>2713.8454688471634</v>
      </c>
      <c r="AB13" s="131">
        <f t="shared" si="21"/>
        <v>0</v>
      </c>
      <c r="AC13" s="131">
        <f t="shared" si="22"/>
        <v>97.698436878497873</v>
      </c>
      <c r="AD13" s="131">
        <f t="shared" si="23"/>
        <v>0</v>
      </c>
      <c r="AE13" s="131">
        <f t="shared" si="24"/>
        <v>0</v>
      </c>
      <c r="AF13" s="131">
        <f t="shared" si="25"/>
        <v>0</v>
      </c>
      <c r="AG13" s="131">
        <f t="shared" si="26"/>
        <v>10.56</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843.4631717176984</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149.24401478796094</v>
      </c>
      <c r="CC13" s="131">
        <f t="shared" si="41"/>
        <v>0</v>
      </c>
      <c r="CD13" s="136">
        <f t="shared" si="42"/>
        <v>214.74555461156606</v>
      </c>
      <c r="CE13" s="131"/>
      <c r="CF13" s="136">
        <f t="shared" si="43"/>
        <v>326.95010689610933</v>
      </c>
      <c r="CG13" s="136"/>
      <c r="CH13" s="136"/>
      <c r="CI13" s="131">
        <f t="shared" si="44"/>
        <v>480.1</v>
      </c>
      <c r="CJ13" s="131"/>
      <c r="CK13" s="136">
        <f t="shared" si="45"/>
        <v>0</v>
      </c>
      <c r="CL13" s="136">
        <f t="shared" si="46"/>
        <v>0</v>
      </c>
      <c r="CM13" s="131">
        <f t="shared" si="47"/>
        <v>0</v>
      </c>
      <c r="CN13" s="136">
        <f t="shared" si="48"/>
        <v>322.36453174743099</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181.30626231259905</v>
      </c>
      <c r="DC13" s="131">
        <f t="shared" si="13"/>
        <v>425.95</v>
      </c>
      <c r="DD13" s="131">
        <f t="shared" si="55"/>
        <v>0</v>
      </c>
      <c r="DE13" s="131">
        <f t="shared" si="56"/>
        <v>0</v>
      </c>
      <c r="DF13" s="131">
        <f t="shared" si="57"/>
        <v>400</v>
      </c>
      <c r="DG13" s="131">
        <f t="shared" si="58"/>
        <v>106.80555095598052</v>
      </c>
      <c r="DH13" s="131">
        <f>IF(A13=0," ",DH12)</f>
        <v>1E-3</v>
      </c>
      <c r="DI13" s="131">
        <f>IF(A13=0," ",DI12)</f>
        <v>1942.012860555501</v>
      </c>
      <c r="DJ13" s="131">
        <f>IF(A13=0," ",DJ12)</f>
        <v>0</v>
      </c>
      <c r="DK13" s="137">
        <f t="shared" ref="DK13:DK76" si="99">IF(A13=0," ",SUM(AA13:DG13))</f>
        <v>6273.0330987550069</v>
      </c>
      <c r="DL13" s="227" t="e">
        <f t="shared" si="59"/>
        <v>#REF!</v>
      </c>
      <c r="DM13" s="227" t="e">
        <f t="shared" si="60"/>
        <v>#REF!</v>
      </c>
      <c r="DN13" s="228" t="e">
        <f t="shared" si="14"/>
        <v>#REF!</v>
      </c>
      <c r="DO13" s="228">
        <f t="shared" si="61"/>
        <v>323.9576578456614</v>
      </c>
      <c r="DP13" s="228" t="e">
        <f t="shared" si="62"/>
        <v>#REF!</v>
      </c>
      <c r="DQ13" s="228" t="e">
        <f t="shared" si="63"/>
        <v>#REF!</v>
      </c>
    </row>
    <row r="14" spans="1:121" s="18" customFormat="1">
      <c r="A14" s="132">
        <f t="shared" si="15"/>
        <v>4</v>
      </c>
      <c r="B14" s="18">
        <f t="shared" si="64"/>
        <v>219</v>
      </c>
      <c r="C14" s="18">
        <f>IF(A14=0," ",VLOOKUP(B14,'tosafot '!$A$7:$B$234,2,0))</f>
        <v>3.2025999999999999</v>
      </c>
      <c r="D14" s="220">
        <f t="shared" si="65"/>
        <v>228</v>
      </c>
      <c r="E14" s="130">
        <f t="shared" si="66"/>
        <v>12.2026</v>
      </c>
      <c r="F14" s="126">
        <f t="shared" si="67"/>
        <v>9</v>
      </c>
      <c r="G14" s="18" t="str">
        <f t="shared" si="68"/>
        <v>הבריאות</v>
      </c>
      <c r="H14" s="189">
        <f t="shared" si="69"/>
        <v>107</v>
      </c>
      <c r="I14" s="18">
        <f t="shared" si="70"/>
        <v>7</v>
      </c>
      <c r="J14" s="18" t="str">
        <f t="shared" si="71"/>
        <v>מח"ר</v>
      </c>
      <c r="K14" s="189">
        <f t="shared" si="72"/>
        <v>11</v>
      </c>
      <c r="L14" s="18">
        <f t="shared" si="73"/>
        <v>40</v>
      </c>
      <c r="M14" s="129" t="str">
        <f t="shared" si="74"/>
        <v>37+</v>
      </c>
      <c r="N14" s="189"/>
      <c r="O14" s="132">
        <f t="shared" si="75"/>
        <v>11008</v>
      </c>
      <c r="P14" s="127">
        <f t="shared" si="76"/>
        <v>40</v>
      </c>
      <c r="Q14" s="127">
        <f t="shared" si="77"/>
        <v>10.75</v>
      </c>
      <c r="R14" s="128">
        <f t="shared" si="78"/>
        <v>44</v>
      </c>
      <c r="S14" s="130">
        <f t="shared" si="79"/>
        <v>1.1129067913517885</v>
      </c>
      <c r="T14" s="135">
        <f t="shared" si="16"/>
        <v>3.875E-2</v>
      </c>
      <c r="U14" s="127">
        <f t="shared" si="17"/>
        <v>425.95</v>
      </c>
      <c r="V14" s="217">
        <v>0</v>
      </c>
      <c r="W14" s="191">
        <v>0</v>
      </c>
      <c r="X14" s="133">
        <v>0</v>
      </c>
      <c r="Y14" s="131">
        <f t="shared" si="18"/>
        <v>2438.52</v>
      </c>
      <c r="Z14" s="131">
        <f t="shared" si="19"/>
        <v>275.32546884716328</v>
      </c>
      <c r="AA14" s="242">
        <f t="shared" si="20"/>
        <v>2713.8454688471634</v>
      </c>
      <c r="AB14" s="131">
        <f t="shared" si="21"/>
        <v>0</v>
      </c>
      <c r="AC14" s="131">
        <f t="shared" si="22"/>
        <v>97.698436878497873</v>
      </c>
      <c r="AD14" s="131">
        <f t="shared" si="23"/>
        <v>0</v>
      </c>
      <c r="AE14" s="131">
        <f t="shared" si="24"/>
        <v>0</v>
      </c>
      <c r="AF14" s="131">
        <f t="shared" si="25"/>
        <v>0</v>
      </c>
      <c r="AG14" s="131">
        <f t="shared" si="26"/>
        <v>10.56</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843.4631717176984</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149.24401478796094</v>
      </c>
      <c r="CC14" s="131">
        <f t="shared" si="41"/>
        <v>0</v>
      </c>
      <c r="CD14" s="136">
        <f t="shared" si="42"/>
        <v>214.74555461156606</v>
      </c>
      <c r="CE14" s="131"/>
      <c r="CF14" s="136">
        <f t="shared" si="43"/>
        <v>326.95010689610933</v>
      </c>
      <c r="CG14" s="136"/>
      <c r="CH14" s="136">
        <f t="shared" ref="CH14:CH77" si="101">IF(A14=0," ",+CH13)</f>
        <v>0</v>
      </c>
      <c r="CI14" s="131">
        <f t="shared" si="44"/>
        <v>480.1</v>
      </c>
      <c r="CJ14" s="131"/>
      <c r="CK14" s="136">
        <f t="shared" si="45"/>
        <v>0</v>
      </c>
      <c r="CL14" s="136">
        <f t="shared" si="46"/>
        <v>0</v>
      </c>
      <c r="CM14" s="131">
        <f t="shared" si="47"/>
        <v>0</v>
      </c>
      <c r="CN14" s="136">
        <f t="shared" si="48"/>
        <v>322.36453174743099</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181.30626231259905</v>
      </c>
      <c r="DC14" s="131">
        <f t="shared" si="13"/>
        <v>425.95</v>
      </c>
      <c r="DD14" s="131">
        <f t="shared" si="55"/>
        <v>0</v>
      </c>
      <c r="DE14" s="131">
        <f t="shared" si="56"/>
        <v>0</v>
      </c>
      <c r="DF14" s="131">
        <f t="shared" si="57"/>
        <v>400</v>
      </c>
      <c r="DG14" s="131">
        <f t="shared" si="58"/>
        <v>106.80555095598052</v>
      </c>
      <c r="DH14" s="131"/>
      <c r="DI14" s="131"/>
      <c r="DJ14" s="131"/>
      <c r="DK14" s="137">
        <f t="shared" si="99"/>
        <v>6273.0330987550069</v>
      </c>
      <c r="DL14" s="227" t="e">
        <f t="shared" si="59"/>
        <v>#REF!</v>
      </c>
      <c r="DM14" s="227" t="e">
        <f t="shared" si="60"/>
        <v>#REF!</v>
      </c>
      <c r="DN14" s="228" t="e">
        <f t="shared" si="14"/>
        <v>#REF!</v>
      </c>
      <c r="DO14" s="228">
        <f t="shared" si="61"/>
        <v>323.9576578456614</v>
      </c>
      <c r="DP14" s="228" t="e">
        <f t="shared" si="62"/>
        <v>#REF!</v>
      </c>
      <c r="DQ14" s="228" t="e">
        <f t="shared" si="63"/>
        <v>#REF!</v>
      </c>
    </row>
    <row r="15" spans="1:121" s="18" customFormat="1">
      <c r="A15" s="132">
        <f t="shared" si="15"/>
        <v>5</v>
      </c>
      <c r="B15" s="18">
        <f t="shared" si="64"/>
        <v>220</v>
      </c>
      <c r="C15" s="18">
        <f>IF(A15=0," ",VLOOKUP(B15,'tosafot '!$A$7:$B$234,2,0))</f>
        <v>4.2026000000000003</v>
      </c>
      <c r="D15" s="220">
        <f t="shared" si="65"/>
        <v>228</v>
      </c>
      <c r="E15" s="130">
        <f t="shared" si="66"/>
        <v>12.2026</v>
      </c>
      <c r="F15" s="126">
        <f t="shared" si="67"/>
        <v>9</v>
      </c>
      <c r="G15" s="18" t="str">
        <f t="shared" si="68"/>
        <v>הבריאות</v>
      </c>
      <c r="H15" s="189">
        <f t="shared" si="69"/>
        <v>107</v>
      </c>
      <c r="I15" s="18">
        <f t="shared" si="70"/>
        <v>7</v>
      </c>
      <c r="J15" s="18" t="str">
        <f t="shared" si="71"/>
        <v>מח"ר</v>
      </c>
      <c r="K15" s="189">
        <f t="shared" si="72"/>
        <v>11</v>
      </c>
      <c r="L15" s="18">
        <f t="shared" si="73"/>
        <v>40</v>
      </c>
      <c r="M15" s="129" t="str">
        <f t="shared" si="74"/>
        <v>37+</v>
      </c>
      <c r="N15" s="189"/>
      <c r="O15" s="132">
        <f t="shared" si="75"/>
        <v>11008</v>
      </c>
      <c r="P15" s="127">
        <f t="shared" si="76"/>
        <v>40</v>
      </c>
      <c r="Q15" s="127">
        <f t="shared" si="77"/>
        <v>10.75</v>
      </c>
      <c r="R15" s="128">
        <f t="shared" si="78"/>
        <v>44</v>
      </c>
      <c r="S15" s="130">
        <f t="shared" si="79"/>
        <v>1.1129067913517885</v>
      </c>
      <c r="T15" s="135">
        <f t="shared" si="16"/>
        <v>3.875E-2</v>
      </c>
      <c r="U15" s="127">
        <f t="shared" si="17"/>
        <v>425.95</v>
      </c>
      <c r="V15" s="217">
        <v>0</v>
      </c>
      <c r="W15" s="191">
        <v>0</v>
      </c>
      <c r="X15" s="133">
        <v>0</v>
      </c>
      <c r="Y15" s="131">
        <f t="shared" si="18"/>
        <v>2438.52</v>
      </c>
      <c r="Z15" s="131">
        <f t="shared" si="19"/>
        <v>275.32546884716328</v>
      </c>
      <c r="AA15" s="242">
        <f t="shared" si="20"/>
        <v>2713.8454688471634</v>
      </c>
      <c r="AB15" s="131">
        <f t="shared" si="21"/>
        <v>0</v>
      </c>
      <c r="AC15" s="131">
        <f t="shared" si="22"/>
        <v>97.698436878497873</v>
      </c>
      <c r="AD15" s="131">
        <f t="shared" si="23"/>
        <v>0</v>
      </c>
      <c r="AE15" s="131">
        <f t="shared" si="24"/>
        <v>0</v>
      </c>
      <c r="AF15" s="131">
        <f t="shared" si="25"/>
        <v>0</v>
      </c>
      <c r="AG15" s="131">
        <f t="shared" si="26"/>
        <v>10.56</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843.4631717176984</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149.24401478796094</v>
      </c>
      <c r="CC15" s="131">
        <f t="shared" si="41"/>
        <v>0</v>
      </c>
      <c r="CD15" s="136">
        <f t="shared" si="42"/>
        <v>214.74555461156606</v>
      </c>
      <c r="CE15" s="131"/>
      <c r="CF15" s="136">
        <f t="shared" si="43"/>
        <v>326.95010689610933</v>
      </c>
      <c r="CG15" s="136"/>
      <c r="CH15" s="136">
        <f t="shared" si="101"/>
        <v>0</v>
      </c>
      <c r="CI15" s="131">
        <f t="shared" si="44"/>
        <v>480.1</v>
      </c>
      <c r="CJ15" s="131"/>
      <c r="CK15" s="136">
        <f t="shared" si="45"/>
        <v>0</v>
      </c>
      <c r="CL15" s="136">
        <f t="shared" si="46"/>
        <v>0</v>
      </c>
      <c r="CM15" s="131">
        <f t="shared" si="47"/>
        <v>0</v>
      </c>
      <c r="CN15" s="136">
        <f t="shared" si="48"/>
        <v>322.36453174743099</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181.30626231259905</v>
      </c>
      <c r="DC15" s="131">
        <f t="shared" si="13"/>
        <v>425.95</v>
      </c>
      <c r="DD15" s="131">
        <f t="shared" si="55"/>
        <v>0</v>
      </c>
      <c r="DE15" s="131">
        <f t="shared" si="56"/>
        <v>0</v>
      </c>
      <c r="DF15" s="131">
        <f t="shared" si="57"/>
        <v>400</v>
      </c>
      <c r="DG15" s="131">
        <f t="shared" si="58"/>
        <v>106.80555095598052</v>
      </c>
      <c r="DH15" s="131"/>
      <c r="DI15" s="131"/>
      <c r="DJ15" s="131"/>
      <c r="DK15" s="137">
        <f t="shared" si="99"/>
        <v>6273.0330987550069</v>
      </c>
      <c r="DL15" s="227" t="e">
        <f t="shared" si="59"/>
        <v>#REF!</v>
      </c>
      <c r="DM15" s="227" t="e">
        <f t="shared" si="60"/>
        <v>#REF!</v>
      </c>
      <c r="DN15" s="228" t="e">
        <f t="shared" si="14"/>
        <v>#REF!</v>
      </c>
      <c r="DO15" s="228">
        <f t="shared" si="61"/>
        <v>323.9576578456614</v>
      </c>
      <c r="DP15" s="228" t="e">
        <f t="shared" si="62"/>
        <v>#REF!</v>
      </c>
      <c r="DQ15" s="228" t="e">
        <f t="shared" si="63"/>
        <v>#REF!</v>
      </c>
    </row>
    <row r="16" spans="1:121" s="18" customFormat="1">
      <c r="A16" s="132">
        <f t="shared" si="15"/>
        <v>6</v>
      </c>
      <c r="B16" s="18">
        <f t="shared" si="64"/>
        <v>221</v>
      </c>
      <c r="C16" s="18">
        <f>IF(A16=0," ",VLOOKUP(B16,'tosafot '!$A$7:$B$234,2,0))</f>
        <v>5.2026000000000003</v>
      </c>
      <c r="D16" s="220">
        <f t="shared" si="65"/>
        <v>228</v>
      </c>
      <c r="E16" s="130">
        <f t="shared" si="66"/>
        <v>12.2026</v>
      </c>
      <c r="F16" s="126">
        <f t="shared" si="67"/>
        <v>9</v>
      </c>
      <c r="G16" s="18" t="str">
        <f t="shared" si="68"/>
        <v>הבריאות</v>
      </c>
      <c r="H16" s="189">
        <f t="shared" si="69"/>
        <v>107</v>
      </c>
      <c r="I16" s="18">
        <f t="shared" si="70"/>
        <v>7</v>
      </c>
      <c r="J16" s="18" t="str">
        <f t="shared" si="71"/>
        <v>מח"ר</v>
      </c>
      <c r="K16" s="189">
        <f t="shared" si="72"/>
        <v>11</v>
      </c>
      <c r="L16" s="18">
        <f t="shared" si="73"/>
        <v>40</v>
      </c>
      <c r="M16" s="129" t="str">
        <f t="shared" si="74"/>
        <v>37+</v>
      </c>
      <c r="N16" s="189"/>
      <c r="O16" s="132">
        <f t="shared" si="75"/>
        <v>11008</v>
      </c>
      <c r="P16" s="127">
        <f t="shared" si="76"/>
        <v>40</v>
      </c>
      <c r="Q16" s="127">
        <f t="shared" si="77"/>
        <v>10.75</v>
      </c>
      <c r="R16" s="128">
        <f t="shared" si="78"/>
        <v>44</v>
      </c>
      <c r="S16" s="130">
        <f t="shared" si="79"/>
        <v>1.1129067913517885</v>
      </c>
      <c r="T16" s="135">
        <f t="shared" si="16"/>
        <v>3.875E-2</v>
      </c>
      <c r="U16" s="127">
        <f t="shared" si="17"/>
        <v>425.95</v>
      </c>
      <c r="V16" s="217">
        <v>0</v>
      </c>
      <c r="W16" s="191">
        <v>0</v>
      </c>
      <c r="X16" s="133">
        <v>0</v>
      </c>
      <c r="Y16" s="131">
        <f t="shared" si="18"/>
        <v>2438.52</v>
      </c>
      <c r="Z16" s="131">
        <f t="shared" si="19"/>
        <v>275.32546884716328</v>
      </c>
      <c r="AA16" s="242">
        <f t="shared" si="20"/>
        <v>2713.8454688471634</v>
      </c>
      <c r="AB16" s="131">
        <f t="shared" si="21"/>
        <v>0</v>
      </c>
      <c r="AC16" s="131">
        <f t="shared" si="22"/>
        <v>97.698436878497873</v>
      </c>
      <c r="AD16" s="131">
        <f t="shared" si="23"/>
        <v>0</v>
      </c>
      <c r="AE16" s="131">
        <f t="shared" si="24"/>
        <v>0</v>
      </c>
      <c r="AF16" s="131">
        <f t="shared" si="25"/>
        <v>0</v>
      </c>
      <c r="AG16" s="131">
        <f t="shared" si="26"/>
        <v>10.56</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843.4631717176984</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149.24401478796094</v>
      </c>
      <c r="CC16" s="131">
        <f t="shared" si="41"/>
        <v>0</v>
      </c>
      <c r="CD16" s="136">
        <f t="shared" si="42"/>
        <v>214.74555461156606</v>
      </c>
      <c r="CE16" s="131"/>
      <c r="CF16" s="136">
        <f t="shared" si="43"/>
        <v>326.95010689610933</v>
      </c>
      <c r="CG16" s="136"/>
      <c r="CH16" s="136">
        <f t="shared" si="101"/>
        <v>0</v>
      </c>
      <c r="CI16" s="131">
        <f t="shared" si="44"/>
        <v>480.1</v>
      </c>
      <c r="CJ16" s="131"/>
      <c r="CK16" s="136">
        <f t="shared" si="45"/>
        <v>0</v>
      </c>
      <c r="CL16" s="136">
        <f t="shared" si="46"/>
        <v>0</v>
      </c>
      <c r="CM16" s="131">
        <f t="shared" si="47"/>
        <v>0</v>
      </c>
      <c r="CN16" s="136">
        <f t="shared" si="48"/>
        <v>322.36453174743099</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181.30626231259905</v>
      </c>
      <c r="DC16" s="131">
        <f t="shared" si="13"/>
        <v>425.95</v>
      </c>
      <c r="DD16" s="131">
        <f t="shared" si="55"/>
        <v>0</v>
      </c>
      <c r="DE16" s="131">
        <f t="shared" si="56"/>
        <v>0</v>
      </c>
      <c r="DF16" s="131">
        <f t="shared" si="57"/>
        <v>400</v>
      </c>
      <c r="DG16" s="131">
        <f t="shared" si="58"/>
        <v>106.80555095598052</v>
      </c>
      <c r="DH16" s="131"/>
      <c r="DI16" s="131"/>
      <c r="DJ16" s="131"/>
      <c r="DK16" s="137">
        <f t="shared" si="99"/>
        <v>6273.0330987550069</v>
      </c>
      <c r="DL16" s="227" t="e">
        <f t="shared" si="59"/>
        <v>#REF!</v>
      </c>
      <c r="DM16" s="227" t="e">
        <f t="shared" si="60"/>
        <v>#REF!</v>
      </c>
      <c r="DN16" s="228" t="e">
        <f t="shared" si="14"/>
        <v>#REF!</v>
      </c>
      <c r="DO16" s="228">
        <f t="shared" si="61"/>
        <v>323.9576578456614</v>
      </c>
      <c r="DP16" s="228" t="e">
        <f t="shared" si="62"/>
        <v>#REF!</v>
      </c>
      <c r="DQ16" s="228" t="e">
        <f t="shared" si="63"/>
        <v>#REF!</v>
      </c>
    </row>
    <row r="17" spans="1:121" s="18" customFormat="1">
      <c r="A17" s="132">
        <f t="shared" si="15"/>
        <v>7</v>
      </c>
      <c r="B17" s="18">
        <f t="shared" si="64"/>
        <v>222</v>
      </c>
      <c r="C17" s="18">
        <f>IF(A17=0," ",VLOOKUP(B17,'tosafot '!$A$7:$B$234,2,0))</f>
        <v>6.2026000000000003</v>
      </c>
      <c r="D17" s="220">
        <f t="shared" si="65"/>
        <v>228</v>
      </c>
      <c r="E17" s="130">
        <f t="shared" si="66"/>
        <v>12.2026</v>
      </c>
      <c r="F17" s="126">
        <f t="shared" si="67"/>
        <v>9</v>
      </c>
      <c r="G17" s="18" t="str">
        <f t="shared" si="68"/>
        <v>הבריאות</v>
      </c>
      <c r="H17" s="189">
        <f t="shared" si="69"/>
        <v>107</v>
      </c>
      <c r="I17" s="18">
        <f t="shared" si="70"/>
        <v>7</v>
      </c>
      <c r="J17" s="18" t="str">
        <f t="shared" si="71"/>
        <v>מח"ר</v>
      </c>
      <c r="K17" s="189">
        <f t="shared" si="72"/>
        <v>11</v>
      </c>
      <c r="L17" s="18">
        <f t="shared" si="73"/>
        <v>40</v>
      </c>
      <c r="M17" s="129" t="str">
        <f t="shared" si="74"/>
        <v>37+</v>
      </c>
      <c r="N17" s="189"/>
      <c r="O17" s="132">
        <f t="shared" si="75"/>
        <v>11008</v>
      </c>
      <c r="P17" s="127">
        <f t="shared" si="76"/>
        <v>40</v>
      </c>
      <c r="Q17" s="127">
        <f t="shared" si="77"/>
        <v>10.75</v>
      </c>
      <c r="R17" s="128">
        <f t="shared" si="78"/>
        <v>44</v>
      </c>
      <c r="S17" s="130">
        <f t="shared" si="79"/>
        <v>1.1129067913517885</v>
      </c>
      <c r="T17" s="135">
        <f t="shared" si="16"/>
        <v>3.875E-2</v>
      </c>
      <c r="U17" s="127">
        <f t="shared" si="17"/>
        <v>425.95</v>
      </c>
      <c r="V17" s="217">
        <v>0</v>
      </c>
      <c r="W17" s="191">
        <v>0</v>
      </c>
      <c r="X17" s="133">
        <v>0</v>
      </c>
      <c r="Y17" s="131">
        <f t="shared" si="18"/>
        <v>2438.52</v>
      </c>
      <c r="Z17" s="131">
        <f t="shared" si="19"/>
        <v>275.32546884716328</v>
      </c>
      <c r="AA17" s="242">
        <f t="shared" si="20"/>
        <v>2713.8454688471634</v>
      </c>
      <c r="AB17" s="131">
        <f t="shared" si="21"/>
        <v>0</v>
      </c>
      <c r="AC17" s="131">
        <f t="shared" si="22"/>
        <v>97.698436878497873</v>
      </c>
      <c r="AD17" s="131">
        <f t="shared" si="23"/>
        <v>0</v>
      </c>
      <c r="AE17" s="131">
        <f t="shared" si="24"/>
        <v>0</v>
      </c>
      <c r="AF17" s="131">
        <f t="shared" si="25"/>
        <v>0</v>
      </c>
      <c r="AG17" s="131">
        <f t="shared" si="26"/>
        <v>10.56</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843.4631717176984</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149.24401478796094</v>
      </c>
      <c r="CC17" s="131">
        <f t="shared" si="41"/>
        <v>0</v>
      </c>
      <c r="CD17" s="136">
        <f t="shared" si="42"/>
        <v>214.74555461156606</v>
      </c>
      <c r="CE17" s="131">
        <f t="shared" ref="CE17:CE80" si="102">IF(A17=0," ",CE16)</f>
        <v>0</v>
      </c>
      <c r="CF17" s="136">
        <f t="shared" si="43"/>
        <v>326.95010689610933</v>
      </c>
      <c r="CG17" s="136"/>
      <c r="CH17" s="136">
        <f t="shared" si="101"/>
        <v>0</v>
      </c>
      <c r="CI17" s="131">
        <f t="shared" si="44"/>
        <v>480.1</v>
      </c>
      <c r="CJ17" s="131"/>
      <c r="CK17" s="136">
        <f t="shared" si="45"/>
        <v>0</v>
      </c>
      <c r="CL17" s="136">
        <f t="shared" si="46"/>
        <v>0</v>
      </c>
      <c r="CM17" s="131">
        <f t="shared" si="47"/>
        <v>0</v>
      </c>
      <c r="CN17" s="136">
        <f t="shared" si="48"/>
        <v>322.36453174743099</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181.30626231259905</v>
      </c>
      <c r="DC17" s="131">
        <f t="shared" si="13"/>
        <v>425.95</v>
      </c>
      <c r="DD17" s="131">
        <f t="shared" si="55"/>
        <v>0</v>
      </c>
      <c r="DE17" s="131">
        <f t="shared" si="56"/>
        <v>0</v>
      </c>
      <c r="DF17" s="131">
        <f t="shared" si="57"/>
        <v>400</v>
      </c>
      <c r="DG17" s="131">
        <f t="shared" si="58"/>
        <v>106.80555095598052</v>
      </c>
      <c r="DH17" s="131"/>
      <c r="DI17" s="131"/>
      <c r="DJ17" s="131"/>
      <c r="DK17" s="137">
        <f t="shared" si="99"/>
        <v>6273.0330987550069</v>
      </c>
      <c r="DL17" s="227" t="e">
        <f t="shared" si="59"/>
        <v>#REF!</v>
      </c>
      <c r="DM17" s="227" t="e">
        <f t="shared" si="60"/>
        <v>#REF!</v>
      </c>
      <c r="DN17" s="228" t="e">
        <f t="shared" si="14"/>
        <v>#REF!</v>
      </c>
      <c r="DO17" s="228">
        <f t="shared" si="61"/>
        <v>323.9576578456614</v>
      </c>
      <c r="DP17" s="228" t="e">
        <f t="shared" si="62"/>
        <v>#REF!</v>
      </c>
      <c r="DQ17" s="228" t="e">
        <f t="shared" si="63"/>
        <v>#REF!</v>
      </c>
    </row>
    <row r="18" spans="1:121" s="18" customFormat="1">
      <c r="A18" s="132">
        <f t="shared" si="15"/>
        <v>8</v>
      </c>
      <c r="B18" s="18">
        <f t="shared" si="64"/>
        <v>223</v>
      </c>
      <c r="C18" s="18">
        <f>IF(A18=0," ",VLOOKUP(B18,'tosafot '!$A$7:$B$234,2,0))</f>
        <v>7.2026000000000003</v>
      </c>
      <c r="D18" s="220">
        <f t="shared" si="65"/>
        <v>228</v>
      </c>
      <c r="E18" s="130">
        <f t="shared" si="66"/>
        <v>12.2026</v>
      </c>
      <c r="F18" s="126">
        <f t="shared" si="67"/>
        <v>9</v>
      </c>
      <c r="G18" s="18" t="str">
        <f t="shared" si="68"/>
        <v>הבריאות</v>
      </c>
      <c r="H18" s="189">
        <f t="shared" si="69"/>
        <v>107</v>
      </c>
      <c r="I18" s="18">
        <f t="shared" si="70"/>
        <v>7</v>
      </c>
      <c r="J18" s="18" t="str">
        <f t="shared" si="71"/>
        <v>מח"ר</v>
      </c>
      <c r="K18" s="189">
        <f t="shared" si="72"/>
        <v>11</v>
      </c>
      <c r="L18" s="18">
        <f t="shared" si="73"/>
        <v>40</v>
      </c>
      <c r="M18" s="129" t="str">
        <f t="shared" si="74"/>
        <v>37+</v>
      </c>
      <c r="N18" s="189"/>
      <c r="O18" s="132">
        <f t="shared" si="75"/>
        <v>11008</v>
      </c>
      <c r="P18" s="127">
        <f t="shared" si="76"/>
        <v>40</v>
      </c>
      <c r="Q18" s="127">
        <f t="shared" si="77"/>
        <v>10.75</v>
      </c>
      <c r="R18" s="128">
        <f t="shared" si="78"/>
        <v>44</v>
      </c>
      <c r="S18" s="130">
        <f t="shared" si="79"/>
        <v>1.1129067913517885</v>
      </c>
      <c r="T18" s="135">
        <f t="shared" si="16"/>
        <v>3.875E-2</v>
      </c>
      <c r="U18" s="127">
        <f t="shared" si="17"/>
        <v>425.95</v>
      </c>
      <c r="V18" s="217">
        <v>0</v>
      </c>
      <c r="W18" s="191">
        <v>0</v>
      </c>
      <c r="X18" s="133">
        <v>0</v>
      </c>
      <c r="Y18" s="131">
        <f t="shared" si="18"/>
        <v>2438.52</v>
      </c>
      <c r="Z18" s="131">
        <f t="shared" si="19"/>
        <v>275.32546884716328</v>
      </c>
      <c r="AA18" s="242">
        <f t="shared" si="20"/>
        <v>2713.8454688471634</v>
      </c>
      <c r="AB18" s="131">
        <f t="shared" si="21"/>
        <v>0</v>
      </c>
      <c r="AC18" s="131">
        <f t="shared" si="22"/>
        <v>97.698436878497873</v>
      </c>
      <c r="AD18" s="131">
        <f t="shared" si="23"/>
        <v>0</v>
      </c>
      <c r="AE18" s="131">
        <f t="shared" si="24"/>
        <v>0</v>
      </c>
      <c r="AF18" s="131">
        <f t="shared" si="25"/>
        <v>0</v>
      </c>
      <c r="AG18" s="131">
        <f t="shared" si="26"/>
        <v>10.56</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843.4631717176984</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149.24401478796094</v>
      </c>
      <c r="CC18" s="131">
        <f t="shared" si="41"/>
        <v>0</v>
      </c>
      <c r="CD18" s="136">
        <f t="shared" si="42"/>
        <v>214.74555461156606</v>
      </c>
      <c r="CE18" s="131">
        <f t="shared" si="102"/>
        <v>0</v>
      </c>
      <c r="CF18" s="136">
        <f t="shared" si="43"/>
        <v>326.95010689610933</v>
      </c>
      <c r="CG18" s="136"/>
      <c r="CH18" s="136">
        <f t="shared" si="101"/>
        <v>0</v>
      </c>
      <c r="CI18" s="131">
        <f t="shared" si="44"/>
        <v>480.1</v>
      </c>
      <c r="CJ18" s="131"/>
      <c r="CK18" s="136">
        <f t="shared" si="45"/>
        <v>0</v>
      </c>
      <c r="CL18" s="136">
        <f t="shared" si="46"/>
        <v>0</v>
      </c>
      <c r="CM18" s="131">
        <f t="shared" si="47"/>
        <v>0</v>
      </c>
      <c r="CN18" s="136">
        <f t="shared" si="48"/>
        <v>322.36453174743099</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181.30626231259905</v>
      </c>
      <c r="DC18" s="131">
        <f t="shared" si="13"/>
        <v>425.95</v>
      </c>
      <c r="DD18" s="131">
        <f t="shared" si="55"/>
        <v>0</v>
      </c>
      <c r="DE18" s="131">
        <f t="shared" si="56"/>
        <v>0</v>
      </c>
      <c r="DF18" s="131">
        <f t="shared" si="57"/>
        <v>400</v>
      </c>
      <c r="DG18" s="131">
        <f t="shared" si="58"/>
        <v>106.80555095598052</v>
      </c>
      <c r="DH18" s="131"/>
      <c r="DI18" s="131"/>
      <c r="DJ18" s="131"/>
      <c r="DK18" s="137">
        <f t="shared" si="99"/>
        <v>6273.0330987550069</v>
      </c>
      <c r="DL18" s="227" t="e">
        <f t="shared" si="59"/>
        <v>#REF!</v>
      </c>
      <c r="DM18" s="227" t="e">
        <f t="shared" si="60"/>
        <v>#REF!</v>
      </c>
      <c r="DN18" s="228" t="e">
        <f t="shared" si="14"/>
        <v>#REF!</v>
      </c>
      <c r="DO18" s="228">
        <f t="shared" si="61"/>
        <v>323.9576578456614</v>
      </c>
      <c r="DP18" s="228" t="e">
        <f t="shared" si="62"/>
        <v>#REF!</v>
      </c>
      <c r="DQ18" s="228" t="e">
        <f t="shared" si="63"/>
        <v>#REF!</v>
      </c>
    </row>
    <row r="19" spans="1:121" s="18" customFormat="1">
      <c r="A19" s="132">
        <f t="shared" si="15"/>
        <v>9</v>
      </c>
      <c r="B19" s="18">
        <f t="shared" si="64"/>
        <v>224</v>
      </c>
      <c r="C19" s="18">
        <f>IF(A19=0," ",VLOOKUP(B19,'tosafot '!$A$7:$B$234,2,0))</f>
        <v>8.2026000000000003</v>
      </c>
      <c r="D19" s="220">
        <f t="shared" si="65"/>
        <v>228</v>
      </c>
      <c r="E19" s="130">
        <f t="shared" si="66"/>
        <v>12.2026</v>
      </c>
      <c r="F19" s="126">
        <f t="shared" si="67"/>
        <v>9</v>
      </c>
      <c r="G19" s="18" t="str">
        <f t="shared" si="68"/>
        <v>הבריאות</v>
      </c>
      <c r="H19" s="189">
        <f t="shared" si="69"/>
        <v>107</v>
      </c>
      <c r="I19" s="18">
        <f t="shared" si="70"/>
        <v>7</v>
      </c>
      <c r="J19" s="18" t="str">
        <f t="shared" si="71"/>
        <v>מח"ר</v>
      </c>
      <c r="K19" s="189">
        <f t="shared" si="72"/>
        <v>11</v>
      </c>
      <c r="L19" s="18">
        <f t="shared" si="73"/>
        <v>40</v>
      </c>
      <c r="M19" s="129" t="str">
        <f t="shared" si="74"/>
        <v>37+</v>
      </c>
      <c r="N19" s="189"/>
      <c r="O19" s="132">
        <f t="shared" si="75"/>
        <v>11008</v>
      </c>
      <c r="P19" s="127">
        <f t="shared" si="76"/>
        <v>40</v>
      </c>
      <c r="Q19" s="127">
        <f t="shared" si="77"/>
        <v>10.75</v>
      </c>
      <c r="R19" s="128">
        <f t="shared" si="78"/>
        <v>44</v>
      </c>
      <c r="S19" s="130">
        <f t="shared" si="79"/>
        <v>1.1129067913517885</v>
      </c>
      <c r="T19" s="135">
        <f t="shared" si="16"/>
        <v>3.875E-2</v>
      </c>
      <c r="U19" s="127">
        <f t="shared" si="17"/>
        <v>425.95</v>
      </c>
      <c r="V19" s="217">
        <v>0</v>
      </c>
      <c r="W19" s="191">
        <v>0</v>
      </c>
      <c r="X19" s="133">
        <v>0</v>
      </c>
      <c r="Y19" s="131">
        <f t="shared" si="18"/>
        <v>2438.52</v>
      </c>
      <c r="Z19" s="131">
        <f t="shared" si="19"/>
        <v>275.32546884716328</v>
      </c>
      <c r="AA19" s="242">
        <f t="shared" si="20"/>
        <v>2713.8454688471634</v>
      </c>
      <c r="AB19" s="131">
        <f t="shared" si="21"/>
        <v>0</v>
      </c>
      <c r="AC19" s="131">
        <f t="shared" si="22"/>
        <v>97.698436878497873</v>
      </c>
      <c r="AD19" s="131">
        <f t="shared" si="23"/>
        <v>0</v>
      </c>
      <c r="AE19" s="131">
        <f t="shared" si="24"/>
        <v>0</v>
      </c>
      <c r="AF19" s="131">
        <f t="shared" si="25"/>
        <v>0</v>
      </c>
      <c r="AG19" s="131">
        <f t="shared" si="26"/>
        <v>10.56</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149.24401478796094</v>
      </c>
      <c r="CC19" s="131">
        <f t="shared" si="41"/>
        <v>0</v>
      </c>
      <c r="CD19" s="136">
        <f t="shared" si="42"/>
        <v>214.74555461156606</v>
      </c>
      <c r="CE19" s="131">
        <f t="shared" si="102"/>
        <v>0</v>
      </c>
      <c r="CF19" s="136">
        <f t="shared" si="43"/>
        <v>326.95010689610933</v>
      </c>
      <c r="CG19" s="136"/>
      <c r="CH19" s="136">
        <f t="shared" si="101"/>
        <v>0</v>
      </c>
      <c r="CI19" s="131">
        <f t="shared" si="44"/>
        <v>480.1</v>
      </c>
      <c r="CJ19" s="131"/>
      <c r="CK19" s="136">
        <f t="shared" si="45"/>
        <v>0</v>
      </c>
      <c r="CL19" s="136">
        <f t="shared" si="46"/>
        <v>0</v>
      </c>
      <c r="CM19" s="131">
        <f t="shared" si="47"/>
        <v>0</v>
      </c>
      <c r="CN19" s="136">
        <f t="shared" si="48"/>
        <v>322.36453174743099</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181.30626231259905</v>
      </c>
      <c r="DC19" s="131">
        <f t="shared" si="13"/>
        <v>425.95</v>
      </c>
      <c r="DD19" s="131">
        <f t="shared" si="55"/>
        <v>0</v>
      </c>
      <c r="DE19" s="131">
        <f t="shared" si="56"/>
        <v>0</v>
      </c>
      <c r="DF19" s="131">
        <f t="shared" si="57"/>
        <v>400</v>
      </c>
      <c r="DG19" s="131">
        <f t="shared" si="58"/>
        <v>106.80555095598052</v>
      </c>
      <c r="DH19" s="131"/>
      <c r="DI19" s="131"/>
      <c r="DJ19" s="131"/>
      <c r="DK19" s="137">
        <f t="shared" si="99"/>
        <v>5429.5699270373079</v>
      </c>
      <c r="DL19" s="227" t="e">
        <f t="shared" si="59"/>
        <v>#REF!</v>
      </c>
      <c r="DM19" s="227" t="e">
        <f t="shared" si="60"/>
        <v>#REF!</v>
      </c>
      <c r="DN19" s="228" t="e">
        <f t="shared" si="14"/>
        <v>#REF!</v>
      </c>
      <c r="DO19" s="228">
        <f t="shared" si="61"/>
        <v>323.9576578456614</v>
      </c>
      <c r="DP19" s="228" t="e">
        <f t="shared" si="62"/>
        <v>#REF!</v>
      </c>
      <c r="DQ19" s="228" t="e">
        <f t="shared" si="63"/>
        <v>#REF!</v>
      </c>
    </row>
    <row r="20" spans="1:121" s="18" customFormat="1">
      <c r="A20" s="132">
        <f t="shared" si="15"/>
        <v>10</v>
      </c>
      <c r="B20" s="18">
        <f t="shared" si="64"/>
        <v>225</v>
      </c>
      <c r="C20" s="18">
        <f>IF(A20=0," ",VLOOKUP(B20,'tosafot '!$A$7:$B$234,2,0))</f>
        <v>9.2026000000000003</v>
      </c>
      <c r="D20" s="220">
        <f t="shared" si="65"/>
        <v>228</v>
      </c>
      <c r="E20" s="130">
        <f t="shared" si="66"/>
        <v>12.2026</v>
      </c>
      <c r="F20" s="126">
        <f t="shared" si="67"/>
        <v>9</v>
      </c>
      <c r="G20" s="18" t="str">
        <f t="shared" si="68"/>
        <v>הבריאות</v>
      </c>
      <c r="H20" s="189">
        <f t="shared" si="69"/>
        <v>107</v>
      </c>
      <c r="I20" s="18">
        <f t="shared" si="70"/>
        <v>7</v>
      </c>
      <c r="J20" s="18" t="str">
        <f t="shared" si="71"/>
        <v>מח"ר</v>
      </c>
      <c r="K20" s="189">
        <f t="shared" si="72"/>
        <v>11</v>
      </c>
      <c r="L20" s="18">
        <f t="shared" si="73"/>
        <v>40</v>
      </c>
      <c r="M20" s="129" t="str">
        <f t="shared" si="74"/>
        <v>37+</v>
      </c>
      <c r="N20" s="189"/>
      <c r="O20" s="132">
        <f t="shared" si="75"/>
        <v>11008</v>
      </c>
      <c r="P20" s="127">
        <f t="shared" si="76"/>
        <v>40</v>
      </c>
      <c r="Q20" s="127">
        <f t="shared" si="77"/>
        <v>10.75</v>
      </c>
      <c r="R20" s="128">
        <f t="shared" si="78"/>
        <v>44</v>
      </c>
      <c r="S20" s="130">
        <f t="shared" si="79"/>
        <v>1.1129067913517885</v>
      </c>
      <c r="T20" s="135">
        <f t="shared" si="16"/>
        <v>3.875E-2</v>
      </c>
      <c r="U20" s="127">
        <f t="shared" si="17"/>
        <v>425.95</v>
      </c>
      <c r="V20" s="217">
        <v>0</v>
      </c>
      <c r="W20" s="191">
        <v>0</v>
      </c>
      <c r="X20" s="133">
        <v>0</v>
      </c>
      <c r="Y20" s="131">
        <f t="shared" si="18"/>
        <v>2438.52</v>
      </c>
      <c r="Z20" s="131">
        <f t="shared" si="19"/>
        <v>275.32546884716328</v>
      </c>
      <c r="AA20" s="242">
        <f t="shared" si="20"/>
        <v>2713.8454688471634</v>
      </c>
      <c r="AB20" s="131">
        <f t="shared" si="21"/>
        <v>0</v>
      </c>
      <c r="AC20" s="131">
        <f t="shared" si="22"/>
        <v>97.698436878497873</v>
      </c>
      <c r="AD20" s="131">
        <f t="shared" si="23"/>
        <v>0</v>
      </c>
      <c r="AE20" s="131">
        <f t="shared" si="24"/>
        <v>0</v>
      </c>
      <c r="AF20" s="131">
        <f t="shared" si="25"/>
        <v>0</v>
      </c>
      <c r="AG20" s="131">
        <f t="shared" si="26"/>
        <v>10.56</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149.24401478796094</v>
      </c>
      <c r="CC20" s="131">
        <f t="shared" si="41"/>
        <v>0</v>
      </c>
      <c r="CD20" s="136">
        <f t="shared" si="42"/>
        <v>214.74555461156606</v>
      </c>
      <c r="CE20" s="131">
        <f t="shared" si="102"/>
        <v>0</v>
      </c>
      <c r="CF20" s="136">
        <f t="shared" si="43"/>
        <v>326.95010689610933</v>
      </c>
      <c r="CG20" s="136"/>
      <c r="CH20" s="136">
        <f t="shared" si="101"/>
        <v>0</v>
      </c>
      <c r="CI20" s="131">
        <f t="shared" si="44"/>
        <v>480.1</v>
      </c>
      <c r="CJ20" s="131"/>
      <c r="CK20" s="136">
        <f t="shared" si="45"/>
        <v>0</v>
      </c>
      <c r="CL20" s="136">
        <f t="shared" si="46"/>
        <v>0</v>
      </c>
      <c r="CM20" s="131">
        <f t="shared" si="47"/>
        <v>0</v>
      </c>
      <c r="CN20" s="136">
        <f t="shared" si="48"/>
        <v>322.36453174743099</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181.30626231259905</v>
      </c>
      <c r="DC20" s="131">
        <f t="shared" si="13"/>
        <v>425.95</v>
      </c>
      <c r="DD20" s="131">
        <f t="shared" si="55"/>
        <v>0</v>
      </c>
      <c r="DE20" s="131">
        <f t="shared" si="56"/>
        <v>0</v>
      </c>
      <c r="DF20" s="131">
        <f t="shared" si="57"/>
        <v>400</v>
      </c>
      <c r="DG20" s="131">
        <f t="shared" si="58"/>
        <v>106.80555095598052</v>
      </c>
      <c r="DH20" s="131"/>
      <c r="DI20" s="131"/>
      <c r="DJ20" s="131"/>
      <c r="DK20" s="137">
        <f t="shared" si="99"/>
        <v>5429.5699270373079</v>
      </c>
      <c r="DL20" s="227" t="e">
        <f t="shared" si="59"/>
        <v>#REF!</v>
      </c>
      <c r="DM20" s="227" t="e">
        <f t="shared" si="60"/>
        <v>#REF!</v>
      </c>
      <c r="DN20" s="228" t="e">
        <f t="shared" si="14"/>
        <v>#REF!</v>
      </c>
      <c r="DO20" s="228">
        <f t="shared" si="61"/>
        <v>323.9576578456614</v>
      </c>
      <c r="DP20" s="228" t="e">
        <f t="shared" si="62"/>
        <v>#REF!</v>
      </c>
      <c r="DQ20" s="228" t="e">
        <f t="shared" si="63"/>
        <v>#REF!</v>
      </c>
    </row>
    <row r="21" spans="1:121" s="18" customFormat="1">
      <c r="A21" s="132">
        <f t="shared" si="15"/>
        <v>11</v>
      </c>
      <c r="B21" s="18">
        <f t="shared" si="64"/>
        <v>226</v>
      </c>
      <c r="C21" s="18">
        <f>IF(A21=0," ",VLOOKUP(B21,'tosafot '!$A$7:$B$234,2,0))</f>
        <v>10.2026</v>
      </c>
      <c r="D21" s="220">
        <f t="shared" si="65"/>
        <v>228</v>
      </c>
      <c r="E21" s="130">
        <f t="shared" si="66"/>
        <v>12.2026</v>
      </c>
      <c r="F21" s="126">
        <f t="shared" si="67"/>
        <v>9</v>
      </c>
      <c r="G21" s="18" t="str">
        <f t="shared" si="68"/>
        <v>הבריאות</v>
      </c>
      <c r="H21" s="189">
        <f t="shared" si="69"/>
        <v>107</v>
      </c>
      <c r="I21" s="18">
        <f t="shared" si="70"/>
        <v>7</v>
      </c>
      <c r="J21" s="18" t="str">
        <f t="shared" si="71"/>
        <v>מח"ר</v>
      </c>
      <c r="K21" s="189">
        <f t="shared" si="72"/>
        <v>11</v>
      </c>
      <c r="L21" s="18">
        <f t="shared" si="73"/>
        <v>40</v>
      </c>
      <c r="M21" s="129" t="str">
        <f t="shared" si="74"/>
        <v>37+</v>
      </c>
      <c r="N21" s="189"/>
      <c r="O21" s="132">
        <f t="shared" si="75"/>
        <v>11008</v>
      </c>
      <c r="P21" s="127">
        <f t="shared" si="76"/>
        <v>40</v>
      </c>
      <c r="Q21" s="127">
        <f t="shared" si="77"/>
        <v>10.75</v>
      </c>
      <c r="R21" s="128">
        <f t="shared" si="78"/>
        <v>44</v>
      </c>
      <c r="S21" s="130">
        <f t="shared" si="79"/>
        <v>1.1129067913517885</v>
      </c>
      <c r="T21" s="135">
        <f t="shared" si="16"/>
        <v>3.875E-2</v>
      </c>
      <c r="U21" s="127">
        <f t="shared" si="17"/>
        <v>425.95</v>
      </c>
      <c r="V21" s="217">
        <v>0</v>
      </c>
      <c r="W21" s="191">
        <v>0</v>
      </c>
      <c r="X21" s="133">
        <v>0</v>
      </c>
      <c r="Y21" s="131">
        <f t="shared" si="18"/>
        <v>2438.52</v>
      </c>
      <c r="Z21" s="131">
        <f t="shared" si="19"/>
        <v>275.32546884716328</v>
      </c>
      <c r="AA21" s="242">
        <f t="shared" si="20"/>
        <v>2713.8454688471634</v>
      </c>
      <c r="AB21" s="131">
        <f t="shared" si="21"/>
        <v>0</v>
      </c>
      <c r="AC21" s="131">
        <f t="shared" si="22"/>
        <v>97.698436878497873</v>
      </c>
      <c r="AD21" s="131">
        <f t="shared" si="23"/>
        <v>0</v>
      </c>
      <c r="AE21" s="131">
        <f t="shared" si="24"/>
        <v>0</v>
      </c>
      <c r="AF21" s="131">
        <f t="shared" si="25"/>
        <v>0</v>
      </c>
      <c r="AG21" s="131">
        <f t="shared" si="26"/>
        <v>10.56</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149.24401478796094</v>
      </c>
      <c r="CC21" s="131">
        <f t="shared" si="41"/>
        <v>0</v>
      </c>
      <c r="CD21" s="136">
        <f t="shared" si="42"/>
        <v>214.74555461156606</v>
      </c>
      <c r="CE21" s="131">
        <f t="shared" si="102"/>
        <v>0</v>
      </c>
      <c r="CF21" s="136">
        <f t="shared" si="43"/>
        <v>326.95010689610933</v>
      </c>
      <c r="CG21" s="136"/>
      <c r="CH21" s="136">
        <f t="shared" si="101"/>
        <v>0</v>
      </c>
      <c r="CI21" s="131">
        <f t="shared" si="44"/>
        <v>480.1</v>
      </c>
      <c r="CJ21" s="131"/>
      <c r="CK21" s="136">
        <f t="shared" si="45"/>
        <v>0</v>
      </c>
      <c r="CL21" s="136">
        <f t="shared" si="46"/>
        <v>0</v>
      </c>
      <c r="CM21" s="131">
        <f t="shared" si="47"/>
        <v>0</v>
      </c>
      <c r="CN21" s="136">
        <f t="shared" si="48"/>
        <v>322.36453174743099</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181.30626231259905</v>
      </c>
      <c r="DC21" s="131">
        <f t="shared" si="13"/>
        <v>425.95</v>
      </c>
      <c r="DD21" s="131">
        <f t="shared" si="55"/>
        <v>0</v>
      </c>
      <c r="DE21" s="131">
        <f t="shared" si="56"/>
        <v>0</v>
      </c>
      <c r="DF21" s="131">
        <f t="shared" si="57"/>
        <v>400</v>
      </c>
      <c r="DG21" s="131">
        <f t="shared" si="58"/>
        <v>106.80555095598052</v>
      </c>
      <c r="DH21" s="131"/>
      <c r="DI21" s="131"/>
      <c r="DJ21" s="131"/>
      <c r="DK21" s="137">
        <f t="shared" si="99"/>
        <v>5429.5699270373079</v>
      </c>
      <c r="DL21" s="227" t="e">
        <f t="shared" si="59"/>
        <v>#REF!</v>
      </c>
      <c r="DM21" s="227" t="e">
        <f t="shared" si="60"/>
        <v>#REF!</v>
      </c>
      <c r="DN21" s="228" t="e">
        <f t="shared" si="14"/>
        <v>#REF!</v>
      </c>
      <c r="DO21" s="228">
        <f t="shared" si="61"/>
        <v>323.9576578456614</v>
      </c>
      <c r="DP21" s="228" t="e">
        <f t="shared" si="62"/>
        <v>#REF!</v>
      </c>
      <c r="DQ21" s="228" t="e">
        <f t="shared" si="63"/>
        <v>#REF!</v>
      </c>
    </row>
    <row r="22" spans="1:121" s="18" customFormat="1">
      <c r="A22" s="132">
        <f t="shared" si="15"/>
        <v>12</v>
      </c>
      <c r="B22" s="18">
        <f t="shared" si="64"/>
        <v>227</v>
      </c>
      <c r="C22" s="18">
        <f>IF(A22=0," ",VLOOKUP(B22,'tosafot '!$A$7:$B$234,2,0))</f>
        <v>11.2026</v>
      </c>
      <c r="D22" s="220">
        <f t="shared" si="65"/>
        <v>228</v>
      </c>
      <c r="E22" s="130">
        <f t="shared" si="66"/>
        <v>12.2026</v>
      </c>
      <c r="F22" s="126">
        <f t="shared" si="67"/>
        <v>9</v>
      </c>
      <c r="G22" s="18" t="str">
        <f t="shared" si="68"/>
        <v>הבריאות</v>
      </c>
      <c r="H22" s="189">
        <f t="shared" si="69"/>
        <v>107</v>
      </c>
      <c r="I22" s="18">
        <f t="shared" si="70"/>
        <v>7</v>
      </c>
      <c r="J22" s="18" t="str">
        <f t="shared" si="71"/>
        <v>מח"ר</v>
      </c>
      <c r="K22" s="189">
        <f t="shared" si="72"/>
        <v>11</v>
      </c>
      <c r="L22" s="18">
        <f t="shared" si="73"/>
        <v>40</v>
      </c>
      <c r="M22" s="129" t="str">
        <f t="shared" si="74"/>
        <v>37+</v>
      </c>
      <c r="N22" s="189"/>
      <c r="O22" s="132">
        <f t="shared" si="75"/>
        <v>11008</v>
      </c>
      <c r="P22" s="127">
        <f t="shared" si="76"/>
        <v>40</v>
      </c>
      <c r="Q22" s="127">
        <f t="shared" si="77"/>
        <v>10.75</v>
      </c>
      <c r="R22" s="128">
        <f t="shared" si="78"/>
        <v>44</v>
      </c>
      <c r="S22" s="130">
        <f t="shared" si="79"/>
        <v>1.1129067913517885</v>
      </c>
      <c r="T22" s="135">
        <f t="shared" si="16"/>
        <v>3.875E-2</v>
      </c>
      <c r="U22" s="127">
        <f t="shared" si="17"/>
        <v>425.95</v>
      </c>
      <c r="V22" s="217">
        <v>0</v>
      </c>
      <c r="W22" s="191">
        <v>0</v>
      </c>
      <c r="X22" s="133">
        <v>0</v>
      </c>
      <c r="Y22" s="131">
        <f t="shared" si="18"/>
        <v>2438.52</v>
      </c>
      <c r="Z22" s="131">
        <f t="shared" si="19"/>
        <v>275.32546884716328</v>
      </c>
      <c r="AA22" s="242">
        <f t="shared" si="20"/>
        <v>2713.8454688471634</v>
      </c>
      <c r="AB22" s="131">
        <f t="shared" si="21"/>
        <v>0</v>
      </c>
      <c r="AC22" s="131">
        <f t="shared" si="22"/>
        <v>97.698436878497873</v>
      </c>
      <c r="AD22" s="131">
        <f t="shared" si="23"/>
        <v>0</v>
      </c>
      <c r="AE22" s="131">
        <f t="shared" si="24"/>
        <v>0</v>
      </c>
      <c r="AF22" s="131">
        <f t="shared" si="25"/>
        <v>0</v>
      </c>
      <c r="AG22" s="131">
        <f t="shared" si="26"/>
        <v>10.56</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149.24401478796094</v>
      </c>
      <c r="CC22" s="131">
        <f t="shared" si="41"/>
        <v>0</v>
      </c>
      <c r="CD22" s="136">
        <f t="shared" si="42"/>
        <v>214.74555461156606</v>
      </c>
      <c r="CE22" s="131">
        <f t="shared" si="102"/>
        <v>0</v>
      </c>
      <c r="CF22" s="136">
        <f t="shared" si="43"/>
        <v>326.95010689610933</v>
      </c>
      <c r="CG22" s="136"/>
      <c r="CH22" s="136">
        <f t="shared" si="101"/>
        <v>0</v>
      </c>
      <c r="CI22" s="131">
        <f t="shared" si="44"/>
        <v>480.1</v>
      </c>
      <c r="CJ22" s="131"/>
      <c r="CK22" s="136">
        <f t="shared" si="45"/>
        <v>0</v>
      </c>
      <c r="CL22" s="136">
        <f t="shared" si="46"/>
        <v>0</v>
      </c>
      <c r="CM22" s="131">
        <f t="shared" si="47"/>
        <v>0</v>
      </c>
      <c r="CN22" s="136">
        <f t="shared" si="48"/>
        <v>322.36453174743099</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181.30626231259905</v>
      </c>
      <c r="DC22" s="131">
        <f t="shared" si="13"/>
        <v>425.95</v>
      </c>
      <c r="DD22" s="131">
        <f t="shared" si="55"/>
        <v>0</v>
      </c>
      <c r="DE22" s="131">
        <f t="shared" si="56"/>
        <v>0</v>
      </c>
      <c r="DF22" s="131">
        <f t="shared" si="57"/>
        <v>400</v>
      </c>
      <c r="DG22" s="131">
        <f t="shared" si="58"/>
        <v>106.80555095598052</v>
      </c>
      <c r="DH22" s="131"/>
      <c r="DI22" s="131"/>
      <c r="DJ22" s="131"/>
      <c r="DK22" s="137">
        <f t="shared" si="99"/>
        <v>5429.5699270373079</v>
      </c>
      <c r="DL22" s="227" t="e">
        <f t="shared" si="59"/>
        <v>#REF!</v>
      </c>
      <c r="DM22" s="227" t="e">
        <f t="shared" si="60"/>
        <v>#REF!</v>
      </c>
      <c r="DN22" s="228" t="e">
        <f t="shared" si="14"/>
        <v>#REF!</v>
      </c>
      <c r="DO22" s="228">
        <f t="shared" si="61"/>
        <v>323.9576578456614</v>
      </c>
      <c r="DP22" s="228" t="e">
        <f t="shared" si="62"/>
        <v>#REF!</v>
      </c>
      <c r="DQ22" s="228" t="e">
        <f t="shared" si="63"/>
        <v>#REF!</v>
      </c>
    </row>
    <row r="23" spans="1:121">
      <c r="A23" s="132">
        <f t="shared" si="15"/>
        <v>13</v>
      </c>
      <c r="B23" s="18">
        <f t="shared" si="64"/>
        <v>228</v>
      </c>
      <c r="C23" s="18">
        <f>IF(A23=0," ",VLOOKUP(B23,'tosafot '!$A$7:$B$234,2,0))</f>
        <v>12.2026</v>
      </c>
      <c r="D23" s="220">
        <f t="shared" si="65"/>
        <v>228</v>
      </c>
      <c r="E23" s="130">
        <f t="shared" si="66"/>
        <v>12.2026</v>
      </c>
      <c r="F23" s="126">
        <f t="shared" si="67"/>
        <v>9</v>
      </c>
      <c r="G23" s="18" t="str">
        <f t="shared" si="68"/>
        <v>הבריאות</v>
      </c>
      <c r="H23" s="189">
        <f t="shared" si="69"/>
        <v>107</v>
      </c>
      <c r="I23" s="18">
        <f t="shared" si="70"/>
        <v>7</v>
      </c>
      <c r="J23" s="18" t="str">
        <f t="shared" si="71"/>
        <v>מח"ר</v>
      </c>
      <c r="K23" s="189">
        <f t="shared" si="72"/>
        <v>11</v>
      </c>
      <c r="L23" s="18">
        <f t="shared" si="73"/>
        <v>40</v>
      </c>
      <c r="M23" s="129" t="str">
        <f t="shared" si="74"/>
        <v>37+</v>
      </c>
      <c r="N23" s="189"/>
      <c r="O23" s="132">
        <f t="shared" si="75"/>
        <v>11008</v>
      </c>
      <c r="P23" s="127">
        <f t="shared" si="76"/>
        <v>40</v>
      </c>
      <c r="Q23" s="127">
        <f t="shared" si="77"/>
        <v>10.75</v>
      </c>
      <c r="R23" s="128">
        <f t="shared" si="78"/>
        <v>44</v>
      </c>
      <c r="S23" s="130">
        <f t="shared" si="79"/>
        <v>1.1129067913517885</v>
      </c>
      <c r="T23" s="135">
        <f t="shared" si="16"/>
        <v>3.875E-2</v>
      </c>
      <c r="U23" s="127">
        <f t="shared" si="17"/>
        <v>425.95</v>
      </c>
      <c r="V23" s="217">
        <v>0</v>
      </c>
      <c r="W23" s="191">
        <v>0</v>
      </c>
      <c r="X23" s="133">
        <v>0</v>
      </c>
      <c r="Y23" s="131">
        <f t="shared" si="18"/>
        <v>2438.52</v>
      </c>
      <c r="Z23" s="131">
        <f t="shared" si="19"/>
        <v>275.32546884716328</v>
      </c>
      <c r="AA23" s="242">
        <f t="shared" si="20"/>
        <v>2713.8454688471634</v>
      </c>
      <c r="AB23" s="131">
        <f t="shared" si="21"/>
        <v>0</v>
      </c>
      <c r="AC23" s="131">
        <f t="shared" si="22"/>
        <v>97.698436878497873</v>
      </c>
      <c r="AD23" s="131">
        <f t="shared" si="23"/>
        <v>0</v>
      </c>
      <c r="AE23" s="131">
        <f t="shared" si="24"/>
        <v>0</v>
      </c>
      <c r="AF23" s="131">
        <f t="shared" si="25"/>
        <v>0</v>
      </c>
      <c r="AG23" s="131">
        <f t="shared" si="26"/>
        <v>10.56</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149.24401478796094</v>
      </c>
      <c r="CC23" s="131">
        <f t="shared" si="41"/>
        <v>0</v>
      </c>
      <c r="CD23" s="136">
        <f t="shared" si="42"/>
        <v>214.74555461156606</v>
      </c>
      <c r="CE23" s="131">
        <f t="shared" si="102"/>
        <v>0</v>
      </c>
      <c r="CF23" s="136">
        <f t="shared" si="43"/>
        <v>326.95010689610933</v>
      </c>
      <c r="CG23" s="136"/>
      <c r="CH23" s="136">
        <f t="shared" si="101"/>
        <v>0</v>
      </c>
      <c r="CI23" s="131">
        <f t="shared" si="44"/>
        <v>480.1</v>
      </c>
      <c r="CJ23" s="131"/>
      <c r="CK23" s="136">
        <f t="shared" si="45"/>
        <v>0</v>
      </c>
      <c r="CL23" s="136">
        <f t="shared" si="46"/>
        <v>0</v>
      </c>
      <c r="CM23" s="131">
        <f t="shared" si="47"/>
        <v>0</v>
      </c>
      <c r="CN23" s="136">
        <f t="shared" si="48"/>
        <v>322.36453174743099</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181.30626231259905</v>
      </c>
      <c r="DC23" s="131">
        <f t="shared" si="13"/>
        <v>425.95</v>
      </c>
      <c r="DD23" s="131">
        <f t="shared" si="55"/>
        <v>0</v>
      </c>
      <c r="DE23" s="131">
        <f t="shared" si="56"/>
        <v>0</v>
      </c>
      <c r="DF23" s="131">
        <f t="shared" si="57"/>
        <v>400</v>
      </c>
      <c r="DG23" s="131">
        <f t="shared" si="58"/>
        <v>106.80555095598052</v>
      </c>
      <c r="DH23" s="131"/>
      <c r="DI23" s="131"/>
      <c r="DJ23" s="131"/>
      <c r="DK23" s="137">
        <f t="shared" si="99"/>
        <v>5429.5699270373079</v>
      </c>
      <c r="DL23" s="227" t="e">
        <f t="shared" si="59"/>
        <v>#REF!</v>
      </c>
      <c r="DM23" s="227" t="e">
        <f t="shared" si="60"/>
        <v>#REF!</v>
      </c>
      <c r="DN23" s="228" t="e">
        <f t="shared" si="14"/>
        <v>#REF!</v>
      </c>
      <c r="DO23" s="228">
        <f t="shared" si="61"/>
        <v>323.9576578456614</v>
      </c>
      <c r="DP23" s="228" t="e">
        <f t="shared" si="62"/>
        <v>#REF!</v>
      </c>
      <c r="DQ23" s="228" t="e">
        <f t="shared" si="63"/>
        <v>#REF!</v>
      </c>
    </row>
    <row r="24" spans="1:121">
      <c r="A24" s="132">
        <f t="shared" si="15"/>
        <v>0</v>
      </c>
      <c r="B24" s="18" t="str">
        <f t="shared" si="64"/>
        <v xml:space="preserve"> </v>
      </c>
      <c r="C24" s="18" t="str">
        <f>IF(A24=0," ",VLOOKUP(B24,'tosafot '!$A$7:$B$234,2,0))</f>
        <v xml:space="preserve"> </v>
      </c>
      <c r="D24" s="220" t="str">
        <f t="shared" si="65"/>
        <v xml:space="preserve"> </v>
      </c>
      <c r="E24" s="130" t="str">
        <f t="shared" si="66"/>
        <v xml:space="preserve"> </v>
      </c>
      <c r="F24" s="126" t="str">
        <f t="shared" si="67"/>
        <v xml:space="preserve"> </v>
      </c>
      <c r="G24" s="18" t="str">
        <f t="shared" si="68"/>
        <v xml:space="preserve"> </v>
      </c>
      <c r="H24" s="189" t="str">
        <f t="shared" si="69"/>
        <v xml:space="preserve"> </v>
      </c>
      <c r="I24" s="18" t="str">
        <f t="shared" si="70"/>
        <v xml:space="preserve"> </v>
      </c>
      <c r="J24" s="18" t="str">
        <f t="shared" si="71"/>
        <v xml:space="preserve"> </v>
      </c>
      <c r="K24" s="189" t="str">
        <f t="shared" si="72"/>
        <v xml:space="preserve"> </v>
      </c>
      <c r="L24" s="18" t="str">
        <f t="shared" si="73"/>
        <v xml:space="preserve"> </v>
      </c>
      <c r="M24" s="129" t="str">
        <f t="shared" si="74"/>
        <v xml:space="preserve"> </v>
      </c>
      <c r="N24" s="189"/>
      <c r="O24" s="132" t="str">
        <f t="shared" si="75"/>
        <v xml:space="preserve"> </v>
      </c>
      <c r="P24" s="127" t="str">
        <f t="shared" si="76"/>
        <v xml:space="preserve"> </v>
      </c>
      <c r="Q24" s="127" t="str">
        <f t="shared" si="77"/>
        <v xml:space="preserve"> </v>
      </c>
      <c r="R24" s="128" t="str">
        <f t="shared" si="78"/>
        <v xml:space="preserve"> </v>
      </c>
      <c r="S24" s="130" t="str">
        <f t="shared" si="79"/>
        <v xml:space="preserve"> </v>
      </c>
      <c r="T24" s="135" t="str">
        <f t="shared" si="16"/>
        <v xml:space="preserve"> </v>
      </c>
      <c r="U24" s="127" t="str">
        <f t="shared" si="17"/>
        <v xml:space="preserve"> </v>
      </c>
      <c r="V24" s="217">
        <v>0</v>
      </c>
      <c r="W24" s="191">
        <v>0</v>
      </c>
      <c r="X24" s="133">
        <v>0</v>
      </c>
      <c r="Y24" s="131" t="str">
        <f t="shared" si="18"/>
        <v xml:space="preserve"> </v>
      </c>
      <c r="Z24" s="131" t="str">
        <f t="shared" si="19"/>
        <v xml:space="preserve"> </v>
      </c>
      <c r="AA24" s="242" t="str">
        <f t="shared" si="20"/>
        <v xml:space="preserve"> </v>
      </c>
      <c r="AB24" s="131" t="str">
        <f t="shared" si="21"/>
        <v xml:space="preserve"> </v>
      </c>
      <c r="AC24" s="131" t="str">
        <f t="shared" si="22"/>
        <v xml:space="preserve"> </v>
      </c>
      <c r="AD24" s="131" t="str">
        <f t="shared" si="23"/>
        <v xml:space="preserve"> </v>
      </c>
      <c r="AE24" s="131" t="str">
        <f t="shared" si="24"/>
        <v xml:space="preserve"> </v>
      </c>
      <c r="AF24" s="131" t="str">
        <f t="shared" si="25"/>
        <v xml:space="preserve"> </v>
      </c>
      <c r="AG24" s="131" t="str">
        <f t="shared" si="26"/>
        <v xml:space="preserve"> </v>
      </c>
      <c r="AH24" s="131" t="str">
        <f t="shared" si="27"/>
        <v xml:space="preserve"> </v>
      </c>
      <c r="AI24" s="131" t="str">
        <f t="shared" si="28"/>
        <v xml:space="preserve"> </v>
      </c>
      <c r="AJ24" s="131" t="str">
        <f t="shared" si="29"/>
        <v xml:space="preserve"> </v>
      </c>
      <c r="AK24" s="131"/>
      <c r="AL24" s="131" t="str">
        <f t="shared" si="30"/>
        <v xml:space="preserve"> </v>
      </c>
      <c r="AM24" s="131"/>
      <c r="AN24" s="131" t="str">
        <f t="shared" si="31"/>
        <v xml:space="preserve"> </v>
      </c>
      <c r="AO24" s="131" t="str">
        <f t="shared" si="32"/>
        <v xml:space="preserve"> </v>
      </c>
      <c r="AP24" s="131" t="str">
        <f t="shared" si="33"/>
        <v xml:space="preserve"> </v>
      </c>
      <c r="AQ24" s="131"/>
      <c r="AR24" s="131" t="str">
        <f t="shared" si="34"/>
        <v xml:space="preserve"> </v>
      </c>
      <c r="AS24" s="131" t="str">
        <f t="shared" si="82"/>
        <v xml:space="preserve"> </v>
      </c>
      <c r="AT24" s="131" t="str">
        <f t="shared" si="35"/>
        <v xml:space="preserve"> </v>
      </c>
      <c r="AU24" s="131" t="str">
        <f t="shared" si="36"/>
        <v xml:space="preserve"> </v>
      </c>
      <c r="AV24" s="131"/>
      <c r="AW24" s="131" t="str">
        <f t="shared" si="37"/>
        <v xml:space="preserve"> </v>
      </c>
      <c r="AX24" s="131">
        <f t="shared" si="103"/>
        <v>0</v>
      </c>
      <c r="AY24" s="131" t="str">
        <f t="shared" si="38"/>
        <v xml:space="preserve"> </v>
      </c>
      <c r="AZ24" s="131"/>
      <c r="BA24" s="131">
        <f t="shared" si="104"/>
        <v>0</v>
      </c>
      <c r="BB24" s="131"/>
      <c r="BC24" s="131"/>
      <c r="BD24" s="131" t="str">
        <f t="shared" si="39"/>
        <v xml:space="preserve"> </v>
      </c>
      <c r="BE24" s="131"/>
      <c r="BF24" s="131" t="str">
        <f t="shared" si="89"/>
        <v xml:space="preserve"> </v>
      </c>
      <c r="BG24" s="131" t="str">
        <f t="shared" si="90"/>
        <v xml:space="preserve"> </v>
      </c>
      <c r="BH24" s="131"/>
      <c r="BI24" s="131"/>
      <c r="BJ24" s="131"/>
      <c r="BK24" s="131" t="str">
        <f t="shared" si="92"/>
        <v xml:space="preserve"> </v>
      </c>
      <c r="BL24" s="131"/>
      <c r="BM24" s="131"/>
      <c r="BN24" s="131" t="str">
        <f t="shared" si="93"/>
        <v xml:space="preserve"> </v>
      </c>
      <c r="BO24" s="131"/>
      <c r="BP24" s="131" t="str">
        <f t="shared" si="94"/>
        <v xml:space="preserve"> </v>
      </c>
      <c r="BQ24" s="131"/>
      <c r="BR24" s="131"/>
      <c r="BS24" s="131"/>
      <c r="BT24" s="131"/>
      <c r="BU24" s="131"/>
      <c r="BV24" s="131">
        <f t="shared" si="95"/>
        <v>0</v>
      </c>
      <c r="BW24" s="131"/>
      <c r="BX24" s="131"/>
      <c r="BY24" s="131"/>
      <c r="BZ24" s="131" t="str">
        <f t="shared" si="98"/>
        <v xml:space="preserve"> </v>
      </c>
      <c r="CA24" s="131"/>
      <c r="CB24" s="136" t="str">
        <f t="shared" si="40"/>
        <v xml:space="preserve"> </v>
      </c>
      <c r="CC24" s="131" t="str">
        <f t="shared" si="41"/>
        <v xml:space="preserve"> </v>
      </c>
      <c r="CD24" s="136" t="str">
        <f t="shared" si="42"/>
        <v xml:space="preserve"> </v>
      </c>
      <c r="CE24" s="131" t="str">
        <f t="shared" si="102"/>
        <v xml:space="preserve"> </v>
      </c>
      <c r="CF24" s="136" t="str">
        <f t="shared" si="43"/>
        <v xml:space="preserve"> </v>
      </c>
      <c r="CG24" s="136"/>
      <c r="CH24" s="136" t="str">
        <f t="shared" si="101"/>
        <v xml:space="preserve"> </v>
      </c>
      <c r="CI24" s="131" t="str">
        <f t="shared" si="44"/>
        <v xml:space="preserve"> </v>
      </c>
      <c r="CJ24" s="131"/>
      <c r="CK24" s="136" t="str">
        <f t="shared" si="45"/>
        <v xml:space="preserve"> </v>
      </c>
      <c r="CL24" s="136" t="str">
        <f t="shared" si="46"/>
        <v xml:space="preserve"> </v>
      </c>
      <c r="CM24" s="131" t="str">
        <f t="shared" si="47"/>
        <v xml:space="preserve"> </v>
      </c>
      <c r="CN24" s="136" t="str">
        <f t="shared" si="48"/>
        <v xml:space="preserve"> </v>
      </c>
      <c r="CO24" s="136" t="str">
        <f t="shared" si="49"/>
        <v xml:space="preserve"> </v>
      </c>
      <c r="CP24" s="136" t="str">
        <f t="shared" si="50"/>
        <v xml:space="preserve"> </v>
      </c>
      <c r="CQ24" s="136"/>
      <c r="CR24" s="136" t="str">
        <f t="shared" si="51"/>
        <v xml:space="preserve"> </v>
      </c>
      <c r="CS24" s="136"/>
      <c r="CT24" s="136"/>
      <c r="CU24" s="136"/>
      <c r="CV24" s="136"/>
      <c r="CW24" s="136"/>
      <c r="CX24" s="136"/>
      <c r="CY24" s="136"/>
      <c r="CZ24" s="136" t="str">
        <f t="shared" si="52"/>
        <v xml:space="preserve"> </v>
      </c>
      <c r="DA24" s="136" t="str">
        <f t="shared" si="53"/>
        <v xml:space="preserve"> </v>
      </c>
      <c r="DB24" s="136" t="str">
        <f t="shared" si="54"/>
        <v xml:space="preserve"> </v>
      </c>
      <c r="DC24" s="131" t="str">
        <f t="shared" si="13"/>
        <v xml:space="preserve"> </v>
      </c>
      <c r="DD24" s="131" t="str">
        <f t="shared" si="55"/>
        <v xml:space="preserve"> </v>
      </c>
      <c r="DE24" s="131" t="str">
        <f t="shared" si="56"/>
        <v xml:space="preserve"> </v>
      </c>
      <c r="DF24" s="131" t="str">
        <f t="shared" si="57"/>
        <v xml:space="preserve"> </v>
      </c>
      <c r="DG24" s="131" t="str">
        <f t="shared" si="58"/>
        <v xml:space="preserve"> </v>
      </c>
      <c r="DH24" s="131"/>
      <c r="DI24" s="131"/>
      <c r="DJ24" s="131"/>
      <c r="DK24" s="137" t="str">
        <f t="shared" si="99"/>
        <v xml:space="preserve"> </v>
      </c>
      <c r="DL24" s="227" t="str">
        <f t="shared" si="59"/>
        <v xml:space="preserve"> </v>
      </c>
      <c r="DM24" s="227" t="str">
        <f t="shared" si="60"/>
        <v xml:space="preserve"> </v>
      </c>
      <c r="DN24" s="228" t="str">
        <f t="shared" si="14"/>
        <v xml:space="preserve"> </v>
      </c>
      <c r="DO24" s="228" t="str">
        <f t="shared" si="61"/>
        <v xml:space="preserve"> </v>
      </c>
      <c r="DP24" s="228" t="e">
        <f t="shared" si="62"/>
        <v>#REF!</v>
      </c>
      <c r="DQ24" s="228" t="e">
        <f t="shared" si="63"/>
        <v>#REF!</v>
      </c>
    </row>
    <row r="25" spans="1:121">
      <c r="A25" s="132">
        <f t="shared" si="15"/>
        <v>0</v>
      </c>
      <c r="B25" s="18" t="str">
        <f t="shared" si="64"/>
        <v xml:space="preserve"> </v>
      </c>
      <c r="C25" s="18" t="str">
        <f>IF(A25=0," ",VLOOKUP(B25,'tosafot '!$A$7:$B$234,2,0))</f>
        <v xml:space="preserve"> </v>
      </c>
      <c r="D25" s="220" t="str">
        <f t="shared" si="65"/>
        <v xml:space="preserve"> </v>
      </c>
      <c r="E25" s="130" t="str">
        <f t="shared" si="66"/>
        <v xml:space="preserve"> </v>
      </c>
      <c r="F25" s="126" t="str">
        <f t="shared" si="67"/>
        <v xml:space="preserve"> </v>
      </c>
      <c r="G25" s="18" t="str">
        <f t="shared" si="68"/>
        <v xml:space="preserve"> </v>
      </c>
      <c r="H25" s="189" t="str">
        <f t="shared" si="69"/>
        <v xml:space="preserve"> </v>
      </c>
      <c r="I25" s="18" t="str">
        <f t="shared" si="70"/>
        <v xml:space="preserve"> </v>
      </c>
      <c r="J25" s="18" t="str">
        <f t="shared" si="71"/>
        <v xml:space="preserve"> </v>
      </c>
      <c r="K25" s="189" t="str">
        <f t="shared" si="72"/>
        <v xml:space="preserve"> </v>
      </c>
      <c r="L25" s="18" t="str">
        <f t="shared" si="73"/>
        <v xml:space="preserve"> </v>
      </c>
      <c r="M25" s="129" t="str">
        <f t="shared" si="74"/>
        <v xml:space="preserve"> </v>
      </c>
      <c r="N25" s="189"/>
      <c r="O25" s="132" t="str">
        <f t="shared" si="75"/>
        <v xml:space="preserve"> </v>
      </c>
      <c r="P25" s="127" t="str">
        <f t="shared" si="76"/>
        <v xml:space="preserve"> </v>
      </c>
      <c r="Q25" s="127" t="str">
        <f t="shared" si="77"/>
        <v xml:space="preserve"> </v>
      </c>
      <c r="R25" s="128" t="str">
        <f t="shared" si="78"/>
        <v xml:space="preserve"> </v>
      </c>
      <c r="S25" s="130" t="str">
        <f t="shared" si="79"/>
        <v xml:space="preserve"> </v>
      </c>
      <c r="T25" s="135" t="str">
        <f t="shared" si="16"/>
        <v xml:space="preserve"> </v>
      </c>
      <c r="U25" s="127" t="str">
        <f t="shared" si="17"/>
        <v xml:space="preserve"> </v>
      </c>
      <c r="V25" s="217">
        <v>0</v>
      </c>
      <c r="W25" s="191">
        <v>0</v>
      </c>
      <c r="X25" s="133">
        <v>0</v>
      </c>
      <c r="Y25" s="131" t="str">
        <f t="shared" si="18"/>
        <v xml:space="preserve"> </v>
      </c>
      <c r="Z25" s="131" t="str">
        <f t="shared" si="19"/>
        <v xml:space="preserve"> </v>
      </c>
      <c r="AA25" s="242" t="str">
        <f t="shared" si="20"/>
        <v xml:space="preserve"> </v>
      </c>
      <c r="AB25" s="131" t="str">
        <f t="shared" si="21"/>
        <v xml:space="preserve"> </v>
      </c>
      <c r="AC25" s="131" t="str">
        <f t="shared" si="22"/>
        <v xml:space="preserve"> </v>
      </c>
      <c r="AD25" s="131" t="str">
        <f t="shared" si="23"/>
        <v xml:space="preserve"> </v>
      </c>
      <c r="AE25" s="131" t="str">
        <f t="shared" si="24"/>
        <v xml:space="preserve"> </v>
      </c>
      <c r="AF25" s="131" t="str">
        <f t="shared" si="25"/>
        <v xml:space="preserve"> </v>
      </c>
      <c r="AG25" s="131" t="str">
        <f t="shared" si="26"/>
        <v xml:space="preserve"> </v>
      </c>
      <c r="AH25" s="131" t="str">
        <f t="shared" si="27"/>
        <v xml:space="preserve"> </v>
      </c>
      <c r="AI25" s="131" t="str">
        <f t="shared" si="28"/>
        <v xml:space="preserve"> </v>
      </c>
      <c r="AJ25" s="131" t="str">
        <f t="shared" si="29"/>
        <v xml:space="preserve"> </v>
      </c>
      <c r="AK25" s="131"/>
      <c r="AL25" s="131" t="str">
        <f t="shared" si="30"/>
        <v xml:space="preserve"> </v>
      </c>
      <c r="AM25" s="131"/>
      <c r="AN25" s="243" t="str">
        <f t="shared" si="31"/>
        <v xml:space="preserve"> </v>
      </c>
      <c r="AO25" s="131" t="str">
        <f t="shared" si="32"/>
        <v xml:space="preserve"> </v>
      </c>
      <c r="AP25" s="131" t="str">
        <f t="shared" si="33"/>
        <v xml:space="preserve"> </v>
      </c>
      <c r="AQ25" s="131"/>
      <c r="AR25" s="131" t="str">
        <f t="shared" si="34"/>
        <v xml:space="preserve"> </v>
      </c>
      <c r="AS25" s="131" t="str">
        <f t="shared" si="82"/>
        <v xml:space="preserve"> </v>
      </c>
      <c r="AT25" s="131" t="str">
        <f t="shared" si="35"/>
        <v xml:space="preserve"> </v>
      </c>
      <c r="AU25" s="131" t="str">
        <f t="shared" si="36"/>
        <v xml:space="preserve"> </v>
      </c>
      <c r="AV25" s="131"/>
      <c r="AW25" s="131" t="str">
        <f t="shared" si="37"/>
        <v xml:space="preserve"> </v>
      </c>
      <c r="AX25" s="131" t="str">
        <f t="shared" si="103"/>
        <v xml:space="preserve"> </v>
      </c>
      <c r="AY25" s="131" t="str">
        <f t="shared" si="38"/>
        <v xml:space="preserve"> </v>
      </c>
      <c r="AZ25" s="131"/>
      <c r="BA25" s="131" t="str">
        <f t="shared" si="104"/>
        <v xml:space="preserve"> </v>
      </c>
      <c r="BB25" s="131"/>
      <c r="BC25" s="131"/>
      <c r="BD25" s="131" t="str">
        <f t="shared" si="39"/>
        <v xml:space="preserve"> </v>
      </c>
      <c r="BE25" s="131"/>
      <c r="BF25" s="131" t="str">
        <f t="shared" si="89"/>
        <v xml:space="preserve"> </v>
      </c>
      <c r="BG25" s="131" t="str">
        <f t="shared" si="90"/>
        <v xml:space="preserve"> </v>
      </c>
      <c r="BH25" s="131"/>
      <c r="BI25" s="131"/>
      <c r="BJ25" s="131"/>
      <c r="BK25" s="131" t="str">
        <f t="shared" si="92"/>
        <v xml:space="preserve"> </v>
      </c>
      <c r="BL25" s="131"/>
      <c r="BM25" s="131"/>
      <c r="BN25" s="131" t="str">
        <f t="shared" si="93"/>
        <v xml:space="preserve"> </v>
      </c>
      <c r="BO25" s="131"/>
      <c r="BP25" s="131" t="str">
        <f t="shared" si="94"/>
        <v xml:space="preserve"> </v>
      </c>
      <c r="BQ25" s="131"/>
      <c r="BR25" s="131"/>
      <c r="BS25" s="131"/>
      <c r="BT25" s="131"/>
      <c r="BU25" s="131"/>
      <c r="BV25" s="131" t="str">
        <f t="shared" si="95"/>
        <v xml:space="preserve"> </v>
      </c>
      <c r="BW25" s="131"/>
      <c r="BX25" s="131"/>
      <c r="BY25" s="131"/>
      <c r="BZ25" s="131" t="str">
        <f t="shared" si="98"/>
        <v xml:space="preserve"> </v>
      </c>
      <c r="CA25" s="131"/>
      <c r="CB25" s="136" t="str">
        <f t="shared" si="40"/>
        <v xml:space="preserve"> </v>
      </c>
      <c r="CC25" s="131" t="str">
        <f t="shared" si="41"/>
        <v xml:space="preserve"> </v>
      </c>
      <c r="CD25" s="136" t="str">
        <f t="shared" si="42"/>
        <v xml:space="preserve"> </v>
      </c>
      <c r="CE25" s="131" t="str">
        <f t="shared" si="102"/>
        <v xml:space="preserve"> </v>
      </c>
      <c r="CF25" s="136" t="str">
        <f t="shared" si="43"/>
        <v xml:space="preserve"> </v>
      </c>
      <c r="CG25" s="136"/>
      <c r="CH25" s="136" t="str">
        <f t="shared" si="101"/>
        <v xml:space="preserve"> </v>
      </c>
      <c r="CI25" s="131" t="str">
        <f t="shared" si="44"/>
        <v xml:space="preserve"> </v>
      </c>
      <c r="CJ25" s="131"/>
      <c r="CK25" s="136" t="str">
        <f t="shared" si="45"/>
        <v xml:space="preserve"> </v>
      </c>
      <c r="CL25" s="136" t="str">
        <f t="shared" si="46"/>
        <v xml:space="preserve"> </v>
      </c>
      <c r="CM25" s="131" t="str">
        <f t="shared" si="47"/>
        <v xml:space="preserve"> </v>
      </c>
      <c r="CN25" s="136" t="str">
        <f t="shared" si="48"/>
        <v xml:space="preserve"> </v>
      </c>
      <c r="CO25" s="136" t="str">
        <f t="shared" si="49"/>
        <v xml:space="preserve"> </v>
      </c>
      <c r="CP25" s="136" t="str">
        <f t="shared" si="50"/>
        <v xml:space="preserve"> </v>
      </c>
      <c r="CQ25" s="136"/>
      <c r="CR25" s="136" t="str">
        <f t="shared" si="51"/>
        <v xml:space="preserve"> </v>
      </c>
      <c r="CS25" s="136"/>
      <c r="CT25" s="136"/>
      <c r="CU25" s="136"/>
      <c r="CV25" s="136"/>
      <c r="CW25" s="136"/>
      <c r="CX25" s="136"/>
      <c r="CY25" s="136"/>
      <c r="CZ25" s="136" t="str">
        <f t="shared" si="52"/>
        <v xml:space="preserve"> </v>
      </c>
      <c r="DA25" s="136" t="str">
        <f t="shared" si="53"/>
        <v xml:space="preserve"> </v>
      </c>
      <c r="DB25" s="136" t="str">
        <f t="shared" si="54"/>
        <v xml:space="preserve"> </v>
      </c>
      <c r="DC25" s="131" t="str">
        <f t="shared" si="13"/>
        <v xml:space="preserve"> </v>
      </c>
      <c r="DD25" s="131" t="str">
        <f t="shared" si="55"/>
        <v xml:space="preserve"> </v>
      </c>
      <c r="DE25" s="131" t="str">
        <f t="shared" si="56"/>
        <v xml:space="preserve"> </v>
      </c>
      <c r="DF25" s="131" t="str">
        <f t="shared" si="57"/>
        <v xml:space="preserve"> </v>
      </c>
      <c r="DG25" s="131" t="str">
        <f t="shared" si="58"/>
        <v xml:space="preserve"> </v>
      </c>
      <c r="DH25" s="131"/>
      <c r="DI25" s="131"/>
      <c r="DJ25" s="131"/>
      <c r="DK25" s="137" t="str">
        <f t="shared" si="99"/>
        <v xml:space="preserve"> </v>
      </c>
      <c r="DL25" s="227" t="str">
        <f t="shared" si="59"/>
        <v xml:space="preserve"> </v>
      </c>
      <c r="DM25" s="227" t="str">
        <f t="shared" si="60"/>
        <v xml:space="preserve"> </v>
      </c>
      <c r="DN25" s="228" t="str">
        <f t="shared" si="14"/>
        <v xml:space="preserve"> </v>
      </c>
      <c r="DO25" s="228" t="str">
        <f t="shared" si="61"/>
        <v xml:space="preserve"> </v>
      </c>
      <c r="DP25" s="228" t="str">
        <f t="shared" si="62"/>
        <v xml:space="preserve"> </v>
      </c>
      <c r="DQ25" s="228" t="str">
        <f t="shared" si="63"/>
        <v xml:space="preserve"> </v>
      </c>
    </row>
    <row r="26" spans="1:121">
      <c r="A26" s="132">
        <f t="shared" si="15"/>
        <v>0</v>
      </c>
      <c r="B26" s="18" t="str">
        <f t="shared" si="64"/>
        <v xml:space="preserve"> </v>
      </c>
      <c r="C26" s="18" t="str">
        <f>IF(A26=0," ",VLOOKUP(B26,'tosafot '!$A$7:$B$234,2,0))</f>
        <v xml:space="preserve"> </v>
      </c>
      <c r="D26" s="220" t="str">
        <f t="shared" si="65"/>
        <v xml:space="preserve"> </v>
      </c>
      <c r="E26" s="130" t="str">
        <f t="shared" si="66"/>
        <v xml:space="preserve"> </v>
      </c>
      <c r="F26" s="126" t="str">
        <f t="shared" si="67"/>
        <v xml:space="preserve"> </v>
      </c>
      <c r="G26" s="18" t="str">
        <f t="shared" si="68"/>
        <v xml:space="preserve"> </v>
      </c>
      <c r="H26" s="189" t="str">
        <f t="shared" si="69"/>
        <v xml:space="preserve"> </v>
      </c>
      <c r="I26" s="18" t="str">
        <f t="shared" si="70"/>
        <v xml:space="preserve"> </v>
      </c>
      <c r="J26" s="18" t="str">
        <f t="shared" si="71"/>
        <v xml:space="preserve"> </v>
      </c>
      <c r="K26" s="189" t="str">
        <f t="shared" si="72"/>
        <v xml:space="preserve"> </v>
      </c>
      <c r="L26" s="18" t="str">
        <f t="shared" si="73"/>
        <v xml:space="preserve"> </v>
      </c>
      <c r="M26" s="129" t="str">
        <f t="shared" si="74"/>
        <v xml:space="preserve"> </v>
      </c>
      <c r="N26" s="189"/>
      <c r="O26" s="132" t="str">
        <f t="shared" si="75"/>
        <v xml:space="preserve"> </v>
      </c>
      <c r="P26" s="127" t="str">
        <f t="shared" si="76"/>
        <v xml:space="preserve"> </v>
      </c>
      <c r="Q26" s="127" t="str">
        <f t="shared" si="77"/>
        <v xml:space="preserve"> </v>
      </c>
      <c r="R26" s="128" t="str">
        <f t="shared" si="78"/>
        <v xml:space="preserve"> </v>
      </c>
      <c r="S26" s="130" t="str">
        <f t="shared" si="79"/>
        <v xml:space="preserve"> </v>
      </c>
      <c r="T26" s="135" t="str">
        <f t="shared" si="16"/>
        <v xml:space="preserve"> </v>
      </c>
      <c r="U26" s="127" t="str">
        <f t="shared" si="17"/>
        <v xml:space="preserve"> </v>
      </c>
      <c r="V26" s="217">
        <v>0</v>
      </c>
      <c r="W26" s="191">
        <v>0</v>
      </c>
      <c r="X26" s="133">
        <v>0</v>
      </c>
      <c r="Y26" s="131" t="str">
        <f t="shared" si="18"/>
        <v xml:space="preserve"> </v>
      </c>
      <c r="Z26" s="131" t="str">
        <f t="shared" si="19"/>
        <v xml:space="preserve"> </v>
      </c>
      <c r="AA26" s="242" t="str">
        <f t="shared" si="20"/>
        <v xml:space="preserve"> </v>
      </c>
      <c r="AB26" s="131" t="str">
        <f t="shared" si="21"/>
        <v xml:space="preserve"> </v>
      </c>
      <c r="AC26" s="131" t="str">
        <f t="shared" si="22"/>
        <v xml:space="preserve"> </v>
      </c>
      <c r="AD26" s="131" t="str">
        <f t="shared" si="23"/>
        <v xml:space="preserve"> </v>
      </c>
      <c r="AE26" s="131" t="str">
        <f t="shared" si="24"/>
        <v xml:space="preserve"> </v>
      </c>
      <c r="AF26" s="131" t="str">
        <f t="shared" si="25"/>
        <v xml:space="preserve"> </v>
      </c>
      <c r="AG26" s="131" t="str">
        <f t="shared" si="26"/>
        <v xml:space="preserve"> </v>
      </c>
      <c r="AH26" s="131" t="str">
        <f t="shared" si="27"/>
        <v xml:space="preserve"> </v>
      </c>
      <c r="AI26" s="131" t="str">
        <f t="shared" si="28"/>
        <v xml:space="preserve"> </v>
      </c>
      <c r="AJ26" s="131" t="str">
        <f t="shared" si="29"/>
        <v xml:space="preserve"> </v>
      </c>
      <c r="AK26" s="131"/>
      <c r="AL26" s="131" t="str">
        <f t="shared" si="30"/>
        <v xml:space="preserve"> </v>
      </c>
      <c r="AM26" s="131"/>
      <c r="AN26" s="243" t="str">
        <f t="shared" si="31"/>
        <v xml:space="preserve"> </v>
      </c>
      <c r="AO26" s="131" t="str">
        <f t="shared" si="32"/>
        <v xml:space="preserve"> </v>
      </c>
      <c r="AP26" s="131" t="str">
        <f t="shared" si="33"/>
        <v xml:space="preserve"> </v>
      </c>
      <c r="AQ26" s="131"/>
      <c r="AR26" s="131" t="str">
        <f t="shared" si="34"/>
        <v xml:space="preserve"> </v>
      </c>
      <c r="AS26" s="131" t="str">
        <f t="shared" si="82"/>
        <v xml:space="preserve"> </v>
      </c>
      <c r="AT26" s="131" t="str">
        <f t="shared" si="35"/>
        <v xml:space="preserve"> </v>
      </c>
      <c r="AU26" s="131" t="str">
        <f t="shared" si="36"/>
        <v xml:space="preserve"> </v>
      </c>
      <c r="AV26" s="131"/>
      <c r="AW26" s="131" t="str">
        <f t="shared" si="37"/>
        <v xml:space="preserve"> </v>
      </c>
      <c r="AX26" s="131" t="str">
        <f t="shared" si="103"/>
        <v xml:space="preserve"> </v>
      </c>
      <c r="AY26" s="131" t="str">
        <f t="shared" si="38"/>
        <v xml:space="preserve"> </v>
      </c>
      <c r="AZ26" s="131"/>
      <c r="BA26" s="131" t="str">
        <f t="shared" si="104"/>
        <v xml:space="preserve"> </v>
      </c>
      <c r="BB26" s="131"/>
      <c r="BC26" s="131"/>
      <c r="BD26" s="131" t="str">
        <f t="shared" si="39"/>
        <v xml:space="preserve"> </v>
      </c>
      <c r="BE26" s="131"/>
      <c r="BF26" s="131" t="str">
        <f t="shared" si="89"/>
        <v xml:space="preserve"> </v>
      </c>
      <c r="BG26" s="131" t="str">
        <f t="shared" si="90"/>
        <v xml:space="preserve"> </v>
      </c>
      <c r="BH26" s="131"/>
      <c r="BI26" s="131"/>
      <c r="BJ26" s="131"/>
      <c r="BK26" s="131" t="str">
        <f t="shared" si="92"/>
        <v xml:space="preserve"> </v>
      </c>
      <c r="BL26" s="131"/>
      <c r="BM26" s="131"/>
      <c r="BN26" s="131" t="str">
        <f t="shared" si="93"/>
        <v xml:space="preserve"> </v>
      </c>
      <c r="BO26" s="131"/>
      <c r="BP26" s="131" t="str">
        <f t="shared" si="94"/>
        <v xml:space="preserve"> </v>
      </c>
      <c r="BQ26" s="131"/>
      <c r="BR26" s="131"/>
      <c r="BS26" s="131"/>
      <c r="BT26" s="131"/>
      <c r="BU26" s="131"/>
      <c r="BV26" s="131" t="str">
        <f t="shared" si="95"/>
        <v xml:space="preserve"> </v>
      </c>
      <c r="BW26" s="131"/>
      <c r="BX26" s="131"/>
      <c r="BY26" s="131"/>
      <c r="BZ26" s="131" t="str">
        <f t="shared" si="98"/>
        <v xml:space="preserve"> </v>
      </c>
      <c r="CA26" s="131"/>
      <c r="CB26" s="136" t="str">
        <f t="shared" si="40"/>
        <v xml:space="preserve"> </v>
      </c>
      <c r="CC26" s="131" t="str">
        <f t="shared" si="41"/>
        <v xml:space="preserve"> </v>
      </c>
      <c r="CD26" s="136" t="str">
        <f t="shared" si="42"/>
        <v xml:space="preserve"> </v>
      </c>
      <c r="CE26" s="131" t="str">
        <f t="shared" si="102"/>
        <v xml:space="preserve"> </v>
      </c>
      <c r="CF26" s="136" t="str">
        <f t="shared" si="43"/>
        <v xml:space="preserve"> </v>
      </c>
      <c r="CG26" s="136"/>
      <c r="CH26" s="136" t="str">
        <f t="shared" si="101"/>
        <v xml:space="preserve"> </v>
      </c>
      <c r="CI26" s="131" t="str">
        <f t="shared" si="44"/>
        <v xml:space="preserve"> </v>
      </c>
      <c r="CJ26" s="131"/>
      <c r="CK26" s="136" t="str">
        <f t="shared" si="45"/>
        <v xml:space="preserve"> </v>
      </c>
      <c r="CL26" s="136" t="str">
        <f t="shared" si="46"/>
        <v xml:space="preserve"> </v>
      </c>
      <c r="CM26" s="131" t="str">
        <f t="shared" si="47"/>
        <v xml:space="preserve"> </v>
      </c>
      <c r="CN26" s="136" t="str">
        <f t="shared" si="48"/>
        <v xml:space="preserve"> </v>
      </c>
      <c r="CO26" s="136" t="str">
        <f t="shared" si="49"/>
        <v xml:space="preserve"> </v>
      </c>
      <c r="CP26" s="136" t="str">
        <f t="shared" si="50"/>
        <v xml:space="preserve"> </v>
      </c>
      <c r="CQ26" s="136"/>
      <c r="CR26" s="136" t="str">
        <f t="shared" si="51"/>
        <v xml:space="preserve"> </v>
      </c>
      <c r="CS26" s="136"/>
      <c r="CT26" s="136"/>
      <c r="CU26" s="136"/>
      <c r="CV26" s="136"/>
      <c r="CW26" s="136"/>
      <c r="CX26" s="136"/>
      <c r="CY26" s="136"/>
      <c r="CZ26" s="136" t="str">
        <f t="shared" si="52"/>
        <v xml:space="preserve"> </v>
      </c>
      <c r="DA26" s="136" t="str">
        <f t="shared" si="53"/>
        <v xml:space="preserve"> </v>
      </c>
      <c r="DB26" s="136" t="str">
        <f t="shared" si="54"/>
        <v xml:space="preserve"> </v>
      </c>
      <c r="DC26" s="131" t="str">
        <f t="shared" si="13"/>
        <v xml:space="preserve"> </v>
      </c>
      <c r="DD26" s="131" t="str">
        <f t="shared" si="55"/>
        <v xml:space="preserve"> </v>
      </c>
      <c r="DE26" s="131" t="str">
        <f t="shared" si="56"/>
        <v xml:space="preserve"> </v>
      </c>
      <c r="DF26" s="131" t="str">
        <f t="shared" si="57"/>
        <v xml:space="preserve"> </v>
      </c>
      <c r="DG26" s="131" t="str">
        <f t="shared" si="58"/>
        <v xml:space="preserve"> </v>
      </c>
      <c r="DH26" s="131"/>
      <c r="DI26" s="131"/>
      <c r="DJ26" s="131"/>
      <c r="DK26" s="137" t="str">
        <f t="shared" si="99"/>
        <v xml:space="preserve"> </v>
      </c>
      <c r="DL26" s="227" t="str">
        <f t="shared" si="59"/>
        <v xml:space="preserve"> </v>
      </c>
      <c r="DM26" s="227" t="str">
        <f t="shared" si="60"/>
        <v xml:space="preserve"> </v>
      </c>
      <c r="DN26" s="228" t="str">
        <f t="shared" si="14"/>
        <v xml:space="preserve"> </v>
      </c>
      <c r="DO26" s="228" t="str">
        <f t="shared" si="61"/>
        <v xml:space="preserve"> </v>
      </c>
      <c r="DP26" s="228" t="str">
        <f t="shared" si="62"/>
        <v xml:space="preserve"> </v>
      </c>
      <c r="DQ26" s="228" t="str">
        <f t="shared" si="63"/>
        <v xml:space="preserve"> </v>
      </c>
    </row>
    <row r="27" spans="1:121">
      <c r="A27" s="132">
        <f t="shared" si="15"/>
        <v>0</v>
      </c>
      <c r="B27" s="18" t="str">
        <f t="shared" si="64"/>
        <v xml:space="preserve"> </v>
      </c>
      <c r="C27" s="18" t="str">
        <f>IF(A27=0," ",VLOOKUP(B27,'tosafot '!$A$7:$B$234,2,0))</f>
        <v xml:space="preserve"> </v>
      </c>
      <c r="D27" s="220" t="str">
        <f t="shared" si="65"/>
        <v xml:space="preserve"> </v>
      </c>
      <c r="E27" s="130" t="str">
        <f t="shared" si="66"/>
        <v xml:space="preserve"> </v>
      </c>
      <c r="F27" s="126" t="str">
        <f t="shared" si="67"/>
        <v xml:space="preserve"> </v>
      </c>
      <c r="G27" s="18" t="str">
        <f t="shared" si="68"/>
        <v xml:space="preserve"> </v>
      </c>
      <c r="H27" s="189" t="str">
        <f t="shared" si="69"/>
        <v xml:space="preserve"> </v>
      </c>
      <c r="I27" s="18" t="str">
        <f t="shared" si="70"/>
        <v xml:space="preserve"> </v>
      </c>
      <c r="J27" s="18" t="str">
        <f t="shared" si="71"/>
        <v xml:space="preserve"> </v>
      </c>
      <c r="K27" s="189" t="str">
        <f t="shared" si="72"/>
        <v xml:space="preserve"> </v>
      </c>
      <c r="L27" s="18" t="str">
        <f t="shared" si="73"/>
        <v xml:space="preserve"> </v>
      </c>
      <c r="M27" s="129" t="str">
        <f t="shared" si="74"/>
        <v xml:space="preserve"> </v>
      </c>
      <c r="N27" s="189"/>
      <c r="O27" s="132" t="str">
        <f t="shared" si="75"/>
        <v xml:space="preserve"> </v>
      </c>
      <c r="P27" s="127" t="str">
        <f t="shared" si="76"/>
        <v xml:space="preserve"> </v>
      </c>
      <c r="Q27" s="127" t="str">
        <f t="shared" si="77"/>
        <v xml:space="preserve"> </v>
      </c>
      <c r="R27" s="128" t="str">
        <f t="shared" si="78"/>
        <v xml:space="preserve"> </v>
      </c>
      <c r="S27" s="130" t="str">
        <f t="shared" si="79"/>
        <v xml:space="preserve"> </v>
      </c>
      <c r="T27" s="135" t="str">
        <f t="shared" si="16"/>
        <v xml:space="preserve"> </v>
      </c>
      <c r="U27" s="127" t="str">
        <f t="shared" si="17"/>
        <v xml:space="preserve"> </v>
      </c>
      <c r="V27" s="217">
        <v>0</v>
      </c>
      <c r="W27" s="191">
        <v>0</v>
      </c>
      <c r="X27" s="133">
        <v>0</v>
      </c>
      <c r="Y27" s="131" t="str">
        <f t="shared" si="18"/>
        <v xml:space="preserve"> </v>
      </c>
      <c r="Z27" s="131" t="str">
        <f t="shared" si="19"/>
        <v xml:space="preserve"> </v>
      </c>
      <c r="AA27" s="242" t="str">
        <f t="shared" si="20"/>
        <v xml:space="preserve"> </v>
      </c>
      <c r="AB27" s="131" t="str">
        <f t="shared" si="21"/>
        <v xml:space="preserve"> </v>
      </c>
      <c r="AC27" s="131" t="str">
        <f t="shared" si="22"/>
        <v xml:space="preserve"> </v>
      </c>
      <c r="AD27" s="131" t="str">
        <f t="shared" si="23"/>
        <v xml:space="preserve"> </v>
      </c>
      <c r="AE27" s="131" t="str">
        <f t="shared" si="24"/>
        <v xml:space="preserve"> </v>
      </c>
      <c r="AF27" s="131" t="str">
        <f t="shared" si="25"/>
        <v xml:space="preserve"> </v>
      </c>
      <c r="AG27" s="131" t="str">
        <f t="shared" si="26"/>
        <v xml:space="preserve"> </v>
      </c>
      <c r="AH27" s="131" t="str">
        <f t="shared" si="27"/>
        <v xml:space="preserve"> </v>
      </c>
      <c r="AI27" s="131" t="str">
        <f t="shared" si="28"/>
        <v xml:space="preserve"> </v>
      </c>
      <c r="AJ27" s="131" t="str">
        <f t="shared" si="29"/>
        <v xml:space="preserve"> </v>
      </c>
      <c r="AK27" s="131"/>
      <c r="AL27" s="131" t="str">
        <f t="shared" si="30"/>
        <v xml:space="preserve"> </v>
      </c>
      <c r="AM27" s="131"/>
      <c r="AN27" s="243" t="str">
        <f t="shared" si="31"/>
        <v xml:space="preserve"> </v>
      </c>
      <c r="AO27" s="131" t="str">
        <f t="shared" si="32"/>
        <v xml:space="preserve"> </v>
      </c>
      <c r="AP27" s="131" t="str">
        <f t="shared" si="33"/>
        <v xml:space="preserve"> </v>
      </c>
      <c r="AQ27" s="131"/>
      <c r="AR27" s="131" t="str">
        <f t="shared" si="34"/>
        <v xml:space="preserve"> </v>
      </c>
      <c r="AS27" s="131" t="str">
        <f t="shared" si="82"/>
        <v xml:space="preserve"> </v>
      </c>
      <c r="AT27" s="131" t="str">
        <f t="shared" si="35"/>
        <v xml:space="preserve"> </v>
      </c>
      <c r="AU27" s="131" t="str">
        <f t="shared" si="36"/>
        <v xml:space="preserve"> </v>
      </c>
      <c r="AV27" s="131"/>
      <c r="AW27" s="131" t="str">
        <f t="shared" si="37"/>
        <v xml:space="preserve"> </v>
      </c>
      <c r="AX27" s="131" t="str">
        <f t="shared" si="103"/>
        <v xml:space="preserve"> </v>
      </c>
      <c r="AY27" s="131" t="str">
        <f t="shared" si="38"/>
        <v xml:space="preserve"> </v>
      </c>
      <c r="AZ27" s="131"/>
      <c r="BA27" s="131" t="str">
        <f t="shared" si="104"/>
        <v xml:space="preserve"> </v>
      </c>
      <c r="BB27" s="131"/>
      <c r="BC27" s="131"/>
      <c r="BD27" s="131" t="str">
        <f t="shared" si="39"/>
        <v xml:space="preserve"> </v>
      </c>
      <c r="BE27" s="131"/>
      <c r="BF27" s="131" t="str">
        <f t="shared" si="89"/>
        <v xml:space="preserve"> </v>
      </c>
      <c r="BG27" s="131" t="str">
        <f t="shared" si="90"/>
        <v xml:space="preserve"> </v>
      </c>
      <c r="BH27" s="131"/>
      <c r="BI27" s="131"/>
      <c r="BJ27" s="131"/>
      <c r="BK27" s="131" t="str">
        <f t="shared" si="92"/>
        <v xml:space="preserve"> </v>
      </c>
      <c r="BL27" s="131"/>
      <c r="BM27" s="131"/>
      <c r="BN27" s="131" t="str">
        <f t="shared" si="93"/>
        <v xml:space="preserve"> </v>
      </c>
      <c r="BO27" s="131"/>
      <c r="BP27" s="131" t="str">
        <f t="shared" si="94"/>
        <v xml:space="preserve"> </v>
      </c>
      <c r="BQ27" s="131"/>
      <c r="BR27" s="131"/>
      <c r="BS27" s="131"/>
      <c r="BT27" s="131"/>
      <c r="BU27" s="131"/>
      <c r="BV27" s="131" t="str">
        <f t="shared" si="95"/>
        <v xml:space="preserve"> </v>
      </c>
      <c r="BW27" s="131"/>
      <c r="BX27" s="131"/>
      <c r="BY27" s="131"/>
      <c r="BZ27" s="131" t="str">
        <f t="shared" si="98"/>
        <v xml:space="preserve"> </v>
      </c>
      <c r="CA27" s="131"/>
      <c r="CB27" s="136" t="str">
        <f t="shared" si="40"/>
        <v xml:space="preserve"> </v>
      </c>
      <c r="CC27" s="131" t="str">
        <f t="shared" si="41"/>
        <v xml:space="preserve"> </v>
      </c>
      <c r="CD27" s="136" t="str">
        <f t="shared" si="42"/>
        <v xml:space="preserve"> </v>
      </c>
      <c r="CE27" s="131" t="str">
        <f t="shared" si="102"/>
        <v xml:space="preserve"> </v>
      </c>
      <c r="CF27" s="136" t="str">
        <f t="shared" si="43"/>
        <v xml:space="preserve"> </v>
      </c>
      <c r="CG27" s="136"/>
      <c r="CH27" s="136" t="str">
        <f t="shared" si="101"/>
        <v xml:space="preserve"> </v>
      </c>
      <c r="CI27" s="131" t="str">
        <f t="shared" si="44"/>
        <v xml:space="preserve"> </v>
      </c>
      <c r="CJ27" s="131"/>
      <c r="CK27" s="136" t="str">
        <f t="shared" si="45"/>
        <v xml:space="preserve"> </v>
      </c>
      <c r="CL27" s="136" t="str">
        <f t="shared" si="46"/>
        <v xml:space="preserve"> </v>
      </c>
      <c r="CM27" s="131" t="str">
        <f t="shared" si="47"/>
        <v xml:space="preserve"> </v>
      </c>
      <c r="CN27" s="136" t="str">
        <f t="shared" si="48"/>
        <v xml:space="preserve"> </v>
      </c>
      <c r="CO27" s="136" t="str">
        <f t="shared" si="49"/>
        <v xml:space="preserve"> </v>
      </c>
      <c r="CP27" s="136" t="str">
        <f t="shared" si="50"/>
        <v xml:space="preserve"> </v>
      </c>
      <c r="CQ27" s="136"/>
      <c r="CR27" s="136" t="str">
        <f t="shared" si="51"/>
        <v xml:space="preserve"> </v>
      </c>
      <c r="CS27" s="136"/>
      <c r="CT27" s="136"/>
      <c r="CU27" s="136"/>
      <c r="CV27" s="136"/>
      <c r="CW27" s="136"/>
      <c r="CX27" s="136"/>
      <c r="CY27" s="136"/>
      <c r="CZ27" s="136" t="str">
        <f t="shared" si="52"/>
        <v xml:space="preserve"> </v>
      </c>
      <c r="DA27" s="136" t="str">
        <f t="shared" si="53"/>
        <v xml:space="preserve"> </v>
      </c>
      <c r="DB27" s="136" t="str">
        <f t="shared" si="54"/>
        <v xml:space="preserve"> </v>
      </c>
      <c r="DC27" s="131" t="str">
        <f t="shared" si="13"/>
        <v xml:space="preserve"> </v>
      </c>
      <c r="DD27" s="131" t="str">
        <f t="shared" si="55"/>
        <v xml:space="preserve"> </v>
      </c>
      <c r="DE27" s="131" t="str">
        <f t="shared" si="56"/>
        <v xml:space="preserve"> </v>
      </c>
      <c r="DF27" s="131" t="str">
        <f t="shared" si="57"/>
        <v xml:space="preserve"> </v>
      </c>
      <c r="DG27" s="131" t="str">
        <f t="shared" si="58"/>
        <v xml:space="preserve"> </v>
      </c>
      <c r="DH27" s="131"/>
      <c r="DI27" s="131"/>
      <c r="DJ27" s="131"/>
      <c r="DK27" s="137" t="str">
        <f t="shared" si="99"/>
        <v xml:space="preserve"> </v>
      </c>
      <c r="DL27" s="227" t="str">
        <f t="shared" si="59"/>
        <v xml:space="preserve"> </v>
      </c>
      <c r="DM27" s="227" t="str">
        <f t="shared" si="60"/>
        <v xml:space="preserve"> </v>
      </c>
      <c r="DN27" s="228" t="str">
        <f t="shared" si="14"/>
        <v xml:space="preserve"> </v>
      </c>
      <c r="DO27" s="228" t="str">
        <f t="shared" si="61"/>
        <v xml:space="preserve"> </v>
      </c>
      <c r="DP27" s="228" t="str">
        <f t="shared" si="62"/>
        <v xml:space="preserve"> </v>
      </c>
      <c r="DQ27" s="228" t="str">
        <f t="shared" si="63"/>
        <v xml:space="preserve"> </v>
      </c>
    </row>
    <row r="28" spans="1:121">
      <c r="A28" s="132">
        <f t="shared" si="15"/>
        <v>0</v>
      </c>
      <c r="B28" s="18" t="str">
        <f t="shared" si="64"/>
        <v xml:space="preserve"> </v>
      </c>
      <c r="C28" s="18" t="str">
        <f>IF(A28=0," ",VLOOKUP(B28,'tosafot '!$A$7:$B$234,2,0))</f>
        <v xml:space="preserve"> </v>
      </c>
      <c r="D28" s="220" t="str">
        <f t="shared" si="65"/>
        <v xml:space="preserve"> </v>
      </c>
      <c r="E28" s="130" t="str">
        <f t="shared" si="66"/>
        <v xml:space="preserve"> </v>
      </c>
      <c r="F28" s="126" t="str">
        <f t="shared" si="67"/>
        <v xml:space="preserve"> </v>
      </c>
      <c r="G28" s="18" t="str">
        <f t="shared" si="68"/>
        <v xml:space="preserve"> </v>
      </c>
      <c r="H28" s="189" t="str">
        <f t="shared" si="69"/>
        <v xml:space="preserve"> </v>
      </c>
      <c r="I28" s="18" t="str">
        <f t="shared" si="70"/>
        <v xml:space="preserve"> </v>
      </c>
      <c r="J28" s="18" t="str">
        <f t="shared" si="71"/>
        <v xml:space="preserve"> </v>
      </c>
      <c r="K28" s="189" t="str">
        <f t="shared" si="72"/>
        <v xml:space="preserve"> </v>
      </c>
      <c r="L28" s="18" t="str">
        <f t="shared" si="73"/>
        <v xml:space="preserve"> </v>
      </c>
      <c r="M28" s="129" t="str">
        <f t="shared" si="74"/>
        <v xml:space="preserve"> </v>
      </c>
      <c r="N28" s="189"/>
      <c r="O28" s="132" t="str">
        <f t="shared" si="75"/>
        <v xml:space="preserve"> </v>
      </c>
      <c r="P28" s="127" t="str">
        <f t="shared" si="76"/>
        <v xml:space="preserve"> </v>
      </c>
      <c r="Q28" s="127" t="str">
        <f t="shared" si="77"/>
        <v xml:space="preserve"> </v>
      </c>
      <c r="R28" s="128" t="str">
        <f t="shared" si="78"/>
        <v xml:space="preserve"> </v>
      </c>
      <c r="S28" s="130" t="str">
        <f t="shared" si="79"/>
        <v xml:space="preserve"> </v>
      </c>
      <c r="T28" s="135" t="str">
        <f t="shared" si="16"/>
        <v xml:space="preserve"> </v>
      </c>
      <c r="U28" s="127" t="str">
        <f t="shared" si="17"/>
        <v xml:space="preserve"> </v>
      </c>
      <c r="V28" s="217">
        <v>0</v>
      </c>
      <c r="W28" s="191">
        <v>0</v>
      </c>
      <c r="X28" s="133">
        <v>0</v>
      </c>
      <c r="Y28" s="131" t="str">
        <f t="shared" si="18"/>
        <v xml:space="preserve"> </v>
      </c>
      <c r="Z28" s="131" t="str">
        <f t="shared" si="19"/>
        <v xml:space="preserve"> </v>
      </c>
      <c r="AA28" s="242" t="str">
        <f t="shared" si="20"/>
        <v xml:space="preserve"> </v>
      </c>
      <c r="AB28" s="131" t="str">
        <f t="shared" si="21"/>
        <v xml:space="preserve"> </v>
      </c>
      <c r="AC28" s="131" t="str">
        <f t="shared" si="22"/>
        <v xml:space="preserve"> </v>
      </c>
      <c r="AD28" s="131" t="str">
        <f t="shared" si="23"/>
        <v xml:space="preserve"> </v>
      </c>
      <c r="AE28" s="131" t="str">
        <f t="shared" si="24"/>
        <v xml:space="preserve"> </v>
      </c>
      <c r="AF28" s="131" t="str">
        <f t="shared" si="25"/>
        <v xml:space="preserve"> </v>
      </c>
      <c r="AG28" s="131" t="str">
        <f t="shared" si="26"/>
        <v xml:space="preserve"> </v>
      </c>
      <c r="AH28" s="131" t="str">
        <f t="shared" si="27"/>
        <v xml:space="preserve"> </v>
      </c>
      <c r="AI28" s="131" t="str">
        <f t="shared" si="28"/>
        <v xml:space="preserve"> </v>
      </c>
      <c r="AJ28" s="131" t="str">
        <f t="shared" si="29"/>
        <v xml:space="preserve"> </v>
      </c>
      <c r="AK28" s="131"/>
      <c r="AL28" s="131" t="str">
        <f t="shared" si="30"/>
        <v xml:space="preserve"> </v>
      </c>
      <c r="AM28" s="131"/>
      <c r="AN28" s="243" t="str">
        <f t="shared" si="31"/>
        <v xml:space="preserve"> </v>
      </c>
      <c r="AO28" s="131" t="str">
        <f t="shared" si="32"/>
        <v xml:space="preserve"> </v>
      </c>
      <c r="AP28" s="131" t="str">
        <f t="shared" si="33"/>
        <v xml:space="preserve"> </v>
      </c>
      <c r="AQ28" s="131"/>
      <c r="AR28" s="131" t="str">
        <f t="shared" si="34"/>
        <v xml:space="preserve"> </v>
      </c>
      <c r="AS28" s="131" t="str">
        <f t="shared" si="82"/>
        <v xml:space="preserve"> </v>
      </c>
      <c r="AT28" s="131" t="str">
        <f t="shared" si="35"/>
        <v xml:space="preserve"> </v>
      </c>
      <c r="AU28" s="131" t="str">
        <f t="shared" si="36"/>
        <v xml:space="preserve"> </v>
      </c>
      <c r="AV28" s="131"/>
      <c r="AW28" s="131" t="str">
        <f t="shared" si="37"/>
        <v xml:space="preserve"> </v>
      </c>
      <c r="AX28" s="131" t="str">
        <f t="shared" si="103"/>
        <v xml:space="preserve"> </v>
      </c>
      <c r="AY28" s="131" t="str">
        <f t="shared" si="38"/>
        <v xml:space="preserve"> </v>
      </c>
      <c r="AZ28" s="131"/>
      <c r="BA28" s="131" t="str">
        <f t="shared" si="104"/>
        <v xml:space="preserve"> </v>
      </c>
      <c r="BB28" s="131"/>
      <c r="BC28" s="131"/>
      <c r="BD28" s="131" t="str">
        <f t="shared" si="39"/>
        <v xml:space="preserve"> </v>
      </c>
      <c r="BE28" s="131"/>
      <c r="BF28" s="131" t="str">
        <f t="shared" si="89"/>
        <v xml:space="preserve"> </v>
      </c>
      <c r="BG28" s="131" t="str">
        <f t="shared" si="90"/>
        <v xml:space="preserve"> </v>
      </c>
      <c r="BH28" s="131"/>
      <c r="BI28" s="131"/>
      <c r="BJ28" s="131"/>
      <c r="BK28" s="131" t="str">
        <f t="shared" si="92"/>
        <v xml:space="preserve"> </v>
      </c>
      <c r="BL28" s="131"/>
      <c r="BM28" s="131"/>
      <c r="BN28" s="131" t="str">
        <f t="shared" si="93"/>
        <v xml:space="preserve"> </v>
      </c>
      <c r="BO28" s="131"/>
      <c r="BP28" s="131" t="str">
        <f t="shared" si="94"/>
        <v xml:space="preserve"> </v>
      </c>
      <c r="BQ28" s="131"/>
      <c r="BR28" s="131"/>
      <c r="BS28" s="131"/>
      <c r="BT28" s="131"/>
      <c r="BU28" s="131"/>
      <c r="BV28" s="131" t="str">
        <f t="shared" si="95"/>
        <v xml:space="preserve"> </v>
      </c>
      <c r="BW28" s="131"/>
      <c r="BX28" s="131"/>
      <c r="BY28" s="131"/>
      <c r="BZ28" s="131" t="str">
        <f t="shared" si="98"/>
        <v xml:space="preserve"> </v>
      </c>
      <c r="CA28" s="131"/>
      <c r="CB28" s="136" t="str">
        <f t="shared" si="40"/>
        <v xml:space="preserve"> </v>
      </c>
      <c r="CC28" s="131" t="str">
        <f t="shared" si="41"/>
        <v xml:space="preserve"> </v>
      </c>
      <c r="CD28" s="136" t="str">
        <f t="shared" si="42"/>
        <v xml:space="preserve"> </v>
      </c>
      <c r="CE28" s="131" t="str">
        <f t="shared" si="102"/>
        <v xml:space="preserve"> </v>
      </c>
      <c r="CF28" s="136" t="str">
        <f t="shared" si="43"/>
        <v xml:space="preserve"> </v>
      </c>
      <c r="CG28" s="136"/>
      <c r="CH28" s="136" t="str">
        <f t="shared" si="101"/>
        <v xml:space="preserve"> </v>
      </c>
      <c r="CI28" s="131" t="str">
        <f t="shared" si="44"/>
        <v xml:space="preserve"> </v>
      </c>
      <c r="CJ28" s="131"/>
      <c r="CK28" s="136" t="str">
        <f t="shared" si="45"/>
        <v xml:space="preserve"> </v>
      </c>
      <c r="CL28" s="136" t="str">
        <f t="shared" si="46"/>
        <v xml:space="preserve"> </v>
      </c>
      <c r="CM28" s="131" t="str">
        <f t="shared" si="47"/>
        <v xml:space="preserve"> </v>
      </c>
      <c r="CN28" s="136" t="str">
        <f t="shared" si="48"/>
        <v xml:space="preserve"> </v>
      </c>
      <c r="CO28" s="136" t="str">
        <f t="shared" si="49"/>
        <v xml:space="preserve"> </v>
      </c>
      <c r="CP28" s="136" t="str">
        <f t="shared" si="50"/>
        <v xml:space="preserve"> </v>
      </c>
      <c r="CQ28" s="136"/>
      <c r="CR28" s="136" t="str">
        <f t="shared" si="51"/>
        <v xml:space="preserve"> </v>
      </c>
      <c r="CS28" s="136"/>
      <c r="CT28" s="136"/>
      <c r="CU28" s="136"/>
      <c r="CV28" s="136"/>
      <c r="CW28" s="136"/>
      <c r="CX28" s="136"/>
      <c r="CY28" s="136"/>
      <c r="CZ28" s="136" t="str">
        <f t="shared" si="52"/>
        <v xml:space="preserve"> </v>
      </c>
      <c r="DA28" s="136" t="str">
        <f t="shared" si="53"/>
        <v xml:space="preserve"> </v>
      </c>
      <c r="DB28" s="136" t="str">
        <f t="shared" si="54"/>
        <v xml:space="preserve"> </v>
      </c>
      <c r="DC28" s="131" t="str">
        <f t="shared" si="13"/>
        <v xml:space="preserve"> </v>
      </c>
      <c r="DD28" s="131" t="str">
        <f t="shared" si="55"/>
        <v xml:space="preserve"> </v>
      </c>
      <c r="DE28" s="131" t="str">
        <f t="shared" si="56"/>
        <v xml:space="preserve"> </v>
      </c>
      <c r="DF28" s="131" t="str">
        <f t="shared" si="57"/>
        <v xml:space="preserve"> </v>
      </c>
      <c r="DG28" s="131" t="str">
        <f t="shared" si="58"/>
        <v xml:space="preserve"> </v>
      </c>
      <c r="DH28" s="131"/>
      <c r="DI28" s="131"/>
      <c r="DJ28" s="131"/>
      <c r="DK28" s="137" t="str">
        <f t="shared" si="99"/>
        <v xml:space="preserve"> </v>
      </c>
      <c r="DL28" s="227" t="str">
        <f t="shared" si="59"/>
        <v xml:space="preserve"> </v>
      </c>
      <c r="DM28" s="227" t="str">
        <f t="shared" si="60"/>
        <v xml:space="preserve"> </v>
      </c>
      <c r="DN28" s="228" t="str">
        <f t="shared" si="14"/>
        <v xml:space="preserve"> </v>
      </c>
      <c r="DO28" s="228" t="str">
        <f t="shared" si="61"/>
        <v xml:space="preserve"> </v>
      </c>
      <c r="DP28" s="228" t="str">
        <f t="shared" si="62"/>
        <v xml:space="preserve"> </v>
      </c>
      <c r="DQ28" s="228" t="str">
        <f t="shared" si="63"/>
        <v xml:space="preserve"> </v>
      </c>
    </row>
    <row r="29" spans="1:121">
      <c r="A29" s="132">
        <f t="shared" si="15"/>
        <v>0</v>
      </c>
      <c r="B29" s="18" t="str">
        <f t="shared" si="64"/>
        <v xml:space="preserve"> </v>
      </c>
      <c r="C29" s="18" t="str">
        <f>IF(A29=0," ",VLOOKUP(B29,'tosafot '!$A$7:$B$234,2,0))</f>
        <v xml:space="preserve"> </v>
      </c>
      <c r="D29" s="220" t="str">
        <f t="shared" si="65"/>
        <v xml:space="preserve"> </v>
      </c>
      <c r="E29" s="130" t="str">
        <f t="shared" si="66"/>
        <v xml:space="preserve"> </v>
      </c>
      <c r="F29" s="126" t="str">
        <f t="shared" si="67"/>
        <v xml:space="preserve"> </v>
      </c>
      <c r="G29" s="18" t="str">
        <f t="shared" si="68"/>
        <v xml:space="preserve"> </v>
      </c>
      <c r="H29" s="189" t="str">
        <f t="shared" si="69"/>
        <v xml:space="preserve"> </v>
      </c>
      <c r="I29" s="18" t="str">
        <f t="shared" si="70"/>
        <v xml:space="preserve"> </v>
      </c>
      <c r="J29" s="18" t="str">
        <f t="shared" si="71"/>
        <v xml:space="preserve"> </v>
      </c>
      <c r="K29" s="189" t="str">
        <f t="shared" si="72"/>
        <v xml:space="preserve"> </v>
      </c>
      <c r="L29" s="18" t="str">
        <f t="shared" si="73"/>
        <v xml:space="preserve"> </v>
      </c>
      <c r="M29" s="129" t="str">
        <f t="shared" si="74"/>
        <v xml:space="preserve"> </v>
      </c>
      <c r="N29" s="189"/>
      <c r="O29" s="132" t="str">
        <f t="shared" si="75"/>
        <v xml:space="preserve"> </v>
      </c>
      <c r="P29" s="127" t="str">
        <f t="shared" si="76"/>
        <v xml:space="preserve"> </v>
      </c>
      <c r="Q29" s="127" t="str">
        <f t="shared" si="77"/>
        <v xml:space="preserve"> </v>
      </c>
      <c r="R29" s="128" t="str">
        <f t="shared" si="78"/>
        <v xml:space="preserve"> </v>
      </c>
      <c r="S29" s="130" t="str">
        <f t="shared" si="79"/>
        <v xml:space="preserve"> </v>
      </c>
      <c r="T29" s="135" t="str">
        <f t="shared" si="16"/>
        <v xml:space="preserve"> </v>
      </c>
      <c r="U29" s="127" t="str">
        <f t="shared" si="17"/>
        <v xml:space="preserve"> </v>
      </c>
      <c r="V29" s="217">
        <v>0</v>
      </c>
      <c r="W29" s="191">
        <v>0</v>
      </c>
      <c r="X29" s="133">
        <v>0</v>
      </c>
      <c r="Y29" s="131" t="str">
        <f t="shared" si="18"/>
        <v xml:space="preserve"> </v>
      </c>
      <c r="Z29" s="131" t="str">
        <f t="shared" si="19"/>
        <v xml:space="preserve"> </v>
      </c>
      <c r="AA29" s="242" t="str">
        <f t="shared" si="20"/>
        <v xml:space="preserve"> </v>
      </c>
      <c r="AB29" s="131" t="str">
        <f t="shared" si="21"/>
        <v xml:space="preserve"> </v>
      </c>
      <c r="AC29" s="131" t="str">
        <f t="shared" si="22"/>
        <v xml:space="preserve"> </v>
      </c>
      <c r="AD29" s="131" t="str">
        <f t="shared" si="23"/>
        <v xml:space="preserve"> </v>
      </c>
      <c r="AE29" s="131" t="str">
        <f t="shared" si="24"/>
        <v xml:space="preserve"> </v>
      </c>
      <c r="AF29" s="131" t="str">
        <f t="shared" si="25"/>
        <v xml:space="preserve"> </v>
      </c>
      <c r="AG29" s="131" t="str">
        <f t="shared" si="26"/>
        <v xml:space="preserve"> </v>
      </c>
      <c r="AH29" s="131" t="str">
        <f t="shared" si="27"/>
        <v xml:space="preserve"> </v>
      </c>
      <c r="AI29" s="131" t="str">
        <f t="shared" si="28"/>
        <v xml:space="preserve"> </v>
      </c>
      <c r="AJ29" s="131" t="str">
        <f t="shared" si="29"/>
        <v xml:space="preserve"> </v>
      </c>
      <c r="AK29" s="131"/>
      <c r="AL29" s="131" t="str">
        <f t="shared" si="30"/>
        <v xml:space="preserve"> </v>
      </c>
      <c r="AM29" s="131"/>
      <c r="AN29" s="243" t="str">
        <f t="shared" si="31"/>
        <v xml:space="preserve"> </v>
      </c>
      <c r="AO29" s="131" t="str">
        <f t="shared" si="32"/>
        <v xml:space="preserve"> </v>
      </c>
      <c r="AP29" s="131" t="str">
        <f t="shared" si="33"/>
        <v xml:space="preserve"> </v>
      </c>
      <c r="AQ29" s="131"/>
      <c r="AR29" s="131" t="str">
        <f t="shared" si="34"/>
        <v xml:space="preserve"> </v>
      </c>
      <c r="AS29" s="131" t="str">
        <f t="shared" si="82"/>
        <v xml:space="preserve"> </v>
      </c>
      <c r="AT29" s="131" t="str">
        <f t="shared" si="35"/>
        <v xml:space="preserve"> </v>
      </c>
      <c r="AU29" s="131" t="str">
        <f t="shared" si="36"/>
        <v xml:space="preserve"> </v>
      </c>
      <c r="AV29" s="131"/>
      <c r="AW29" s="131" t="str">
        <f t="shared" si="37"/>
        <v xml:space="preserve"> </v>
      </c>
      <c r="AX29" s="131" t="str">
        <f t="shared" si="103"/>
        <v xml:space="preserve"> </v>
      </c>
      <c r="AY29" s="131" t="str">
        <f t="shared" si="38"/>
        <v xml:space="preserve"> </v>
      </c>
      <c r="AZ29" s="131"/>
      <c r="BA29" s="131" t="str">
        <f t="shared" si="104"/>
        <v xml:space="preserve"> </v>
      </c>
      <c r="BB29" s="131"/>
      <c r="BC29" s="131"/>
      <c r="BD29" s="131" t="str">
        <f t="shared" si="39"/>
        <v xml:space="preserve"> </v>
      </c>
      <c r="BE29" s="131"/>
      <c r="BF29" s="131" t="str">
        <f t="shared" si="89"/>
        <v xml:space="preserve"> </v>
      </c>
      <c r="BG29" s="131" t="str">
        <f t="shared" si="90"/>
        <v xml:space="preserve"> </v>
      </c>
      <c r="BH29" s="131"/>
      <c r="BI29" s="131"/>
      <c r="BJ29" s="131"/>
      <c r="BK29" s="131" t="str">
        <f t="shared" si="92"/>
        <v xml:space="preserve"> </v>
      </c>
      <c r="BL29" s="131"/>
      <c r="BM29" s="131"/>
      <c r="BN29" s="131" t="str">
        <f t="shared" si="93"/>
        <v xml:space="preserve"> </v>
      </c>
      <c r="BO29" s="131"/>
      <c r="BP29" s="131" t="str">
        <f t="shared" si="94"/>
        <v xml:space="preserve"> </v>
      </c>
      <c r="BQ29" s="131"/>
      <c r="BR29" s="131"/>
      <c r="BS29" s="131"/>
      <c r="BT29" s="131"/>
      <c r="BU29" s="131"/>
      <c r="BV29" s="131" t="str">
        <f t="shared" si="95"/>
        <v xml:space="preserve"> </v>
      </c>
      <c r="BW29" s="131"/>
      <c r="BX29" s="131"/>
      <c r="BY29" s="131"/>
      <c r="BZ29" s="131" t="str">
        <f t="shared" si="98"/>
        <v xml:space="preserve"> </v>
      </c>
      <c r="CA29" s="131"/>
      <c r="CB29" s="136" t="str">
        <f t="shared" si="40"/>
        <v xml:space="preserve"> </v>
      </c>
      <c r="CC29" s="131" t="str">
        <f t="shared" si="41"/>
        <v xml:space="preserve"> </v>
      </c>
      <c r="CD29" s="136" t="str">
        <f t="shared" si="42"/>
        <v xml:space="preserve"> </v>
      </c>
      <c r="CE29" s="131" t="str">
        <f t="shared" si="102"/>
        <v xml:space="preserve"> </v>
      </c>
      <c r="CF29" s="136" t="str">
        <f t="shared" si="43"/>
        <v xml:space="preserve"> </v>
      </c>
      <c r="CG29" s="136"/>
      <c r="CH29" s="136" t="str">
        <f t="shared" si="101"/>
        <v xml:space="preserve"> </v>
      </c>
      <c r="CI29" s="131" t="str">
        <f t="shared" si="44"/>
        <v xml:space="preserve"> </v>
      </c>
      <c r="CJ29" s="131"/>
      <c r="CK29" s="136" t="str">
        <f t="shared" si="45"/>
        <v xml:space="preserve"> </v>
      </c>
      <c r="CL29" s="136" t="str">
        <f t="shared" si="46"/>
        <v xml:space="preserve"> </v>
      </c>
      <c r="CM29" s="131" t="str">
        <f t="shared" si="47"/>
        <v xml:space="preserve"> </v>
      </c>
      <c r="CN29" s="136" t="str">
        <f t="shared" si="48"/>
        <v xml:space="preserve"> </v>
      </c>
      <c r="CO29" s="136" t="str">
        <f t="shared" si="49"/>
        <v xml:space="preserve"> </v>
      </c>
      <c r="CP29" s="136" t="str">
        <f t="shared" si="50"/>
        <v xml:space="preserve"> </v>
      </c>
      <c r="CQ29" s="136"/>
      <c r="CR29" s="136" t="str">
        <f t="shared" si="51"/>
        <v xml:space="preserve"> </v>
      </c>
      <c r="CS29" s="136"/>
      <c r="CT29" s="136"/>
      <c r="CU29" s="136"/>
      <c r="CV29" s="136"/>
      <c r="CW29" s="136"/>
      <c r="CX29" s="136"/>
      <c r="CY29" s="136"/>
      <c r="CZ29" s="136" t="str">
        <f t="shared" si="52"/>
        <v xml:space="preserve"> </v>
      </c>
      <c r="DA29" s="136" t="str">
        <f t="shared" si="53"/>
        <v xml:space="preserve"> </v>
      </c>
      <c r="DB29" s="136" t="str">
        <f t="shared" si="54"/>
        <v xml:space="preserve"> </v>
      </c>
      <c r="DC29" s="131" t="str">
        <f t="shared" si="13"/>
        <v xml:space="preserve"> </v>
      </c>
      <c r="DD29" s="131" t="str">
        <f t="shared" si="55"/>
        <v xml:space="preserve"> </v>
      </c>
      <c r="DE29" s="131" t="str">
        <f t="shared" si="56"/>
        <v xml:space="preserve"> </v>
      </c>
      <c r="DF29" s="131" t="str">
        <f t="shared" si="57"/>
        <v xml:space="preserve"> </v>
      </c>
      <c r="DG29" s="131" t="str">
        <f t="shared" si="58"/>
        <v xml:space="preserve"> </v>
      </c>
      <c r="DH29" s="131"/>
      <c r="DI29" s="131"/>
      <c r="DJ29" s="131"/>
      <c r="DK29" s="137" t="str">
        <f t="shared" si="99"/>
        <v xml:space="preserve"> </v>
      </c>
      <c r="DL29" s="227" t="str">
        <f t="shared" si="59"/>
        <v xml:space="preserve"> </v>
      </c>
      <c r="DM29" s="227" t="str">
        <f t="shared" si="60"/>
        <v xml:space="preserve"> </v>
      </c>
      <c r="DN29" s="228" t="str">
        <f t="shared" si="14"/>
        <v xml:space="preserve"> </v>
      </c>
      <c r="DO29" s="228" t="str">
        <f t="shared" si="61"/>
        <v xml:space="preserve"> </v>
      </c>
      <c r="DP29" s="228" t="str">
        <f t="shared" si="62"/>
        <v xml:space="preserve"> </v>
      </c>
      <c r="DQ29" s="228" t="str">
        <f t="shared" si="63"/>
        <v xml:space="preserve"> </v>
      </c>
    </row>
    <row r="30" spans="1:121">
      <c r="A30" s="132">
        <f t="shared" si="15"/>
        <v>0</v>
      </c>
      <c r="B30" s="18" t="str">
        <f t="shared" si="64"/>
        <v xml:space="preserve"> </v>
      </c>
      <c r="C30" s="18" t="str">
        <f>IF(A30=0," ",VLOOKUP(B30,'tosafot '!$A$7:$B$234,2,0))</f>
        <v xml:space="preserve"> </v>
      </c>
      <c r="D30" s="220" t="str">
        <f t="shared" si="65"/>
        <v xml:space="preserve"> </v>
      </c>
      <c r="E30" s="130" t="str">
        <f t="shared" si="66"/>
        <v xml:space="preserve"> </v>
      </c>
      <c r="F30" s="126" t="str">
        <f t="shared" si="67"/>
        <v xml:space="preserve"> </v>
      </c>
      <c r="G30" s="18" t="str">
        <f t="shared" si="68"/>
        <v xml:space="preserve"> </v>
      </c>
      <c r="H30" s="189" t="str">
        <f t="shared" si="69"/>
        <v xml:space="preserve"> </v>
      </c>
      <c r="I30" s="18" t="str">
        <f t="shared" si="70"/>
        <v xml:space="preserve"> </v>
      </c>
      <c r="J30" s="18" t="str">
        <f t="shared" si="71"/>
        <v xml:space="preserve"> </v>
      </c>
      <c r="K30" s="189" t="str">
        <f t="shared" si="72"/>
        <v xml:space="preserve"> </v>
      </c>
      <c r="L30" s="18" t="str">
        <f t="shared" si="73"/>
        <v xml:space="preserve"> </v>
      </c>
      <c r="M30" s="129" t="str">
        <f t="shared" si="74"/>
        <v xml:space="preserve"> </v>
      </c>
      <c r="N30" s="189"/>
      <c r="O30" s="132" t="str">
        <f t="shared" si="75"/>
        <v xml:space="preserve"> </v>
      </c>
      <c r="P30" s="127" t="str">
        <f t="shared" si="76"/>
        <v xml:space="preserve"> </v>
      </c>
      <c r="Q30" s="127" t="str">
        <f t="shared" si="77"/>
        <v xml:space="preserve"> </v>
      </c>
      <c r="R30" s="128" t="str">
        <f t="shared" si="78"/>
        <v xml:space="preserve"> </v>
      </c>
      <c r="S30" s="130" t="str">
        <f t="shared" si="79"/>
        <v xml:space="preserve"> </v>
      </c>
      <c r="T30" s="135" t="str">
        <f t="shared" si="16"/>
        <v xml:space="preserve"> </v>
      </c>
      <c r="U30" s="127" t="str">
        <f t="shared" si="17"/>
        <v xml:space="preserve"> </v>
      </c>
      <c r="V30" s="217">
        <v>0</v>
      </c>
      <c r="W30" s="191">
        <v>0</v>
      </c>
      <c r="X30" s="133">
        <v>0</v>
      </c>
      <c r="Y30" s="131" t="str">
        <f t="shared" si="18"/>
        <v xml:space="preserve"> </v>
      </c>
      <c r="Z30" s="131" t="str">
        <f t="shared" si="19"/>
        <v xml:space="preserve"> </v>
      </c>
      <c r="AA30" s="242" t="str">
        <f t="shared" si="20"/>
        <v xml:space="preserve"> </v>
      </c>
      <c r="AB30" s="131" t="str">
        <f t="shared" si="21"/>
        <v xml:space="preserve"> </v>
      </c>
      <c r="AC30" s="131" t="str">
        <f t="shared" si="22"/>
        <v xml:space="preserve"> </v>
      </c>
      <c r="AD30" s="131" t="str">
        <f t="shared" si="23"/>
        <v xml:space="preserve"> </v>
      </c>
      <c r="AE30" s="131" t="str">
        <f t="shared" si="24"/>
        <v xml:space="preserve"> </v>
      </c>
      <c r="AF30" s="131" t="str">
        <f t="shared" si="25"/>
        <v xml:space="preserve"> </v>
      </c>
      <c r="AG30" s="131" t="str">
        <f t="shared" si="26"/>
        <v xml:space="preserve"> </v>
      </c>
      <c r="AH30" s="131" t="str">
        <f t="shared" si="27"/>
        <v xml:space="preserve"> </v>
      </c>
      <c r="AI30" s="131" t="str">
        <f t="shared" si="28"/>
        <v xml:space="preserve"> </v>
      </c>
      <c r="AJ30" s="131" t="str">
        <f t="shared" si="29"/>
        <v xml:space="preserve"> </v>
      </c>
      <c r="AK30" s="131"/>
      <c r="AL30" s="131" t="str">
        <f t="shared" si="30"/>
        <v xml:space="preserve"> </v>
      </c>
      <c r="AM30" s="131"/>
      <c r="AN30" s="243" t="str">
        <f t="shared" si="31"/>
        <v xml:space="preserve"> </v>
      </c>
      <c r="AO30" s="131" t="str">
        <f t="shared" si="32"/>
        <v xml:space="preserve"> </v>
      </c>
      <c r="AP30" s="131" t="str">
        <f t="shared" si="33"/>
        <v xml:space="preserve"> </v>
      </c>
      <c r="AQ30" s="131"/>
      <c r="AR30" s="131" t="str">
        <f t="shared" si="34"/>
        <v xml:space="preserve"> </v>
      </c>
      <c r="AS30" s="131" t="str">
        <f t="shared" si="82"/>
        <v xml:space="preserve"> </v>
      </c>
      <c r="AT30" s="131" t="str">
        <f t="shared" si="35"/>
        <v xml:space="preserve"> </v>
      </c>
      <c r="AU30" s="131" t="str">
        <f t="shared" si="36"/>
        <v xml:space="preserve"> </v>
      </c>
      <c r="AV30" s="131"/>
      <c r="AW30" s="131" t="str">
        <f t="shared" si="37"/>
        <v xml:space="preserve"> </v>
      </c>
      <c r="AX30" s="131" t="str">
        <f t="shared" si="103"/>
        <v xml:space="preserve"> </v>
      </c>
      <c r="AY30" s="131" t="str">
        <f t="shared" si="38"/>
        <v xml:space="preserve"> </v>
      </c>
      <c r="AZ30" s="131"/>
      <c r="BA30" s="131" t="str">
        <f t="shared" si="104"/>
        <v xml:space="preserve"> </v>
      </c>
      <c r="BB30" s="131"/>
      <c r="BC30" s="131"/>
      <c r="BD30" s="131" t="str">
        <f t="shared" si="39"/>
        <v xml:space="preserve"> </v>
      </c>
      <c r="BE30" s="131"/>
      <c r="BF30" s="131" t="str">
        <f t="shared" si="89"/>
        <v xml:space="preserve"> </v>
      </c>
      <c r="BG30" s="131" t="str">
        <f t="shared" si="90"/>
        <v xml:space="preserve"> </v>
      </c>
      <c r="BH30" s="131"/>
      <c r="BI30" s="131"/>
      <c r="BJ30" s="131"/>
      <c r="BK30" s="131" t="str">
        <f t="shared" si="92"/>
        <v xml:space="preserve"> </v>
      </c>
      <c r="BL30" s="131"/>
      <c r="BM30" s="131"/>
      <c r="BN30" s="131" t="str">
        <f t="shared" si="93"/>
        <v xml:space="preserve"> </v>
      </c>
      <c r="BO30" s="131"/>
      <c r="BP30" s="131" t="str">
        <f t="shared" si="94"/>
        <v xml:space="preserve"> </v>
      </c>
      <c r="BQ30" s="131"/>
      <c r="BR30" s="131"/>
      <c r="BS30" s="131"/>
      <c r="BT30" s="131"/>
      <c r="BU30" s="131"/>
      <c r="BV30" s="131" t="str">
        <f t="shared" si="95"/>
        <v xml:space="preserve"> </v>
      </c>
      <c r="BW30" s="131"/>
      <c r="BX30" s="131"/>
      <c r="BY30" s="131"/>
      <c r="BZ30" s="131" t="str">
        <f t="shared" si="98"/>
        <v xml:space="preserve"> </v>
      </c>
      <c r="CA30" s="131"/>
      <c r="CB30" s="136" t="str">
        <f t="shared" si="40"/>
        <v xml:space="preserve"> </v>
      </c>
      <c r="CC30" s="131" t="str">
        <f t="shared" si="41"/>
        <v xml:space="preserve"> </v>
      </c>
      <c r="CD30" s="136" t="str">
        <f t="shared" si="42"/>
        <v xml:space="preserve"> </v>
      </c>
      <c r="CE30" s="131" t="str">
        <f t="shared" si="102"/>
        <v xml:space="preserve"> </v>
      </c>
      <c r="CF30" s="136" t="str">
        <f t="shared" si="43"/>
        <v xml:space="preserve"> </v>
      </c>
      <c r="CG30" s="136"/>
      <c r="CH30" s="136" t="str">
        <f t="shared" si="101"/>
        <v xml:space="preserve"> </v>
      </c>
      <c r="CI30" s="131" t="str">
        <f t="shared" si="44"/>
        <v xml:space="preserve"> </v>
      </c>
      <c r="CJ30" s="131"/>
      <c r="CK30" s="136" t="str">
        <f t="shared" si="45"/>
        <v xml:space="preserve"> </v>
      </c>
      <c r="CL30" s="136" t="str">
        <f t="shared" si="46"/>
        <v xml:space="preserve"> </v>
      </c>
      <c r="CM30" s="131" t="str">
        <f t="shared" si="47"/>
        <v xml:space="preserve"> </v>
      </c>
      <c r="CN30" s="136" t="str">
        <f t="shared" si="48"/>
        <v xml:space="preserve"> </v>
      </c>
      <c r="CO30" s="136" t="str">
        <f t="shared" si="49"/>
        <v xml:space="preserve"> </v>
      </c>
      <c r="CP30" s="136" t="str">
        <f t="shared" si="50"/>
        <v xml:space="preserve"> </v>
      </c>
      <c r="CQ30" s="136"/>
      <c r="CR30" s="136" t="str">
        <f t="shared" si="51"/>
        <v xml:space="preserve"> </v>
      </c>
      <c r="CS30" s="136"/>
      <c r="CT30" s="136"/>
      <c r="CU30" s="136"/>
      <c r="CV30" s="136"/>
      <c r="CW30" s="136"/>
      <c r="CX30" s="136"/>
      <c r="CY30" s="136"/>
      <c r="CZ30" s="136" t="str">
        <f t="shared" si="52"/>
        <v xml:space="preserve"> </v>
      </c>
      <c r="DA30" s="136" t="str">
        <f t="shared" si="53"/>
        <v xml:space="preserve"> </v>
      </c>
      <c r="DB30" s="136" t="str">
        <f t="shared" si="54"/>
        <v xml:space="preserve"> </v>
      </c>
      <c r="DC30" s="131" t="str">
        <f t="shared" si="13"/>
        <v xml:space="preserve"> </v>
      </c>
      <c r="DD30" s="131" t="str">
        <f t="shared" si="55"/>
        <v xml:space="preserve"> </v>
      </c>
      <c r="DE30" s="131" t="str">
        <f t="shared" si="56"/>
        <v xml:space="preserve"> </v>
      </c>
      <c r="DF30" s="131" t="str">
        <f t="shared" si="57"/>
        <v xml:space="preserve"> </v>
      </c>
      <c r="DG30" s="131" t="str">
        <f t="shared" si="58"/>
        <v xml:space="preserve"> </v>
      </c>
      <c r="DH30" s="131"/>
      <c r="DI30" s="131"/>
      <c r="DJ30" s="131"/>
      <c r="DK30" s="137" t="str">
        <f t="shared" si="99"/>
        <v xml:space="preserve"> </v>
      </c>
      <c r="DL30" s="227" t="str">
        <f t="shared" si="59"/>
        <v xml:space="preserve"> </v>
      </c>
      <c r="DM30" s="227" t="str">
        <f t="shared" si="60"/>
        <v xml:space="preserve"> </v>
      </c>
      <c r="DN30" s="228" t="str">
        <f t="shared" si="14"/>
        <v xml:space="preserve"> </v>
      </c>
      <c r="DO30" s="228" t="str">
        <f t="shared" si="61"/>
        <v xml:space="preserve"> </v>
      </c>
      <c r="DP30" s="228" t="str">
        <f t="shared" si="62"/>
        <v xml:space="preserve"> </v>
      </c>
      <c r="DQ30" s="228" t="str">
        <f t="shared" si="63"/>
        <v xml:space="preserve"> </v>
      </c>
    </row>
    <row r="31" spans="1:121">
      <c r="A31" s="132">
        <f t="shared" si="15"/>
        <v>0</v>
      </c>
      <c r="B31" s="18" t="str">
        <f t="shared" si="64"/>
        <v xml:space="preserve"> </v>
      </c>
      <c r="C31" s="18" t="str">
        <f>IF(A31=0," ",VLOOKUP(B31,'tosafot '!$A$7:$B$234,2,0))</f>
        <v xml:space="preserve"> </v>
      </c>
      <c r="D31" s="220" t="str">
        <f t="shared" si="65"/>
        <v xml:space="preserve"> </v>
      </c>
      <c r="E31" s="130" t="str">
        <f t="shared" si="66"/>
        <v xml:space="preserve"> </v>
      </c>
      <c r="F31" s="126" t="str">
        <f t="shared" si="67"/>
        <v xml:space="preserve"> </v>
      </c>
      <c r="G31" s="18" t="str">
        <f t="shared" si="68"/>
        <v xml:space="preserve"> </v>
      </c>
      <c r="H31" s="189" t="str">
        <f t="shared" si="69"/>
        <v xml:space="preserve"> </v>
      </c>
      <c r="I31" s="18" t="str">
        <f t="shared" si="70"/>
        <v xml:space="preserve"> </v>
      </c>
      <c r="J31" s="18" t="str">
        <f t="shared" si="71"/>
        <v xml:space="preserve"> </v>
      </c>
      <c r="K31" s="189" t="str">
        <f t="shared" si="72"/>
        <v xml:space="preserve"> </v>
      </c>
      <c r="L31" s="18" t="str">
        <f t="shared" si="73"/>
        <v xml:space="preserve"> </v>
      </c>
      <c r="M31" s="129" t="str">
        <f t="shared" si="74"/>
        <v xml:space="preserve"> </v>
      </c>
      <c r="N31" s="189"/>
      <c r="O31" s="132" t="str">
        <f t="shared" si="75"/>
        <v xml:space="preserve"> </v>
      </c>
      <c r="P31" s="127" t="str">
        <f t="shared" si="76"/>
        <v xml:space="preserve"> </v>
      </c>
      <c r="Q31" s="127" t="str">
        <f t="shared" si="77"/>
        <v xml:space="preserve"> </v>
      </c>
      <c r="R31" s="128" t="str">
        <f t="shared" si="78"/>
        <v xml:space="preserve"> </v>
      </c>
      <c r="S31" s="130" t="str">
        <f t="shared" si="79"/>
        <v xml:space="preserve"> </v>
      </c>
      <c r="T31" s="135" t="str">
        <f t="shared" si="16"/>
        <v xml:space="preserve"> </v>
      </c>
      <c r="U31" s="127" t="str">
        <f t="shared" si="17"/>
        <v xml:space="preserve"> </v>
      </c>
      <c r="V31" s="217">
        <v>0</v>
      </c>
      <c r="W31" s="191">
        <v>0</v>
      </c>
      <c r="X31" s="133">
        <v>0</v>
      </c>
      <c r="Y31" s="131" t="str">
        <f t="shared" si="18"/>
        <v xml:space="preserve"> </v>
      </c>
      <c r="Z31" s="131" t="str">
        <f t="shared" si="19"/>
        <v xml:space="preserve"> </v>
      </c>
      <c r="AA31" s="242" t="str">
        <f t="shared" si="20"/>
        <v xml:space="preserve"> </v>
      </c>
      <c r="AB31" s="131" t="str">
        <f t="shared" si="21"/>
        <v xml:space="preserve"> </v>
      </c>
      <c r="AC31" s="131" t="str">
        <f t="shared" si="22"/>
        <v xml:space="preserve"> </v>
      </c>
      <c r="AD31" s="131" t="str">
        <f t="shared" si="23"/>
        <v xml:space="preserve"> </v>
      </c>
      <c r="AE31" s="131" t="str">
        <f t="shared" si="24"/>
        <v xml:space="preserve"> </v>
      </c>
      <c r="AF31" s="131" t="str">
        <f t="shared" si="25"/>
        <v xml:space="preserve"> </v>
      </c>
      <c r="AG31" s="131" t="str">
        <f t="shared" si="26"/>
        <v xml:space="preserve"> </v>
      </c>
      <c r="AH31" s="131" t="str">
        <f t="shared" si="27"/>
        <v xml:space="preserve"> </v>
      </c>
      <c r="AI31" s="131" t="str">
        <f t="shared" si="28"/>
        <v xml:space="preserve"> </v>
      </c>
      <c r="AJ31" s="131" t="str">
        <f t="shared" si="29"/>
        <v xml:space="preserve"> </v>
      </c>
      <c r="AK31" s="131"/>
      <c r="AL31" s="131" t="str">
        <f t="shared" si="30"/>
        <v xml:space="preserve"> </v>
      </c>
      <c r="AM31" s="131"/>
      <c r="AN31" s="243" t="str">
        <f t="shared" si="31"/>
        <v xml:space="preserve"> </v>
      </c>
      <c r="AO31" s="131" t="str">
        <f t="shared" si="32"/>
        <v xml:space="preserve"> </v>
      </c>
      <c r="AP31" s="131" t="str">
        <f t="shared" si="33"/>
        <v xml:space="preserve"> </v>
      </c>
      <c r="AQ31" s="131"/>
      <c r="AR31" s="131" t="str">
        <f t="shared" si="34"/>
        <v xml:space="preserve"> </v>
      </c>
      <c r="AS31" s="131" t="str">
        <f t="shared" si="82"/>
        <v xml:space="preserve"> </v>
      </c>
      <c r="AT31" s="131" t="str">
        <f t="shared" si="35"/>
        <v xml:space="preserve"> </v>
      </c>
      <c r="AU31" s="131" t="str">
        <f t="shared" si="36"/>
        <v xml:space="preserve"> </v>
      </c>
      <c r="AV31" s="131"/>
      <c r="AW31" s="131" t="str">
        <f t="shared" si="37"/>
        <v xml:space="preserve"> </v>
      </c>
      <c r="AX31" s="131" t="str">
        <f t="shared" si="103"/>
        <v xml:space="preserve"> </v>
      </c>
      <c r="AY31" s="131" t="str">
        <f t="shared" si="38"/>
        <v xml:space="preserve"> </v>
      </c>
      <c r="AZ31" s="131"/>
      <c r="BA31" s="131" t="str">
        <f t="shared" si="104"/>
        <v xml:space="preserve"> </v>
      </c>
      <c r="BB31" s="131"/>
      <c r="BC31" s="131"/>
      <c r="BD31" s="131" t="str">
        <f t="shared" si="39"/>
        <v xml:space="preserve"> </v>
      </c>
      <c r="BE31" s="131"/>
      <c r="BF31" s="131" t="str">
        <f t="shared" si="89"/>
        <v xml:space="preserve"> </v>
      </c>
      <c r="BG31" s="131" t="str">
        <f t="shared" si="90"/>
        <v xml:space="preserve"> </v>
      </c>
      <c r="BH31" s="131"/>
      <c r="BI31" s="131"/>
      <c r="BJ31" s="131"/>
      <c r="BK31" s="131" t="str">
        <f t="shared" si="92"/>
        <v xml:space="preserve"> </v>
      </c>
      <c r="BL31" s="131"/>
      <c r="BM31" s="131"/>
      <c r="BN31" s="131" t="str">
        <f t="shared" si="93"/>
        <v xml:space="preserve"> </v>
      </c>
      <c r="BO31" s="131"/>
      <c r="BP31" s="131" t="str">
        <f t="shared" si="94"/>
        <v xml:space="preserve"> </v>
      </c>
      <c r="BQ31" s="131"/>
      <c r="BR31" s="131"/>
      <c r="BS31" s="131"/>
      <c r="BT31" s="131"/>
      <c r="BU31" s="131"/>
      <c r="BV31" s="131" t="str">
        <f t="shared" si="95"/>
        <v xml:space="preserve"> </v>
      </c>
      <c r="BW31" s="131"/>
      <c r="BX31" s="131"/>
      <c r="BY31" s="131"/>
      <c r="BZ31" s="131" t="str">
        <f t="shared" si="98"/>
        <v xml:space="preserve"> </v>
      </c>
      <c r="CA31" s="131"/>
      <c r="CB31" s="136" t="str">
        <f t="shared" si="40"/>
        <v xml:space="preserve"> </v>
      </c>
      <c r="CC31" s="131" t="str">
        <f t="shared" si="41"/>
        <v xml:space="preserve"> </v>
      </c>
      <c r="CD31" s="136" t="str">
        <f t="shared" si="42"/>
        <v xml:space="preserve"> </v>
      </c>
      <c r="CE31" s="131" t="str">
        <f t="shared" si="102"/>
        <v xml:space="preserve"> </v>
      </c>
      <c r="CF31" s="136" t="str">
        <f t="shared" si="43"/>
        <v xml:space="preserve"> </v>
      </c>
      <c r="CG31" s="136"/>
      <c r="CH31" s="136" t="str">
        <f t="shared" si="101"/>
        <v xml:space="preserve"> </v>
      </c>
      <c r="CI31" s="131" t="str">
        <f t="shared" si="44"/>
        <v xml:space="preserve"> </v>
      </c>
      <c r="CJ31" s="131"/>
      <c r="CK31" s="136" t="str">
        <f t="shared" si="45"/>
        <v xml:space="preserve"> </v>
      </c>
      <c r="CL31" s="136" t="str">
        <f t="shared" si="46"/>
        <v xml:space="preserve"> </v>
      </c>
      <c r="CM31" s="131" t="str">
        <f t="shared" si="47"/>
        <v xml:space="preserve"> </v>
      </c>
      <c r="CN31" s="136" t="str">
        <f t="shared" si="48"/>
        <v xml:space="preserve"> </v>
      </c>
      <c r="CO31" s="136" t="str">
        <f t="shared" si="49"/>
        <v xml:space="preserve"> </v>
      </c>
      <c r="CP31" s="136" t="str">
        <f t="shared" si="50"/>
        <v xml:space="preserve"> </v>
      </c>
      <c r="CQ31" s="136"/>
      <c r="CR31" s="136" t="str">
        <f t="shared" si="51"/>
        <v xml:space="preserve"> </v>
      </c>
      <c r="CS31" s="136"/>
      <c r="CT31" s="136"/>
      <c r="CU31" s="136"/>
      <c r="CV31" s="136"/>
      <c r="CW31" s="136"/>
      <c r="CX31" s="136"/>
      <c r="CY31" s="136"/>
      <c r="CZ31" s="136" t="str">
        <f t="shared" si="52"/>
        <v xml:space="preserve"> </v>
      </c>
      <c r="DA31" s="136" t="str">
        <f t="shared" si="53"/>
        <v xml:space="preserve"> </v>
      </c>
      <c r="DB31" s="136" t="str">
        <f t="shared" si="54"/>
        <v xml:space="preserve"> </v>
      </c>
      <c r="DC31" s="131" t="str">
        <f t="shared" si="13"/>
        <v xml:space="preserve"> </v>
      </c>
      <c r="DD31" s="131" t="str">
        <f t="shared" si="55"/>
        <v xml:space="preserve"> </v>
      </c>
      <c r="DE31" s="131" t="str">
        <f t="shared" si="56"/>
        <v xml:space="preserve"> </v>
      </c>
      <c r="DF31" s="131" t="str">
        <f t="shared" si="57"/>
        <v xml:space="preserve"> </v>
      </c>
      <c r="DG31" s="131" t="str">
        <f t="shared" si="58"/>
        <v xml:space="preserve"> </v>
      </c>
      <c r="DH31" s="131"/>
      <c r="DI31" s="131"/>
      <c r="DJ31" s="131"/>
      <c r="DK31" s="137" t="str">
        <f t="shared" si="99"/>
        <v xml:space="preserve"> </v>
      </c>
      <c r="DL31" s="227" t="str">
        <f t="shared" si="59"/>
        <v xml:space="preserve"> </v>
      </c>
      <c r="DM31" s="227" t="str">
        <f t="shared" si="60"/>
        <v xml:space="preserve"> </v>
      </c>
      <c r="DN31" s="228" t="str">
        <f t="shared" si="14"/>
        <v xml:space="preserve"> </v>
      </c>
      <c r="DO31" s="228" t="str">
        <f t="shared" si="61"/>
        <v xml:space="preserve"> </v>
      </c>
      <c r="DP31" s="228" t="str">
        <f t="shared" si="62"/>
        <v xml:space="preserve"> </v>
      </c>
      <c r="DQ31" s="228" t="str">
        <f t="shared" si="63"/>
        <v xml:space="preserve"> </v>
      </c>
    </row>
    <row r="32" spans="1:121">
      <c r="A32" s="132">
        <f t="shared" si="15"/>
        <v>0</v>
      </c>
      <c r="B32" s="18" t="str">
        <f t="shared" si="64"/>
        <v xml:space="preserve"> </v>
      </c>
      <c r="C32" s="18" t="str">
        <f>IF(A32=0," ",VLOOKUP(B32,'tosafot '!$A$7:$B$234,2,0))</f>
        <v xml:space="preserve"> </v>
      </c>
      <c r="D32" s="220" t="str">
        <f t="shared" si="65"/>
        <v xml:space="preserve"> </v>
      </c>
      <c r="E32" s="130" t="str">
        <f t="shared" si="66"/>
        <v xml:space="preserve"> </v>
      </c>
      <c r="F32" s="126" t="str">
        <f t="shared" si="67"/>
        <v xml:space="preserve"> </v>
      </c>
      <c r="G32" s="18" t="str">
        <f t="shared" si="68"/>
        <v xml:space="preserve"> </v>
      </c>
      <c r="H32" s="189" t="str">
        <f t="shared" si="69"/>
        <v xml:space="preserve"> </v>
      </c>
      <c r="I32" s="18" t="str">
        <f t="shared" si="70"/>
        <v xml:space="preserve"> </v>
      </c>
      <c r="J32" s="18" t="str">
        <f t="shared" si="71"/>
        <v xml:space="preserve"> </v>
      </c>
      <c r="K32" s="189" t="str">
        <f t="shared" si="72"/>
        <v xml:space="preserve"> </v>
      </c>
      <c r="L32" s="18" t="str">
        <f t="shared" si="73"/>
        <v xml:space="preserve"> </v>
      </c>
      <c r="M32" s="129" t="str">
        <f t="shared" si="74"/>
        <v xml:space="preserve"> </v>
      </c>
      <c r="N32" s="189"/>
      <c r="O32" s="132" t="str">
        <f t="shared" si="75"/>
        <v xml:space="preserve"> </v>
      </c>
      <c r="P32" s="127" t="str">
        <f t="shared" si="76"/>
        <v xml:space="preserve"> </v>
      </c>
      <c r="Q32" s="127" t="str">
        <f t="shared" si="77"/>
        <v xml:space="preserve"> </v>
      </c>
      <c r="R32" s="128" t="str">
        <f t="shared" si="78"/>
        <v xml:space="preserve"> </v>
      </c>
      <c r="S32" s="130" t="str">
        <f t="shared" si="79"/>
        <v xml:space="preserve"> </v>
      </c>
      <c r="T32" s="135" t="str">
        <f t="shared" si="16"/>
        <v xml:space="preserve"> </v>
      </c>
      <c r="U32" s="127" t="str">
        <f t="shared" si="17"/>
        <v xml:space="preserve"> </v>
      </c>
      <c r="V32" s="217">
        <v>0</v>
      </c>
      <c r="W32" s="191">
        <v>0</v>
      </c>
      <c r="X32" s="133">
        <v>0</v>
      </c>
      <c r="Y32" s="131" t="str">
        <f t="shared" si="18"/>
        <v xml:space="preserve"> </v>
      </c>
      <c r="Z32" s="131" t="str">
        <f t="shared" si="19"/>
        <v xml:space="preserve"> </v>
      </c>
      <c r="AA32" s="242" t="str">
        <f t="shared" si="20"/>
        <v xml:space="preserve"> </v>
      </c>
      <c r="AB32" s="131" t="str">
        <f t="shared" si="21"/>
        <v xml:space="preserve"> </v>
      </c>
      <c r="AC32" s="131" t="str">
        <f t="shared" si="22"/>
        <v xml:space="preserve"> </v>
      </c>
      <c r="AD32" s="131" t="str">
        <f t="shared" si="23"/>
        <v xml:space="preserve"> </v>
      </c>
      <c r="AE32" s="131" t="str">
        <f t="shared" si="24"/>
        <v xml:space="preserve"> </v>
      </c>
      <c r="AF32" s="131" t="str">
        <f t="shared" si="25"/>
        <v xml:space="preserve"> </v>
      </c>
      <c r="AG32" s="131" t="str">
        <f t="shared" si="26"/>
        <v xml:space="preserve"> </v>
      </c>
      <c r="AH32" s="131" t="str">
        <f t="shared" si="27"/>
        <v xml:space="preserve"> </v>
      </c>
      <c r="AI32" s="131" t="str">
        <f t="shared" si="28"/>
        <v xml:space="preserve"> </v>
      </c>
      <c r="AJ32" s="131" t="str">
        <f t="shared" si="29"/>
        <v xml:space="preserve"> </v>
      </c>
      <c r="AK32" s="131"/>
      <c r="AL32" s="131" t="str">
        <f t="shared" si="30"/>
        <v xml:space="preserve"> </v>
      </c>
      <c r="AM32" s="131"/>
      <c r="AN32" s="243" t="str">
        <f t="shared" si="31"/>
        <v xml:space="preserve"> </v>
      </c>
      <c r="AO32" s="131" t="str">
        <f t="shared" si="32"/>
        <v xml:space="preserve"> </v>
      </c>
      <c r="AP32" s="131" t="str">
        <f t="shared" si="33"/>
        <v xml:space="preserve"> </v>
      </c>
      <c r="AQ32" s="131"/>
      <c r="AR32" s="131" t="str">
        <f t="shared" si="34"/>
        <v xml:space="preserve"> </v>
      </c>
      <c r="AS32" s="131" t="str">
        <f t="shared" si="82"/>
        <v xml:space="preserve"> </v>
      </c>
      <c r="AT32" s="131" t="str">
        <f t="shared" si="35"/>
        <v xml:space="preserve"> </v>
      </c>
      <c r="AU32" s="131" t="str">
        <f t="shared" si="36"/>
        <v xml:space="preserve"> </v>
      </c>
      <c r="AV32" s="131"/>
      <c r="AW32" s="131" t="str">
        <f t="shared" si="37"/>
        <v xml:space="preserve"> </v>
      </c>
      <c r="AX32" s="131" t="str">
        <f t="shared" si="103"/>
        <v xml:space="preserve"> </v>
      </c>
      <c r="AY32" s="131" t="str">
        <f t="shared" si="38"/>
        <v xml:space="preserve"> </v>
      </c>
      <c r="AZ32" s="131"/>
      <c r="BA32" s="131" t="str">
        <f t="shared" si="104"/>
        <v xml:space="preserve"> </v>
      </c>
      <c r="BB32" s="131"/>
      <c r="BC32" s="131"/>
      <c r="BD32" s="131" t="str">
        <f t="shared" si="39"/>
        <v xml:space="preserve"> </v>
      </c>
      <c r="BE32" s="131"/>
      <c r="BF32" s="131" t="str">
        <f t="shared" si="89"/>
        <v xml:space="preserve"> </v>
      </c>
      <c r="BG32" s="131" t="str">
        <f t="shared" si="90"/>
        <v xml:space="preserve"> </v>
      </c>
      <c r="BH32" s="131"/>
      <c r="BI32" s="131"/>
      <c r="BJ32" s="131"/>
      <c r="BK32" s="131" t="str">
        <f t="shared" si="92"/>
        <v xml:space="preserve"> </v>
      </c>
      <c r="BL32" s="131"/>
      <c r="BM32" s="131"/>
      <c r="BN32" s="131" t="str">
        <f t="shared" si="93"/>
        <v xml:space="preserve"> </v>
      </c>
      <c r="BO32" s="131"/>
      <c r="BP32" s="131" t="str">
        <f t="shared" si="94"/>
        <v xml:space="preserve"> </v>
      </c>
      <c r="BQ32" s="131"/>
      <c r="BR32" s="131"/>
      <c r="BS32" s="131"/>
      <c r="BT32" s="131"/>
      <c r="BU32" s="131"/>
      <c r="BV32" s="131" t="str">
        <f t="shared" si="95"/>
        <v xml:space="preserve"> </v>
      </c>
      <c r="BW32" s="131"/>
      <c r="BX32" s="131"/>
      <c r="BY32" s="131"/>
      <c r="BZ32" s="131" t="str">
        <f t="shared" si="98"/>
        <v xml:space="preserve"> </v>
      </c>
      <c r="CA32" s="131"/>
      <c r="CB32" s="136" t="str">
        <f t="shared" si="40"/>
        <v xml:space="preserve"> </v>
      </c>
      <c r="CC32" s="131" t="str">
        <f t="shared" si="41"/>
        <v xml:space="preserve"> </v>
      </c>
      <c r="CD32" s="136" t="str">
        <f t="shared" si="42"/>
        <v xml:space="preserve"> </v>
      </c>
      <c r="CE32" s="131" t="str">
        <f t="shared" si="102"/>
        <v xml:space="preserve"> </v>
      </c>
      <c r="CF32" s="136" t="str">
        <f t="shared" si="43"/>
        <v xml:space="preserve"> </v>
      </c>
      <c r="CG32" s="136"/>
      <c r="CH32" s="136" t="str">
        <f t="shared" si="101"/>
        <v xml:space="preserve"> </v>
      </c>
      <c r="CI32" s="131" t="str">
        <f t="shared" si="44"/>
        <v xml:space="preserve"> </v>
      </c>
      <c r="CJ32" s="131"/>
      <c r="CK32" s="136" t="str">
        <f t="shared" si="45"/>
        <v xml:space="preserve"> </v>
      </c>
      <c r="CL32" s="136" t="str">
        <f t="shared" si="46"/>
        <v xml:space="preserve"> </v>
      </c>
      <c r="CM32" s="131" t="str">
        <f t="shared" si="47"/>
        <v xml:space="preserve"> </v>
      </c>
      <c r="CN32" s="136" t="str">
        <f t="shared" si="48"/>
        <v xml:space="preserve"> </v>
      </c>
      <c r="CO32" s="136" t="str">
        <f t="shared" si="49"/>
        <v xml:space="preserve"> </v>
      </c>
      <c r="CP32" s="136" t="str">
        <f t="shared" si="50"/>
        <v xml:space="preserve"> </v>
      </c>
      <c r="CQ32" s="136"/>
      <c r="CR32" s="136" t="str">
        <f t="shared" si="51"/>
        <v xml:space="preserve"> </v>
      </c>
      <c r="CS32" s="136"/>
      <c r="CT32" s="136"/>
      <c r="CU32" s="136"/>
      <c r="CV32" s="136"/>
      <c r="CW32" s="136"/>
      <c r="CX32" s="136"/>
      <c r="CY32" s="136"/>
      <c r="CZ32" s="136" t="str">
        <f t="shared" si="52"/>
        <v xml:space="preserve"> </v>
      </c>
      <c r="DA32" s="136" t="str">
        <f t="shared" si="53"/>
        <v xml:space="preserve"> </v>
      </c>
      <c r="DB32" s="136" t="str">
        <f t="shared" si="54"/>
        <v xml:space="preserve"> </v>
      </c>
      <c r="DC32" s="131" t="str">
        <f t="shared" si="13"/>
        <v xml:space="preserve"> </v>
      </c>
      <c r="DD32" s="131" t="str">
        <f t="shared" si="55"/>
        <v xml:space="preserve"> </v>
      </c>
      <c r="DE32" s="131" t="str">
        <f t="shared" si="56"/>
        <v xml:space="preserve"> </v>
      </c>
      <c r="DF32" s="131" t="str">
        <f t="shared" si="57"/>
        <v xml:space="preserve"> </v>
      </c>
      <c r="DG32" s="131" t="str">
        <f t="shared" si="58"/>
        <v xml:space="preserve"> </v>
      </c>
      <c r="DH32" s="131"/>
      <c r="DI32" s="131"/>
      <c r="DJ32" s="131"/>
      <c r="DK32" s="137" t="str">
        <f t="shared" si="99"/>
        <v xml:space="preserve"> </v>
      </c>
      <c r="DL32" s="227" t="str">
        <f t="shared" si="59"/>
        <v xml:space="preserve"> </v>
      </c>
      <c r="DM32" s="227" t="str">
        <f t="shared" si="60"/>
        <v xml:space="preserve"> </v>
      </c>
      <c r="DN32" s="228" t="str">
        <f t="shared" si="14"/>
        <v xml:space="preserve"> </v>
      </c>
      <c r="DO32" s="228" t="str">
        <f t="shared" si="61"/>
        <v xml:space="preserve"> </v>
      </c>
      <c r="DP32" s="228" t="str">
        <f t="shared" si="62"/>
        <v xml:space="preserve"> </v>
      </c>
      <c r="DQ32" s="228" t="str">
        <f t="shared" si="63"/>
        <v xml:space="preserve"> </v>
      </c>
    </row>
    <row r="33" spans="1:121">
      <c r="A33" s="132">
        <f t="shared" si="15"/>
        <v>0</v>
      </c>
      <c r="B33" s="18" t="str">
        <f t="shared" si="64"/>
        <v xml:space="preserve"> </v>
      </c>
      <c r="C33" s="18" t="str">
        <f>IF(A33=0," ",VLOOKUP(B33,'tosafot '!$A$7:$B$234,2,0))</f>
        <v xml:space="preserve"> </v>
      </c>
      <c r="D33" s="220" t="str">
        <f t="shared" si="65"/>
        <v xml:space="preserve"> </v>
      </c>
      <c r="E33" s="130" t="str">
        <f t="shared" si="66"/>
        <v xml:space="preserve"> </v>
      </c>
      <c r="F33" s="126" t="str">
        <f t="shared" si="67"/>
        <v xml:space="preserve"> </v>
      </c>
      <c r="G33" s="18" t="str">
        <f t="shared" si="68"/>
        <v xml:space="preserve"> </v>
      </c>
      <c r="H33" s="189" t="str">
        <f t="shared" si="69"/>
        <v xml:space="preserve"> </v>
      </c>
      <c r="I33" s="18" t="str">
        <f t="shared" si="70"/>
        <v xml:space="preserve"> </v>
      </c>
      <c r="J33" s="18" t="str">
        <f t="shared" si="71"/>
        <v xml:space="preserve"> </v>
      </c>
      <c r="K33" s="189" t="str">
        <f t="shared" si="72"/>
        <v xml:space="preserve"> </v>
      </c>
      <c r="L33" s="18" t="str">
        <f t="shared" si="73"/>
        <v xml:space="preserve"> </v>
      </c>
      <c r="M33" s="129" t="str">
        <f t="shared" si="74"/>
        <v xml:space="preserve"> </v>
      </c>
      <c r="N33" s="189"/>
      <c r="O33" s="132" t="str">
        <f t="shared" si="75"/>
        <v xml:space="preserve"> </v>
      </c>
      <c r="P33" s="127" t="str">
        <f t="shared" si="76"/>
        <v xml:space="preserve"> </v>
      </c>
      <c r="Q33" s="127" t="str">
        <f t="shared" si="77"/>
        <v xml:space="preserve"> </v>
      </c>
      <c r="R33" s="128" t="str">
        <f t="shared" si="78"/>
        <v xml:space="preserve"> </v>
      </c>
      <c r="S33" s="130" t="str">
        <f t="shared" si="79"/>
        <v xml:space="preserve"> </v>
      </c>
      <c r="T33" s="135" t="str">
        <f t="shared" si="16"/>
        <v xml:space="preserve"> </v>
      </c>
      <c r="U33" s="127" t="str">
        <f t="shared" si="17"/>
        <v xml:space="preserve"> </v>
      </c>
      <c r="V33" s="217">
        <v>0</v>
      </c>
      <c r="W33" s="191">
        <v>0</v>
      </c>
      <c r="X33" s="133">
        <v>0</v>
      </c>
      <c r="Y33" s="131" t="str">
        <f t="shared" si="18"/>
        <v xml:space="preserve"> </v>
      </c>
      <c r="Z33" s="131" t="str">
        <f t="shared" si="19"/>
        <v xml:space="preserve"> </v>
      </c>
      <c r="AA33" s="242" t="str">
        <f t="shared" si="20"/>
        <v xml:space="preserve"> </v>
      </c>
      <c r="AB33" s="131" t="str">
        <f t="shared" si="21"/>
        <v xml:space="preserve"> </v>
      </c>
      <c r="AC33" s="131" t="str">
        <f t="shared" si="22"/>
        <v xml:space="preserve"> </v>
      </c>
      <c r="AD33" s="131" t="str">
        <f t="shared" si="23"/>
        <v xml:space="preserve"> </v>
      </c>
      <c r="AE33" s="131" t="str">
        <f t="shared" si="24"/>
        <v xml:space="preserve"> </v>
      </c>
      <c r="AF33" s="131" t="str">
        <f t="shared" si="25"/>
        <v xml:space="preserve"> </v>
      </c>
      <c r="AG33" s="131" t="str">
        <f t="shared" si="26"/>
        <v xml:space="preserve"> </v>
      </c>
      <c r="AH33" s="131" t="str">
        <f t="shared" si="27"/>
        <v xml:space="preserve"> </v>
      </c>
      <c r="AI33" s="131" t="str">
        <f t="shared" si="28"/>
        <v xml:space="preserve"> </v>
      </c>
      <c r="AJ33" s="131" t="str">
        <f t="shared" si="29"/>
        <v xml:space="preserve"> </v>
      </c>
      <c r="AK33" s="131"/>
      <c r="AL33" s="131" t="str">
        <f t="shared" si="30"/>
        <v xml:space="preserve"> </v>
      </c>
      <c r="AM33" s="131"/>
      <c r="AN33" s="243" t="str">
        <f t="shared" si="31"/>
        <v xml:space="preserve"> </v>
      </c>
      <c r="AO33" s="131" t="str">
        <f t="shared" si="32"/>
        <v xml:space="preserve"> </v>
      </c>
      <c r="AP33" s="131" t="str">
        <f t="shared" si="33"/>
        <v xml:space="preserve"> </v>
      </c>
      <c r="AQ33" s="131"/>
      <c r="AR33" s="131" t="str">
        <f t="shared" si="34"/>
        <v xml:space="preserve"> </v>
      </c>
      <c r="AS33" s="131" t="str">
        <f t="shared" si="82"/>
        <v xml:space="preserve"> </v>
      </c>
      <c r="AT33" s="131" t="str">
        <f t="shared" si="35"/>
        <v xml:space="preserve"> </v>
      </c>
      <c r="AU33" s="131" t="str">
        <f t="shared" si="36"/>
        <v xml:space="preserve"> </v>
      </c>
      <c r="AV33" s="131"/>
      <c r="AW33" s="131" t="str">
        <f t="shared" si="37"/>
        <v xml:space="preserve"> </v>
      </c>
      <c r="AX33" s="131" t="str">
        <f t="shared" si="103"/>
        <v xml:space="preserve"> </v>
      </c>
      <c r="AY33" s="131" t="str">
        <f t="shared" si="38"/>
        <v xml:space="preserve"> </v>
      </c>
      <c r="AZ33" s="131"/>
      <c r="BA33" s="131" t="str">
        <f t="shared" si="104"/>
        <v xml:space="preserve"> </v>
      </c>
      <c r="BB33" s="131"/>
      <c r="BC33" s="131"/>
      <c r="BD33" s="131" t="str">
        <f t="shared" si="39"/>
        <v xml:space="preserve"> </v>
      </c>
      <c r="BE33" s="131"/>
      <c r="BF33" s="131" t="str">
        <f t="shared" si="89"/>
        <v xml:space="preserve"> </v>
      </c>
      <c r="BG33" s="131" t="str">
        <f t="shared" si="90"/>
        <v xml:space="preserve"> </v>
      </c>
      <c r="BH33" s="131"/>
      <c r="BI33" s="131"/>
      <c r="BJ33" s="131"/>
      <c r="BK33" s="131" t="str">
        <f t="shared" si="92"/>
        <v xml:space="preserve"> </v>
      </c>
      <c r="BL33" s="131"/>
      <c r="BM33" s="131"/>
      <c r="BN33" s="131" t="str">
        <f t="shared" si="93"/>
        <v xml:space="preserve"> </v>
      </c>
      <c r="BO33" s="131"/>
      <c r="BP33" s="131" t="str">
        <f t="shared" si="94"/>
        <v xml:space="preserve"> </v>
      </c>
      <c r="BQ33" s="131"/>
      <c r="BR33" s="131"/>
      <c r="BS33" s="131"/>
      <c r="BT33" s="131"/>
      <c r="BU33" s="131"/>
      <c r="BV33" s="131" t="str">
        <f t="shared" si="95"/>
        <v xml:space="preserve"> </v>
      </c>
      <c r="BW33" s="131"/>
      <c r="BX33" s="131"/>
      <c r="BY33" s="131"/>
      <c r="BZ33" s="131" t="str">
        <f t="shared" si="98"/>
        <v xml:space="preserve"> </v>
      </c>
      <c r="CA33" s="131"/>
      <c r="CB33" s="136" t="str">
        <f t="shared" si="40"/>
        <v xml:space="preserve"> </v>
      </c>
      <c r="CC33" s="131" t="str">
        <f t="shared" si="41"/>
        <v xml:space="preserve"> </v>
      </c>
      <c r="CD33" s="136" t="str">
        <f t="shared" si="42"/>
        <v xml:space="preserve"> </v>
      </c>
      <c r="CE33" s="131" t="str">
        <f t="shared" si="102"/>
        <v xml:space="preserve"> </v>
      </c>
      <c r="CF33" s="136" t="str">
        <f t="shared" si="43"/>
        <v xml:space="preserve"> </v>
      </c>
      <c r="CG33" s="136"/>
      <c r="CH33" s="136" t="str">
        <f t="shared" si="101"/>
        <v xml:space="preserve"> </v>
      </c>
      <c r="CI33" s="131" t="str">
        <f t="shared" si="44"/>
        <v xml:space="preserve"> </v>
      </c>
      <c r="CJ33" s="131"/>
      <c r="CK33" s="136" t="str">
        <f t="shared" si="45"/>
        <v xml:space="preserve"> </v>
      </c>
      <c r="CL33" s="136" t="str">
        <f t="shared" si="46"/>
        <v xml:space="preserve"> </v>
      </c>
      <c r="CM33" s="131" t="str">
        <f t="shared" si="47"/>
        <v xml:space="preserve"> </v>
      </c>
      <c r="CN33" s="136" t="str">
        <f t="shared" si="48"/>
        <v xml:space="preserve"> </v>
      </c>
      <c r="CO33" s="136" t="str">
        <f t="shared" si="49"/>
        <v xml:space="preserve"> </v>
      </c>
      <c r="CP33" s="136" t="str">
        <f t="shared" si="50"/>
        <v xml:space="preserve"> </v>
      </c>
      <c r="CQ33" s="136"/>
      <c r="CR33" s="136" t="str">
        <f t="shared" si="51"/>
        <v xml:space="preserve"> </v>
      </c>
      <c r="CS33" s="136"/>
      <c r="CT33" s="136"/>
      <c r="CU33" s="136"/>
      <c r="CV33" s="136"/>
      <c r="CW33" s="136"/>
      <c r="CX33" s="136"/>
      <c r="CY33" s="136"/>
      <c r="CZ33" s="136" t="str">
        <f t="shared" si="52"/>
        <v xml:space="preserve"> </v>
      </c>
      <c r="DA33" s="136" t="str">
        <f t="shared" si="53"/>
        <v xml:space="preserve"> </v>
      </c>
      <c r="DB33" s="136" t="str">
        <f t="shared" si="54"/>
        <v xml:space="preserve"> </v>
      </c>
      <c r="DC33" s="131" t="str">
        <f t="shared" si="13"/>
        <v xml:space="preserve"> </v>
      </c>
      <c r="DD33" s="131" t="str">
        <f t="shared" si="55"/>
        <v xml:space="preserve"> </v>
      </c>
      <c r="DE33" s="131" t="str">
        <f t="shared" si="56"/>
        <v xml:space="preserve"> </v>
      </c>
      <c r="DF33" s="131" t="str">
        <f t="shared" si="57"/>
        <v xml:space="preserve"> </v>
      </c>
      <c r="DG33" s="131" t="str">
        <f t="shared" si="58"/>
        <v xml:space="preserve"> </v>
      </c>
      <c r="DH33" s="131"/>
      <c r="DI33" s="131"/>
      <c r="DJ33" s="131"/>
      <c r="DK33" s="137" t="str">
        <f t="shared" si="99"/>
        <v xml:space="preserve"> </v>
      </c>
      <c r="DL33" s="227" t="str">
        <f t="shared" si="59"/>
        <v xml:space="preserve"> </v>
      </c>
      <c r="DM33" s="227" t="str">
        <f t="shared" si="60"/>
        <v xml:space="preserve"> </v>
      </c>
      <c r="DN33" s="228" t="str">
        <f t="shared" si="14"/>
        <v xml:space="preserve"> </v>
      </c>
      <c r="DO33" s="228" t="str">
        <f t="shared" si="61"/>
        <v xml:space="preserve"> </v>
      </c>
      <c r="DP33" s="228" t="str">
        <f t="shared" si="62"/>
        <v xml:space="preserve"> </v>
      </c>
      <c r="DQ33" s="228" t="str">
        <f t="shared" si="63"/>
        <v xml:space="preserve"> </v>
      </c>
    </row>
    <row r="34" spans="1:121">
      <c r="A34" s="132">
        <f t="shared" si="15"/>
        <v>0</v>
      </c>
      <c r="B34" s="18" t="str">
        <f t="shared" si="64"/>
        <v xml:space="preserve"> </v>
      </c>
      <c r="C34" s="18" t="str">
        <f>IF(A34=0," ",VLOOKUP(B34,'tosafot '!$A$7:$B$234,2,0))</f>
        <v xml:space="preserve"> </v>
      </c>
      <c r="D34" s="220" t="str">
        <f t="shared" si="65"/>
        <v xml:space="preserve"> </v>
      </c>
      <c r="E34" s="130" t="str">
        <f t="shared" si="66"/>
        <v xml:space="preserve"> </v>
      </c>
      <c r="F34" s="126" t="str">
        <f t="shared" si="67"/>
        <v xml:space="preserve"> </v>
      </c>
      <c r="G34" s="18" t="str">
        <f t="shared" si="68"/>
        <v xml:space="preserve"> </v>
      </c>
      <c r="H34" s="189" t="str">
        <f t="shared" si="69"/>
        <v xml:space="preserve"> </v>
      </c>
      <c r="I34" s="18" t="str">
        <f t="shared" si="70"/>
        <v xml:space="preserve"> </v>
      </c>
      <c r="J34" s="18" t="str">
        <f t="shared" si="71"/>
        <v xml:space="preserve"> </v>
      </c>
      <c r="K34" s="189" t="str">
        <f t="shared" si="72"/>
        <v xml:space="preserve"> </v>
      </c>
      <c r="L34" s="18" t="str">
        <f t="shared" si="73"/>
        <v xml:space="preserve"> </v>
      </c>
      <c r="M34" s="129" t="str">
        <f t="shared" si="74"/>
        <v xml:space="preserve"> </v>
      </c>
      <c r="N34" s="189"/>
      <c r="O34" s="132" t="str">
        <f t="shared" si="75"/>
        <v xml:space="preserve"> </v>
      </c>
      <c r="P34" s="127" t="str">
        <f t="shared" si="76"/>
        <v xml:space="preserve"> </v>
      </c>
      <c r="Q34" s="127" t="str">
        <f t="shared" si="77"/>
        <v xml:space="preserve"> </v>
      </c>
      <c r="R34" s="128" t="str">
        <f t="shared" si="78"/>
        <v xml:space="preserve"> </v>
      </c>
      <c r="S34" s="130" t="str">
        <f t="shared" si="79"/>
        <v xml:space="preserve"> </v>
      </c>
      <c r="T34" s="135" t="str">
        <f t="shared" si="16"/>
        <v xml:space="preserve"> </v>
      </c>
      <c r="U34" s="127" t="str">
        <f t="shared" si="17"/>
        <v xml:space="preserve"> </v>
      </c>
      <c r="V34" s="217">
        <v>0</v>
      </c>
      <c r="W34" s="191">
        <v>0</v>
      </c>
      <c r="X34" s="133">
        <v>0</v>
      </c>
      <c r="Y34" s="131" t="str">
        <f t="shared" si="18"/>
        <v xml:space="preserve"> </v>
      </c>
      <c r="Z34" s="131" t="str">
        <f t="shared" si="19"/>
        <v xml:space="preserve"> </v>
      </c>
      <c r="AA34" s="242" t="str">
        <f t="shared" si="20"/>
        <v xml:space="preserve"> </v>
      </c>
      <c r="AB34" s="131" t="str">
        <f t="shared" si="21"/>
        <v xml:space="preserve"> </v>
      </c>
      <c r="AC34" s="131" t="str">
        <f t="shared" si="22"/>
        <v xml:space="preserve"> </v>
      </c>
      <c r="AD34" s="131" t="str">
        <f t="shared" si="23"/>
        <v xml:space="preserve"> </v>
      </c>
      <c r="AE34" s="131" t="str">
        <f t="shared" si="24"/>
        <v xml:space="preserve"> </v>
      </c>
      <c r="AF34" s="131" t="str">
        <f t="shared" si="25"/>
        <v xml:space="preserve"> </v>
      </c>
      <c r="AG34" s="131" t="str">
        <f t="shared" si="26"/>
        <v xml:space="preserve"> </v>
      </c>
      <c r="AH34" s="131" t="str">
        <f t="shared" si="27"/>
        <v xml:space="preserve"> </v>
      </c>
      <c r="AI34" s="131" t="str">
        <f t="shared" si="28"/>
        <v xml:space="preserve"> </v>
      </c>
      <c r="AJ34" s="131" t="str">
        <f t="shared" si="29"/>
        <v xml:space="preserve"> </v>
      </c>
      <c r="AK34" s="131"/>
      <c r="AL34" s="131" t="str">
        <f t="shared" si="30"/>
        <v xml:space="preserve"> </v>
      </c>
      <c r="AM34" s="131"/>
      <c r="AN34" s="243" t="str">
        <f t="shared" si="31"/>
        <v xml:space="preserve"> </v>
      </c>
      <c r="AO34" s="131" t="str">
        <f t="shared" si="32"/>
        <v xml:space="preserve"> </v>
      </c>
      <c r="AP34" s="131" t="str">
        <f t="shared" si="33"/>
        <v xml:space="preserve"> </v>
      </c>
      <c r="AQ34" s="131"/>
      <c r="AR34" s="131" t="str">
        <f t="shared" si="34"/>
        <v xml:space="preserve"> </v>
      </c>
      <c r="AS34" s="131" t="str">
        <f t="shared" si="82"/>
        <v xml:space="preserve"> </v>
      </c>
      <c r="AT34" s="131" t="str">
        <f t="shared" si="35"/>
        <v xml:space="preserve"> </v>
      </c>
      <c r="AU34" s="131" t="str">
        <f t="shared" si="36"/>
        <v xml:space="preserve"> </v>
      </c>
      <c r="AV34" s="131"/>
      <c r="AW34" s="131" t="str">
        <f t="shared" si="37"/>
        <v xml:space="preserve"> </v>
      </c>
      <c r="AX34" s="131" t="str">
        <f t="shared" si="103"/>
        <v xml:space="preserve"> </v>
      </c>
      <c r="AY34" s="131" t="str">
        <f t="shared" si="38"/>
        <v xml:space="preserve"> </v>
      </c>
      <c r="AZ34" s="131"/>
      <c r="BA34" s="131" t="str">
        <f t="shared" si="104"/>
        <v xml:space="preserve"> </v>
      </c>
      <c r="BB34" s="131"/>
      <c r="BC34" s="131"/>
      <c r="BD34" s="131" t="str">
        <f t="shared" si="39"/>
        <v xml:space="preserve"> </v>
      </c>
      <c r="BE34" s="131"/>
      <c r="BF34" s="131" t="str">
        <f t="shared" si="89"/>
        <v xml:space="preserve"> </v>
      </c>
      <c r="BG34" s="131" t="str">
        <f t="shared" si="90"/>
        <v xml:space="preserve"> </v>
      </c>
      <c r="BH34" s="131"/>
      <c r="BI34" s="131"/>
      <c r="BJ34" s="131"/>
      <c r="BK34" s="131" t="str">
        <f t="shared" si="92"/>
        <v xml:space="preserve"> </v>
      </c>
      <c r="BL34" s="131"/>
      <c r="BM34" s="131"/>
      <c r="BN34" s="131" t="str">
        <f t="shared" si="93"/>
        <v xml:space="preserve"> </v>
      </c>
      <c r="BO34" s="131"/>
      <c r="BP34" s="131" t="str">
        <f t="shared" si="94"/>
        <v xml:space="preserve"> </v>
      </c>
      <c r="BQ34" s="131"/>
      <c r="BR34" s="131"/>
      <c r="BS34" s="131"/>
      <c r="BT34" s="131"/>
      <c r="BU34" s="131"/>
      <c r="BV34" s="131" t="str">
        <f t="shared" si="95"/>
        <v xml:space="preserve"> </v>
      </c>
      <c r="BW34" s="131"/>
      <c r="BX34" s="131"/>
      <c r="BY34" s="131"/>
      <c r="BZ34" s="131" t="str">
        <f t="shared" si="98"/>
        <v xml:space="preserve"> </v>
      </c>
      <c r="CA34" s="131"/>
      <c r="CB34" s="136" t="str">
        <f t="shared" si="40"/>
        <v xml:space="preserve"> </v>
      </c>
      <c r="CC34" s="131" t="str">
        <f t="shared" si="41"/>
        <v xml:space="preserve"> </v>
      </c>
      <c r="CD34" s="136" t="str">
        <f t="shared" si="42"/>
        <v xml:space="preserve"> </v>
      </c>
      <c r="CE34" s="131" t="str">
        <f t="shared" si="102"/>
        <v xml:space="preserve"> </v>
      </c>
      <c r="CF34" s="136" t="str">
        <f t="shared" si="43"/>
        <v xml:space="preserve"> </v>
      </c>
      <c r="CG34" s="136"/>
      <c r="CH34" s="136" t="str">
        <f t="shared" si="101"/>
        <v xml:space="preserve"> </v>
      </c>
      <c r="CI34" s="131" t="str">
        <f t="shared" si="44"/>
        <v xml:space="preserve"> </v>
      </c>
      <c r="CJ34" s="131"/>
      <c r="CK34" s="136" t="str">
        <f t="shared" si="45"/>
        <v xml:space="preserve"> </v>
      </c>
      <c r="CL34" s="136" t="str">
        <f t="shared" si="46"/>
        <v xml:space="preserve"> </v>
      </c>
      <c r="CM34" s="131" t="str">
        <f t="shared" si="47"/>
        <v xml:space="preserve"> </v>
      </c>
      <c r="CN34" s="136" t="str">
        <f t="shared" si="48"/>
        <v xml:space="preserve"> </v>
      </c>
      <c r="CO34" s="136" t="str">
        <f t="shared" si="49"/>
        <v xml:space="preserve"> </v>
      </c>
      <c r="CP34" s="136" t="str">
        <f t="shared" si="50"/>
        <v xml:space="preserve"> </v>
      </c>
      <c r="CQ34" s="136"/>
      <c r="CR34" s="136" t="str">
        <f t="shared" si="51"/>
        <v xml:space="preserve"> </v>
      </c>
      <c r="CS34" s="136"/>
      <c r="CT34" s="136"/>
      <c r="CU34" s="136"/>
      <c r="CV34" s="136"/>
      <c r="CW34" s="136"/>
      <c r="CX34" s="136"/>
      <c r="CY34" s="136"/>
      <c r="CZ34" s="136" t="str">
        <f t="shared" si="52"/>
        <v xml:space="preserve"> </v>
      </c>
      <c r="DA34" s="136" t="str">
        <f t="shared" si="53"/>
        <v xml:space="preserve"> </v>
      </c>
      <c r="DB34" s="136" t="str">
        <f t="shared" si="54"/>
        <v xml:space="preserve"> </v>
      </c>
      <c r="DC34" s="131" t="str">
        <f t="shared" si="13"/>
        <v xml:space="preserve"> </v>
      </c>
      <c r="DD34" s="131" t="str">
        <f t="shared" si="55"/>
        <v xml:space="preserve"> </v>
      </c>
      <c r="DE34" s="131" t="str">
        <f t="shared" si="56"/>
        <v xml:space="preserve"> </v>
      </c>
      <c r="DF34" s="131" t="str">
        <f t="shared" si="57"/>
        <v xml:space="preserve"> </v>
      </c>
      <c r="DG34" s="131" t="str">
        <f t="shared" si="58"/>
        <v xml:space="preserve"> </v>
      </c>
      <c r="DH34" s="131"/>
      <c r="DI34" s="131"/>
      <c r="DJ34" s="131"/>
      <c r="DK34" s="137" t="str">
        <f t="shared" si="99"/>
        <v xml:space="preserve"> </v>
      </c>
      <c r="DL34" s="227" t="str">
        <f t="shared" si="59"/>
        <v xml:space="preserve"> </v>
      </c>
      <c r="DM34" s="227" t="str">
        <f t="shared" si="60"/>
        <v xml:space="preserve"> </v>
      </c>
      <c r="DN34" s="228" t="str">
        <f t="shared" si="14"/>
        <v xml:space="preserve"> </v>
      </c>
      <c r="DO34" s="228" t="str">
        <f t="shared" si="61"/>
        <v xml:space="preserve"> </v>
      </c>
      <c r="DP34" s="228" t="str">
        <f t="shared" si="62"/>
        <v xml:space="preserve"> </v>
      </c>
      <c r="DQ34" s="228" t="str">
        <f t="shared" si="63"/>
        <v xml:space="preserve"> </v>
      </c>
    </row>
    <row r="35" spans="1:121">
      <c r="A35" s="132">
        <f t="shared" si="15"/>
        <v>0</v>
      </c>
      <c r="B35" s="18" t="str">
        <f t="shared" si="64"/>
        <v xml:space="preserve"> </v>
      </c>
      <c r="C35" s="18" t="str">
        <f>IF(A35=0," ",VLOOKUP(B35,'tosafot '!$A$7:$B$234,2,0))</f>
        <v xml:space="preserve"> </v>
      </c>
      <c r="D35" s="220" t="str">
        <f t="shared" si="65"/>
        <v xml:space="preserve"> </v>
      </c>
      <c r="E35" s="130" t="str">
        <f t="shared" si="66"/>
        <v xml:space="preserve"> </v>
      </c>
      <c r="F35" s="126" t="str">
        <f t="shared" si="67"/>
        <v xml:space="preserve"> </v>
      </c>
      <c r="G35" s="18" t="str">
        <f t="shared" si="68"/>
        <v xml:space="preserve"> </v>
      </c>
      <c r="H35" s="189" t="str">
        <f t="shared" si="69"/>
        <v xml:space="preserve"> </v>
      </c>
      <c r="I35" s="18" t="str">
        <f t="shared" si="70"/>
        <v xml:space="preserve"> </v>
      </c>
      <c r="J35" s="18" t="str">
        <f t="shared" si="71"/>
        <v xml:space="preserve"> </v>
      </c>
      <c r="K35" s="189" t="str">
        <f t="shared" si="72"/>
        <v xml:space="preserve"> </v>
      </c>
      <c r="L35" s="18" t="str">
        <f t="shared" si="73"/>
        <v xml:space="preserve"> </v>
      </c>
      <c r="M35" s="129" t="str">
        <f t="shared" si="74"/>
        <v xml:space="preserve"> </v>
      </c>
      <c r="N35" s="189"/>
      <c r="O35" s="132" t="str">
        <f t="shared" si="75"/>
        <v xml:space="preserve"> </v>
      </c>
      <c r="P35" s="127" t="str">
        <f t="shared" si="76"/>
        <v xml:space="preserve"> </v>
      </c>
      <c r="Q35" s="127" t="str">
        <f t="shared" si="77"/>
        <v xml:space="preserve"> </v>
      </c>
      <c r="R35" s="128" t="str">
        <f t="shared" si="78"/>
        <v xml:space="preserve"> </v>
      </c>
      <c r="S35" s="130" t="str">
        <f t="shared" si="79"/>
        <v xml:space="preserve"> </v>
      </c>
      <c r="T35" s="135" t="str">
        <f t="shared" si="16"/>
        <v xml:space="preserve"> </v>
      </c>
      <c r="U35" s="127" t="str">
        <f t="shared" si="17"/>
        <v xml:space="preserve"> </v>
      </c>
      <c r="V35" s="217">
        <v>0</v>
      </c>
      <c r="W35" s="191">
        <v>0</v>
      </c>
      <c r="X35" s="133">
        <v>0</v>
      </c>
      <c r="Y35" s="131" t="str">
        <f t="shared" si="18"/>
        <v xml:space="preserve"> </v>
      </c>
      <c r="Z35" s="131" t="str">
        <f t="shared" si="19"/>
        <v xml:space="preserve"> </v>
      </c>
      <c r="AA35" s="242" t="str">
        <f t="shared" si="20"/>
        <v xml:space="preserve"> </v>
      </c>
      <c r="AB35" s="131" t="str">
        <f t="shared" si="21"/>
        <v xml:space="preserve"> </v>
      </c>
      <c r="AC35" s="131" t="str">
        <f t="shared" si="22"/>
        <v xml:space="preserve"> </v>
      </c>
      <c r="AD35" s="131" t="str">
        <f t="shared" si="23"/>
        <v xml:space="preserve"> </v>
      </c>
      <c r="AE35" s="131" t="str">
        <f t="shared" si="24"/>
        <v xml:space="preserve"> </v>
      </c>
      <c r="AF35" s="131" t="str">
        <f t="shared" si="25"/>
        <v xml:space="preserve"> </v>
      </c>
      <c r="AG35" s="131" t="str">
        <f t="shared" si="26"/>
        <v xml:space="preserve"> </v>
      </c>
      <c r="AH35" s="131" t="str">
        <f t="shared" si="27"/>
        <v xml:space="preserve"> </v>
      </c>
      <c r="AI35" s="131" t="str">
        <f t="shared" si="28"/>
        <v xml:space="preserve"> </v>
      </c>
      <c r="AJ35" s="131" t="str">
        <f t="shared" si="29"/>
        <v xml:space="preserve"> </v>
      </c>
      <c r="AK35" s="131"/>
      <c r="AL35" s="131" t="str">
        <f t="shared" si="30"/>
        <v xml:space="preserve"> </v>
      </c>
      <c r="AM35" s="131"/>
      <c r="AN35" s="243" t="str">
        <f t="shared" si="31"/>
        <v xml:space="preserve"> </v>
      </c>
      <c r="AO35" s="131" t="str">
        <f t="shared" si="32"/>
        <v xml:space="preserve"> </v>
      </c>
      <c r="AP35" s="131" t="str">
        <f t="shared" si="33"/>
        <v xml:space="preserve"> </v>
      </c>
      <c r="AQ35" s="131"/>
      <c r="AR35" s="131" t="str">
        <f t="shared" si="34"/>
        <v xml:space="preserve"> </v>
      </c>
      <c r="AS35" s="131" t="str">
        <f t="shared" si="82"/>
        <v xml:space="preserve"> </v>
      </c>
      <c r="AT35" s="131" t="str">
        <f t="shared" si="35"/>
        <v xml:space="preserve"> </v>
      </c>
      <c r="AU35" s="131" t="str">
        <f t="shared" si="36"/>
        <v xml:space="preserve"> </v>
      </c>
      <c r="AV35" s="131"/>
      <c r="AW35" s="131" t="str">
        <f t="shared" si="37"/>
        <v xml:space="preserve"> </v>
      </c>
      <c r="AX35" s="131" t="str">
        <f t="shared" si="103"/>
        <v xml:space="preserve"> </v>
      </c>
      <c r="AY35" s="131" t="str">
        <f t="shared" si="38"/>
        <v xml:space="preserve"> </v>
      </c>
      <c r="AZ35" s="131"/>
      <c r="BA35" s="131" t="str">
        <f t="shared" si="104"/>
        <v xml:space="preserve"> </v>
      </c>
      <c r="BB35" s="131"/>
      <c r="BC35" s="131"/>
      <c r="BD35" s="131" t="str">
        <f t="shared" si="39"/>
        <v xml:space="preserve"> </v>
      </c>
      <c r="BE35" s="131"/>
      <c r="BF35" s="131" t="str">
        <f t="shared" si="89"/>
        <v xml:space="preserve"> </v>
      </c>
      <c r="BG35" s="131" t="str">
        <f t="shared" si="90"/>
        <v xml:space="preserve"> </v>
      </c>
      <c r="BH35" s="131"/>
      <c r="BI35" s="131"/>
      <c r="BJ35" s="131"/>
      <c r="BK35" s="131" t="str">
        <f t="shared" si="92"/>
        <v xml:space="preserve"> </v>
      </c>
      <c r="BL35" s="131"/>
      <c r="BM35" s="131"/>
      <c r="BN35" s="131" t="str">
        <f t="shared" si="93"/>
        <v xml:space="preserve"> </v>
      </c>
      <c r="BO35" s="131"/>
      <c r="BP35" s="131" t="str">
        <f t="shared" si="94"/>
        <v xml:space="preserve"> </v>
      </c>
      <c r="BQ35" s="131"/>
      <c r="BR35" s="131"/>
      <c r="BS35" s="131"/>
      <c r="BT35" s="131"/>
      <c r="BU35" s="131"/>
      <c r="BV35" s="131" t="str">
        <f t="shared" si="95"/>
        <v xml:space="preserve"> </v>
      </c>
      <c r="BW35" s="131"/>
      <c r="BX35" s="131"/>
      <c r="BY35" s="131"/>
      <c r="BZ35" s="131" t="str">
        <f t="shared" si="98"/>
        <v xml:space="preserve"> </v>
      </c>
      <c r="CA35" s="131"/>
      <c r="CB35" s="136" t="str">
        <f t="shared" si="40"/>
        <v xml:space="preserve"> </v>
      </c>
      <c r="CC35" s="131" t="str">
        <f t="shared" si="41"/>
        <v xml:space="preserve"> </v>
      </c>
      <c r="CD35" s="136" t="str">
        <f t="shared" si="42"/>
        <v xml:space="preserve"> </v>
      </c>
      <c r="CE35" s="131" t="str">
        <f t="shared" si="102"/>
        <v xml:space="preserve"> </v>
      </c>
      <c r="CF35" s="136" t="str">
        <f t="shared" si="43"/>
        <v xml:space="preserve"> </v>
      </c>
      <c r="CG35" s="136"/>
      <c r="CH35" s="136" t="str">
        <f t="shared" si="101"/>
        <v xml:space="preserve"> </v>
      </c>
      <c r="CI35" s="131" t="str">
        <f t="shared" si="44"/>
        <v xml:space="preserve"> </v>
      </c>
      <c r="CJ35" s="131"/>
      <c r="CK35" s="136" t="str">
        <f t="shared" si="45"/>
        <v xml:space="preserve"> </v>
      </c>
      <c r="CL35" s="136" t="str">
        <f t="shared" si="46"/>
        <v xml:space="preserve"> </v>
      </c>
      <c r="CM35" s="131" t="str">
        <f t="shared" si="47"/>
        <v xml:space="preserve"> </v>
      </c>
      <c r="CN35" s="136" t="str">
        <f t="shared" si="48"/>
        <v xml:space="preserve"> </v>
      </c>
      <c r="CO35" s="136" t="str">
        <f t="shared" si="49"/>
        <v xml:space="preserve"> </v>
      </c>
      <c r="CP35" s="136" t="str">
        <f t="shared" si="50"/>
        <v xml:space="preserve"> </v>
      </c>
      <c r="CQ35" s="136"/>
      <c r="CR35" s="136" t="str">
        <f t="shared" si="51"/>
        <v xml:space="preserve"> </v>
      </c>
      <c r="CS35" s="136"/>
      <c r="CT35" s="136"/>
      <c r="CU35" s="136"/>
      <c r="CV35" s="136"/>
      <c r="CW35" s="136"/>
      <c r="CX35" s="136"/>
      <c r="CY35" s="136"/>
      <c r="CZ35" s="136" t="str">
        <f t="shared" si="52"/>
        <v xml:space="preserve"> </v>
      </c>
      <c r="DA35" s="136" t="str">
        <f t="shared" si="53"/>
        <v xml:space="preserve"> </v>
      </c>
      <c r="DB35" s="136" t="str">
        <f t="shared" si="54"/>
        <v xml:space="preserve"> </v>
      </c>
      <c r="DC35" s="131" t="str">
        <f t="shared" si="13"/>
        <v xml:space="preserve"> </v>
      </c>
      <c r="DD35" s="131" t="str">
        <f t="shared" si="55"/>
        <v xml:space="preserve"> </v>
      </c>
      <c r="DE35" s="131" t="str">
        <f t="shared" si="56"/>
        <v xml:space="preserve"> </v>
      </c>
      <c r="DF35" s="131" t="str">
        <f t="shared" si="57"/>
        <v xml:space="preserve"> </v>
      </c>
      <c r="DG35" s="131" t="str">
        <f t="shared" si="58"/>
        <v xml:space="preserve"> </v>
      </c>
      <c r="DH35" s="131"/>
      <c r="DI35" s="131"/>
      <c r="DJ35" s="131"/>
      <c r="DK35" s="137" t="str">
        <f t="shared" si="99"/>
        <v xml:space="preserve"> </v>
      </c>
      <c r="DL35" s="227" t="str">
        <f t="shared" si="59"/>
        <v xml:space="preserve"> </v>
      </c>
      <c r="DM35" s="227" t="str">
        <f t="shared" si="60"/>
        <v xml:space="preserve"> </v>
      </c>
      <c r="DN35" s="228" t="str">
        <f t="shared" si="14"/>
        <v xml:space="preserve"> </v>
      </c>
      <c r="DO35" s="228" t="str">
        <f t="shared" si="61"/>
        <v xml:space="preserve"> </v>
      </c>
      <c r="DP35" s="228" t="str">
        <f t="shared" si="62"/>
        <v xml:space="preserve"> </v>
      </c>
      <c r="DQ35" s="228" t="str">
        <f t="shared" si="63"/>
        <v xml:space="preserve"> </v>
      </c>
    </row>
    <row r="36" spans="1:121">
      <c r="A36" s="132">
        <f t="shared" si="15"/>
        <v>0</v>
      </c>
      <c r="B36" s="18" t="str">
        <f t="shared" si="64"/>
        <v xml:space="preserve"> </v>
      </c>
      <c r="C36" s="18" t="str">
        <f>IF(A36=0," ",VLOOKUP(B36,'tosafot '!$A$7:$B$234,2,0))</f>
        <v xml:space="preserve"> </v>
      </c>
      <c r="D36" s="220" t="str">
        <f t="shared" si="65"/>
        <v xml:space="preserve"> </v>
      </c>
      <c r="E36" s="130" t="str">
        <f t="shared" si="66"/>
        <v xml:space="preserve"> </v>
      </c>
      <c r="F36" s="126" t="str">
        <f t="shared" si="67"/>
        <v xml:space="preserve"> </v>
      </c>
      <c r="G36" s="18" t="str">
        <f t="shared" si="68"/>
        <v xml:space="preserve"> </v>
      </c>
      <c r="H36" s="189" t="str">
        <f t="shared" si="69"/>
        <v xml:space="preserve"> </v>
      </c>
      <c r="I36" s="18" t="str">
        <f t="shared" si="70"/>
        <v xml:space="preserve"> </v>
      </c>
      <c r="J36" s="18" t="str">
        <f t="shared" si="71"/>
        <v xml:space="preserve"> </v>
      </c>
      <c r="K36" s="189" t="str">
        <f t="shared" si="72"/>
        <v xml:space="preserve"> </v>
      </c>
      <c r="L36" s="18" t="str">
        <f t="shared" si="73"/>
        <v xml:space="preserve"> </v>
      </c>
      <c r="M36" s="129" t="str">
        <f t="shared" si="74"/>
        <v xml:space="preserve"> </v>
      </c>
      <c r="N36" s="189"/>
      <c r="O36" s="132" t="str">
        <f t="shared" si="75"/>
        <v xml:space="preserve"> </v>
      </c>
      <c r="P36" s="127" t="str">
        <f t="shared" si="76"/>
        <v xml:space="preserve"> </v>
      </c>
      <c r="Q36" s="127" t="str">
        <f t="shared" si="77"/>
        <v xml:space="preserve"> </v>
      </c>
      <c r="R36" s="128" t="str">
        <f t="shared" si="78"/>
        <v xml:space="preserve"> </v>
      </c>
      <c r="S36" s="130" t="str">
        <f t="shared" si="79"/>
        <v xml:space="preserve"> </v>
      </c>
      <c r="T36" s="135" t="str">
        <f t="shared" si="16"/>
        <v xml:space="preserve"> </v>
      </c>
      <c r="U36" s="127" t="str">
        <f t="shared" si="17"/>
        <v xml:space="preserve"> </v>
      </c>
      <c r="V36" s="217">
        <v>0</v>
      </c>
      <c r="W36" s="191">
        <v>0</v>
      </c>
      <c r="X36" s="133">
        <v>0</v>
      </c>
      <c r="Y36" s="131" t="str">
        <f t="shared" si="18"/>
        <v xml:space="preserve"> </v>
      </c>
      <c r="Z36" s="131" t="str">
        <f t="shared" si="19"/>
        <v xml:space="preserve"> </v>
      </c>
      <c r="AA36" s="242" t="str">
        <f t="shared" si="20"/>
        <v xml:space="preserve"> </v>
      </c>
      <c r="AB36" s="131" t="str">
        <f t="shared" si="21"/>
        <v xml:space="preserve"> </v>
      </c>
      <c r="AC36" s="131" t="str">
        <f t="shared" si="22"/>
        <v xml:space="preserve"> </v>
      </c>
      <c r="AD36" s="131" t="str">
        <f t="shared" si="23"/>
        <v xml:space="preserve"> </v>
      </c>
      <c r="AE36" s="131" t="str">
        <f t="shared" si="24"/>
        <v xml:space="preserve"> </v>
      </c>
      <c r="AF36" s="131" t="str">
        <f t="shared" si="25"/>
        <v xml:space="preserve"> </v>
      </c>
      <c r="AG36" s="131" t="str">
        <f t="shared" si="26"/>
        <v xml:space="preserve"> </v>
      </c>
      <c r="AH36" s="131" t="str">
        <f t="shared" si="27"/>
        <v xml:space="preserve"> </v>
      </c>
      <c r="AI36" s="131" t="str">
        <f t="shared" si="28"/>
        <v xml:space="preserve"> </v>
      </c>
      <c r="AJ36" s="131" t="str">
        <f t="shared" si="29"/>
        <v xml:space="preserve"> </v>
      </c>
      <c r="AK36" s="131"/>
      <c r="AL36" s="131" t="str">
        <f t="shared" si="30"/>
        <v xml:space="preserve"> </v>
      </c>
      <c r="AM36" s="131"/>
      <c r="AN36" s="243" t="str">
        <f t="shared" si="31"/>
        <v xml:space="preserve"> </v>
      </c>
      <c r="AO36" s="131" t="str">
        <f t="shared" si="32"/>
        <v xml:space="preserve"> </v>
      </c>
      <c r="AP36" s="131" t="str">
        <f t="shared" si="33"/>
        <v xml:space="preserve"> </v>
      </c>
      <c r="AQ36" s="131"/>
      <c r="AR36" s="131" t="str">
        <f t="shared" si="34"/>
        <v xml:space="preserve"> </v>
      </c>
      <c r="AS36" s="131" t="str">
        <f t="shared" si="82"/>
        <v xml:space="preserve"> </v>
      </c>
      <c r="AT36" s="131" t="str">
        <f t="shared" si="35"/>
        <v xml:space="preserve"> </v>
      </c>
      <c r="AU36" s="131" t="str">
        <f t="shared" si="36"/>
        <v xml:space="preserve"> </v>
      </c>
      <c r="AV36" s="131"/>
      <c r="AW36" s="131" t="str">
        <f t="shared" si="37"/>
        <v xml:space="preserve"> </v>
      </c>
      <c r="AX36" s="131" t="str">
        <f t="shared" si="103"/>
        <v xml:space="preserve"> </v>
      </c>
      <c r="AY36" s="131" t="str">
        <f t="shared" si="38"/>
        <v xml:space="preserve"> </v>
      </c>
      <c r="AZ36" s="131"/>
      <c r="BA36" s="131" t="str">
        <f t="shared" si="104"/>
        <v xml:space="preserve"> </v>
      </c>
      <c r="BB36" s="131"/>
      <c r="BC36" s="131"/>
      <c r="BD36" s="131" t="str">
        <f t="shared" si="39"/>
        <v xml:space="preserve"> </v>
      </c>
      <c r="BE36" s="131"/>
      <c r="BF36" s="131" t="str">
        <f t="shared" si="89"/>
        <v xml:space="preserve"> </v>
      </c>
      <c r="BG36" s="131" t="str">
        <f t="shared" si="90"/>
        <v xml:space="preserve"> </v>
      </c>
      <c r="BH36" s="131"/>
      <c r="BI36" s="131"/>
      <c r="BJ36" s="131"/>
      <c r="BK36" s="131" t="str">
        <f t="shared" si="92"/>
        <v xml:space="preserve"> </v>
      </c>
      <c r="BL36" s="131"/>
      <c r="BM36" s="131"/>
      <c r="BN36" s="131" t="str">
        <f t="shared" si="93"/>
        <v xml:space="preserve"> </v>
      </c>
      <c r="BO36" s="131"/>
      <c r="BP36" s="131" t="str">
        <f t="shared" si="94"/>
        <v xml:space="preserve"> </v>
      </c>
      <c r="BQ36" s="131"/>
      <c r="BR36" s="131"/>
      <c r="BS36" s="131"/>
      <c r="BT36" s="131"/>
      <c r="BU36" s="131"/>
      <c r="BV36" s="131" t="str">
        <f t="shared" si="95"/>
        <v xml:space="preserve"> </v>
      </c>
      <c r="BW36" s="131"/>
      <c r="BX36" s="131"/>
      <c r="BY36" s="131"/>
      <c r="BZ36" s="131" t="str">
        <f t="shared" si="98"/>
        <v xml:space="preserve"> </v>
      </c>
      <c r="CA36" s="131"/>
      <c r="CB36" s="136" t="str">
        <f t="shared" si="40"/>
        <v xml:space="preserve"> </v>
      </c>
      <c r="CC36" s="131" t="str">
        <f t="shared" si="41"/>
        <v xml:space="preserve"> </v>
      </c>
      <c r="CD36" s="136" t="str">
        <f t="shared" si="42"/>
        <v xml:space="preserve"> </v>
      </c>
      <c r="CE36" s="131" t="str">
        <f t="shared" si="102"/>
        <v xml:space="preserve"> </v>
      </c>
      <c r="CF36" s="136" t="str">
        <f t="shared" si="43"/>
        <v xml:space="preserve"> </v>
      </c>
      <c r="CG36" s="136"/>
      <c r="CH36" s="136" t="str">
        <f t="shared" si="101"/>
        <v xml:space="preserve"> </v>
      </c>
      <c r="CI36" s="131" t="str">
        <f t="shared" si="44"/>
        <v xml:space="preserve"> </v>
      </c>
      <c r="CJ36" s="131"/>
      <c r="CK36" s="136" t="str">
        <f t="shared" si="45"/>
        <v xml:space="preserve"> </v>
      </c>
      <c r="CL36" s="136" t="str">
        <f t="shared" si="46"/>
        <v xml:space="preserve"> </v>
      </c>
      <c r="CM36" s="131" t="str">
        <f t="shared" si="47"/>
        <v xml:space="preserve"> </v>
      </c>
      <c r="CN36" s="136" t="str">
        <f t="shared" si="48"/>
        <v xml:space="preserve"> </v>
      </c>
      <c r="CO36" s="136" t="str">
        <f t="shared" si="49"/>
        <v xml:space="preserve"> </v>
      </c>
      <c r="CP36" s="136" t="str">
        <f t="shared" si="50"/>
        <v xml:space="preserve"> </v>
      </c>
      <c r="CQ36" s="136"/>
      <c r="CR36" s="136" t="str">
        <f t="shared" si="51"/>
        <v xml:space="preserve"> </v>
      </c>
      <c r="CS36" s="136"/>
      <c r="CT36" s="136"/>
      <c r="CU36" s="136"/>
      <c r="CV36" s="136"/>
      <c r="CW36" s="136"/>
      <c r="CX36" s="136"/>
      <c r="CY36" s="136"/>
      <c r="CZ36" s="136" t="str">
        <f t="shared" si="52"/>
        <v xml:space="preserve"> </v>
      </c>
      <c r="DA36" s="136" t="str">
        <f t="shared" si="53"/>
        <v xml:space="preserve"> </v>
      </c>
      <c r="DB36" s="136" t="str">
        <f t="shared" si="54"/>
        <v xml:space="preserve"> </v>
      </c>
      <c r="DC36" s="131" t="str">
        <f t="shared" si="13"/>
        <v xml:space="preserve"> </v>
      </c>
      <c r="DD36" s="131" t="str">
        <f t="shared" si="55"/>
        <v xml:space="preserve"> </v>
      </c>
      <c r="DE36" s="131" t="str">
        <f t="shared" si="56"/>
        <v xml:space="preserve"> </v>
      </c>
      <c r="DF36" s="131" t="str">
        <f t="shared" si="57"/>
        <v xml:space="preserve"> </v>
      </c>
      <c r="DG36" s="131" t="str">
        <f t="shared" si="58"/>
        <v xml:space="preserve"> </v>
      </c>
      <c r="DH36" s="131"/>
      <c r="DI36" s="131"/>
      <c r="DJ36" s="131"/>
      <c r="DK36" s="137" t="str">
        <f t="shared" si="99"/>
        <v xml:space="preserve"> </v>
      </c>
      <c r="DL36" s="227" t="str">
        <f t="shared" si="59"/>
        <v xml:space="preserve"> </v>
      </c>
      <c r="DM36" s="227" t="str">
        <f t="shared" si="60"/>
        <v xml:space="preserve"> </v>
      </c>
      <c r="DN36" s="228" t="str">
        <f t="shared" si="14"/>
        <v xml:space="preserve"> </v>
      </c>
      <c r="DO36" s="228" t="str">
        <f t="shared" si="61"/>
        <v xml:space="preserve"> </v>
      </c>
      <c r="DP36" s="228" t="str">
        <f t="shared" si="62"/>
        <v xml:space="preserve"> </v>
      </c>
      <c r="DQ36" s="228" t="str">
        <f t="shared" si="63"/>
        <v xml:space="preserve"> </v>
      </c>
    </row>
    <row r="37" spans="1:121">
      <c r="A37" s="132">
        <f t="shared" si="15"/>
        <v>0</v>
      </c>
      <c r="B37" s="18" t="str">
        <f t="shared" si="64"/>
        <v xml:space="preserve"> </v>
      </c>
      <c r="C37" s="18" t="str">
        <f>IF(A37=0," ",VLOOKUP(B37,'tosafot '!$A$7:$B$234,2,0))</f>
        <v xml:space="preserve"> </v>
      </c>
      <c r="D37" s="220" t="str">
        <f t="shared" si="65"/>
        <v xml:space="preserve"> </v>
      </c>
      <c r="E37" s="130" t="str">
        <f t="shared" si="66"/>
        <v xml:space="preserve"> </v>
      </c>
      <c r="F37" s="126" t="str">
        <f t="shared" si="67"/>
        <v xml:space="preserve"> </v>
      </c>
      <c r="G37" s="18" t="str">
        <f t="shared" si="68"/>
        <v xml:space="preserve"> </v>
      </c>
      <c r="H37" s="189" t="str">
        <f t="shared" si="69"/>
        <v xml:space="preserve"> </v>
      </c>
      <c r="I37" s="18" t="str">
        <f t="shared" si="70"/>
        <v xml:space="preserve"> </v>
      </c>
      <c r="J37" s="18" t="str">
        <f t="shared" si="71"/>
        <v xml:space="preserve"> </v>
      </c>
      <c r="K37" s="189" t="str">
        <f t="shared" si="72"/>
        <v xml:space="preserve"> </v>
      </c>
      <c r="L37" s="18" t="str">
        <f t="shared" si="73"/>
        <v xml:space="preserve"> </v>
      </c>
      <c r="M37" s="129" t="str">
        <f t="shared" si="74"/>
        <v xml:space="preserve"> </v>
      </c>
      <c r="N37" s="189"/>
      <c r="O37" s="132" t="str">
        <f t="shared" si="75"/>
        <v xml:space="preserve"> </v>
      </c>
      <c r="P37" s="127" t="str">
        <f t="shared" si="76"/>
        <v xml:space="preserve"> </v>
      </c>
      <c r="Q37" s="127" t="str">
        <f t="shared" si="77"/>
        <v xml:space="preserve"> </v>
      </c>
      <c r="R37" s="128" t="str">
        <f t="shared" si="78"/>
        <v xml:space="preserve"> </v>
      </c>
      <c r="S37" s="130" t="str">
        <f t="shared" si="79"/>
        <v xml:space="preserve"> </v>
      </c>
      <c r="T37" s="135" t="str">
        <f t="shared" si="16"/>
        <v xml:space="preserve"> </v>
      </c>
      <c r="U37" s="127" t="str">
        <f t="shared" si="17"/>
        <v xml:space="preserve"> </v>
      </c>
      <c r="V37" s="217">
        <v>0</v>
      </c>
      <c r="W37" s="191">
        <v>0</v>
      </c>
      <c r="X37" s="133">
        <v>0</v>
      </c>
      <c r="Y37" s="131" t="str">
        <f t="shared" si="18"/>
        <v xml:space="preserve"> </v>
      </c>
      <c r="Z37" s="131" t="str">
        <f t="shared" si="19"/>
        <v xml:space="preserve"> </v>
      </c>
      <c r="AA37" s="242" t="str">
        <f t="shared" si="20"/>
        <v xml:space="preserve"> </v>
      </c>
      <c r="AB37" s="131" t="str">
        <f t="shared" si="21"/>
        <v xml:space="preserve"> </v>
      </c>
      <c r="AC37" s="131" t="str">
        <f t="shared" si="22"/>
        <v xml:space="preserve"> </v>
      </c>
      <c r="AD37" s="131" t="str">
        <f t="shared" si="23"/>
        <v xml:space="preserve"> </v>
      </c>
      <c r="AE37" s="131" t="str">
        <f t="shared" si="24"/>
        <v xml:space="preserve"> </v>
      </c>
      <c r="AF37" s="131" t="str">
        <f t="shared" si="25"/>
        <v xml:space="preserve"> </v>
      </c>
      <c r="AG37" s="131" t="str">
        <f t="shared" si="26"/>
        <v xml:space="preserve"> </v>
      </c>
      <c r="AH37" s="131" t="str">
        <f t="shared" si="27"/>
        <v xml:space="preserve"> </v>
      </c>
      <c r="AI37" s="131" t="str">
        <f t="shared" si="28"/>
        <v xml:space="preserve"> </v>
      </c>
      <c r="AJ37" s="131" t="str">
        <f t="shared" si="29"/>
        <v xml:space="preserve"> </v>
      </c>
      <c r="AK37" s="131"/>
      <c r="AL37" s="131" t="str">
        <f t="shared" si="30"/>
        <v xml:space="preserve"> </v>
      </c>
      <c r="AM37" s="131"/>
      <c r="AN37" s="243" t="str">
        <f t="shared" si="31"/>
        <v xml:space="preserve"> </v>
      </c>
      <c r="AO37" s="131" t="str">
        <f t="shared" si="32"/>
        <v xml:space="preserve"> </v>
      </c>
      <c r="AP37" s="131" t="str">
        <f t="shared" si="33"/>
        <v xml:space="preserve"> </v>
      </c>
      <c r="AQ37" s="131"/>
      <c r="AR37" s="131" t="str">
        <f t="shared" si="34"/>
        <v xml:space="preserve"> </v>
      </c>
      <c r="AS37" s="131" t="str">
        <f t="shared" si="82"/>
        <v xml:space="preserve"> </v>
      </c>
      <c r="AT37" s="131" t="str">
        <f t="shared" si="35"/>
        <v xml:space="preserve"> </v>
      </c>
      <c r="AU37" s="131" t="str">
        <f t="shared" si="36"/>
        <v xml:space="preserve"> </v>
      </c>
      <c r="AV37" s="131"/>
      <c r="AW37" s="131" t="str">
        <f t="shared" si="37"/>
        <v xml:space="preserve"> </v>
      </c>
      <c r="AX37" s="131" t="str">
        <f t="shared" si="103"/>
        <v xml:space="preserve"> </v>
      </c>
      <c r="AY37" s="131" t="str">
        <f t="shared" si="38"/>
        <v xml:space="preserve"> </v>
      </c>
      <c r="AZ37" s="131"/>
      <c r="BA37" s="131" t="str">
        <f t="shared" si="104"/>
        <v xml:space="preserve"> </v>
      </c>
      <c r="BB37" s="131"/>
      <c r="BC37" s="131"/>
      <c r="BD37" s="131" t="str">
        <f t="shared" si="39"/>
        <v xml:space="preserve"> </v>
      </c>
      <c r="BE37" s="131"/>
      <c r="BF37" s="131" t="str">
        <f t="shared" si="89"/>
        <v xml:space="preserve"> </v>
      </c>
      <c r="BG37" s="131" t="str">
        <f t="shared" si="90"/>
        <v xml:space="preserve"> </v>
      </c>
      <c r="BH37" s="131"/>
      <c r="BI37" s="131"/>
      <c r="BJ37" s="131"/>
      <c r="BK37" s="131" t="str">
        <f t="shared" si="92"/>
        <v xml:space="preserve"> </v>
      </c>
      <c r="BL37" s="131"/>
      <c r="BM37" s="131"/>
      <c r="BN37" s="131" t="str">
        <f t="shared" si="93"/>
        <v xml:space="preserve"> </v>
      </c>
      <c r="BO37" s="131"/>
      <c r="BP37" s="131" t="str">
        <f t="shared" si="94"/>
        <v xml:space="preserve"> </v>
      </c>
      <c r="BQ37" s="131"/>
      <c r="BR37" s="131"/>
      <c r="BS37" s="131"/>
      <c r="BT37" s="131"/>
      <c r="BU37" s="131"/>
      <c r="BV37" s="131" t="str">
        <f t="shared" si="95"/>
        <v xml:space="preserve"> </v>
      </c>
      <c r="BW37" s="131"/>
      <c r="BX37" s="131"/>
      <c r="BY37" s="131"/>
      <c r="BZ37" s="131" t="str">
        <f t="shared" si="98"/>
        <v xml:space="preserve"> </v>
      </c>
      <c r="CA37" s="131"/>
      <c r="CB37" s="136" t="str">
        <f t="shared" si="40"/>
        <v xml:space="preserve"> </v>
      </c>
      <c r="CC37" s="131" t="str">
        <f t="shared" si="41"/>
        <v xml:space="preserve"> </v>
      </c>
      <c r="CD37" s="136" t="str">
        <f t="shared" si="42"/>
        <v xml:space="preserve"> </v>
      </c>
      <c r="CE37" s="131" t="str">
        <f t="shared" si="102"/>
        <v xml:space="preserve"> </v>
      </c>
      <c r="CF37" s="136" t="str">
        <f t="shared" si="43"/>
        <v xml:space="preserve"> </v>
      </c>
      <c r="CG37" s="136"/>
      <c r="CH37" s="136" t="str">
        <f t="shared" si="101"/>
        <v xml:space="preserve"> </v>
      </c>
      <c r="CI37" s="131" t="str">
        <f t="shared" si="44"/>
        <v xml:space="preserve"> </v>
      </c>
      <c r="CJ37" s="131"/>
      <c r="CK37" s="136" t="str">
        <f t="shared" si="45"/>
        <v xml:space="preserve"> </v>
      </c>
      <c r="CL37" s="136" t="str">
        <f t="shared" si="46"/>
        <v xml:space="preserve"> </v>
      </c>
      <c r="CM37" s="131" t="str">
        <f t="shared" si="47"/>
        <v xml:space="preserve"> </v>
      </c>
      <c r="CN37" s="136" t="str">
        <f t="shared" si="48"/>
        <v xml:space="preserve"> </v>
      </c>
      <c r="CO37" s="136" t="str">
        <f t="shared" si="49"/>
        <v xml:space="preserve"> </v>
      </c>
      <c r="CP37" s="136" t="str">
        <f t="shared" si="50"/>
        <v xml:space="preserve"> </v>
      </c>
      <c r="CQ37" s="136"/>
      <c r="CR37" s="136" t="str">
        <f t="shared" si="51"/>
        <v xml:space="preserve"> </v>
      </c>
      <c r="CS37" s="136"/>
      <c r="CT37" s="136"/>
      <c r="CU37" s="136"/>
      <c r="CV37" s="136"/>
      <c r="CW37" s="136"/>
      <c r="CX37" s="136"/>
      <c r="CY37" s="136"/>
      <c r="CZ37" s="136" t="str">
        <f t="shared" si="52"/>
        <v xml:space="preserve"> </v>
      </c>
      <c r="DA37" s="136" t="str">
        <f t="shared" si="53"/>
        <v xml:space="preserve"> </v>
      </c>
      <c r="DB37" s="136" t="str">
        <f t="shared" si="54"/>
        <v xml:space="preserve"> </v>
      </c>
      <c r="DC37" s="131" t="str">
        <f t="shared" si="13"/>
        <v xml:space="preserve"> </v>
      </c>
      <c r="DD37" s="131" t="str">
        <f t="shared" si="55"/>
        <v xml:space="preserve"> </v>
      </c>
      <c r="DE37" s="131" t="str">
        <f t="shared" si="56"/>
        <v xml:space="preserve"> </v>
      </c>
      <c r="DF37" s="131" t="str">
        <f t="shared" si="57"/>
        <v xml:space="preserve"> </v>
      </c>
      <c r="DG37" s="131" t="str">
        <f t="shared" si="58"/>
        <v xml:space="preserve"> </v>
      </c>
      <c r="DH37" s="131"/>
      <c r="DI37" s="131"/>
      <c r="DJ37" s="131"/>
      <c r="DK37" s="137" t="str">
        <f t="shared" si="99"/>
        <v xml:space="preserve"> </v>
      </c>
      <c r="DL37" s="227" t="str">
        <f t="shared" si="59"/>
        <v xml:space="preserve"> </v>
      </c>
      <c r="DM37" s="227" t="str">
        <f t="shared" si="60"/>
        <v xml:space="preserve"> </v>
      </c>
      <c r="DN37" s="228" t="str">
        <f t="shared" si="14"/>
        <v xml:space="preserve"> </v>
      </c>
      <c r="DO37" s="228" t="str">
        <f t="shared" si="61"/>
        <v xml:space="preserve"> </v>
      </c>
      <c r="DP37" s="228" t="str">
        <f t="shared" si="62"/>
        <v xml:space="preserve"> </v>
      </c>
      <c r="DQ37" s="228" t="str">
        <f t="shared" si="63"/>
        <v xml:space="preserve"> </v>
      </c>
    </row>
    <row r="38" spans="1:121">
      <c r="A38" s="132">
        <f t="shared" si="15"/>
        <v>0</v>
      </c>
      <c r="B38" s="18" t="str">
        <f t="shared" si="64"/>
        <v xml:space="preserve"> </v>
      </c>
      <c r="C38" s="18" t="str">
        <f>IF(A38=0," ",VLOOKUP(B38,'tosafot '!$A$7:$B$234,2,0))</f>
        <v xml:space="preserve"> </v>
      </c>
      <c r="D38" s="220" t="str">
        <f t="shared" si="65"/>
        <v xml:space="preserve"> </v>
      </c>
      <c r="E38" s="130" t="str">
        <f t="shared" si="66"/>
        <v xml:space="preserve"> </v>
      </c>
      <c r="F38" s="126" t="str">
        <f t="shared" si="67"/>
        <v xml:space="preserve"> </v>
      </c>
      <c r="G38" s="18" t="str">
        <f t="shared" si="68"/>
        <v xml:space="preserve"> </v>
      </c>
      <c r="H38" s="189" t="str">
        <f t="shared" si="69"/>
        <v xml:space="preserve"> </v>
      </c>
      <c r="I38" s="18" t="str">
        <f t="shared" si="70"/>
        <v xml:space="preserve"> </v>
      </c>
      <c r="J38" s="18" t="str">
        <f t="shared" si="71"/>
        <v xml:space="preserve"> </v>
      </c>
      <c r="K38" s="189" t="str">
        <f t="shared" si="72"/>
        <v xml:space="preserve"> </v>
      </c>
      <c r="L38" s="18" t="str">
        <f t="shared" si="73"/>
        <v xml:space="preserve"> </v>
      </c>
      <c r="M38" s="129" t="str">
        <f t="shared" si="74"/>
        <v xml:space="preserve"> </v>
      </c>
      <c r="N38" s="189"/>
      <c r="O38" s="132" t="str">
        <f t="shared" si="75"/>
        <v xml:space="preserve"> </v>
      </c>
      <c r="P38" s="127" t="str">
        <f t="shared" si="76"/>
        <v xml:space="preserve"> </v>
      </c>
      <c r="Q38" s="127" t="str">
        <f t="shared" si="77"/>
        <v xml:space="preserve"> </v>
      </c>
      <c r="R38" s="128" t="str">
        <f t="shared" si="78"/>
        <v xml:space="preserve"> </v>
      </c>
      <c r="S38" s="130" t="str">
        <f t="shared" si="79"/>
        <v xml:space="preserve"> </v>
      </c>
      <c r="T38" s="135" t="str">
        <f t="shared" si="16"/>
        <v xml:space="preserve"> </v>
      </c>
      <c r="U38" s="127" t="str">
        <f t="shared" si="17"/>
        <v xml:space="preserve"> </v>
      </c>
      <c r="V38" s="217">
        <v>0</v>
      </c>
      <c r="W38" s="191">
        <v>0</v>
      </c>
      <c r="X38" s="133">
        <v>0</v>
      </c>
      <c r="Y38" s="131" t="str">
        <f t="shared" si="18"/>
        <v xml:space="preserve"> </v>
      </c>
      <c r="Z38" s="131" t="str">
        <f t="shared" si="19"/>
        <v xml:space="preserve"> </v>
      </c>
      <c r="AA38" s="242" t="str">
        <f t="shared" si="20"/>
        <v xml:space="preserve"> </v>
      </c>
      <c r="AB38" s="131" t="str">
        <f t="shared" si="21"/>
        <v xml:space="preserve"> </v>
      </c>
      <c r="AC38" s="131" t="str">
        <f t="shared" si="22"/>
        <v xml:space="preserve"> </v>
      </c>
      <c r="AD38" s="131" t="str">
        <f t="shared" si="23"/>
        <v xml:space="preserve"> </v>
      </c>
      <c r="AE38" s="131" t="str">
        <f t="shared" si="24"/>
        <v xml:space="preserve"> </v>
      </c>
      <c r="AF38" s="131" t="str">
        <f t="shared" si="25"/>
        <v xml:space="preserve"> </v>
      </c>
      <c r="AG38" s="131" t="str">
        <f t="shared" si="26"/>
        <v xml:space="preserve"> </v>
      </c>
      <c r="AH38" s="131" t="str">
        <f t="shared" si="27"/>
        <v xml:space="preserve"> </v>
      </c>
      <c r="AI38" s="131" t="str">
        <f t="shared" si="28"/>
        <v xml:space="preserve"> </v>
      </c>
      <c r="AJ38" s="131" t="str">
        <f t="shared" si="29"/>
        <v xml:space="preserve"> </v>
      </c>
      <c r="AK38" s="131"/>
      <c r="AL38" s="131" t="str">
        <f t="shared" si="30"/>
        <v xml:space="preserve"> </v>
      </c>
      <c r="AM38" s="131"/>
      <c r="AN38" s="243" t="str">
        <f t="shared" si="31"/>
        <v xml:space="preserve"> </v>
      </c>
      <c r="AO38" s="131" t="str">
        <f t="shared" si="32"/>
        <v xml:space="preserve"> </v>
      </c>
      <c r="AP38" s="131" t="str">
        <f t="shared" si="33"/>
        <v xml:space="preserve"> </v>
      </c>
      <c r="AQ38" s="131"/>
      <c r="AR38" s="131" t="str">
        <f t="shared" si="34"/>
        <v xml:space="preserve"> </v>
      </c>
      <c r="AS38" s="131" t="str">
        <f t="shared" si="82"/>
        <v xml:space="preserve"> </v>
      </c>
      <c r="AT38" s="131" t="str">
        <f t="shared" si="35"/>
        <v xml:space="preserve"> </v>
      </c>
      <c r="AU38" s="131" t="str">
        <f t="shared" si="36"/>
        <v xml:space="preserve"> </v>
      </c>
      <c r="AV38" s="131"/>
      <c r="AW38" s="131" t="str">
        <f t="shared" si="37"/>
        <v xml:space="preserve"> </v>
      </c>
      <c r="AX38" s="131" t="str">
        <f t="shared" si="103"/>
        <v xml:space="preserve"> </v>
      </c>
      <c r="AY38" s="131" t="str">
        <f t="shared" si="38"/>
        <v xml:space="preserve"> </v>
      </c>
      <c r="AZ38" s="131"/>
      <c r="BA38" s="131" t="str">
        <f t="shared" si="104"/>
        <v xml:space="preserve"> </v>
      </c>
      <c r="BB38" s="131"/>
      <c r="BC38" s="131"/>
      <c r="BD38" s="131" t="str">
        <f t="shared" si="39"/>
        <v xml:space="preserve"> </v>
      </c>
      <c r="BE38" s="131"/>
      <c r="BF38" s="131" t="str">
        <f t="shared" si="89"/>
        <v xml:space="preserve"> </v>
      </c>
      <c r="BG38" s="131" t="str">
        <f t="shared" si="90"/>
        <v xml:space="preserve"> </v>
      </c>
      <c r="BH38" s="131"/>
      <c r="BI38" s="131"/>
      <c r="BJ38" s="131"/>
      <c r="BK38" s="131" t="str">
        <f t="shared" si="92"/>
        <v xml:space="preserve"> </v>
      </c>
      <c r="BL38" s="131"/>
      <c r="BM38" s="131"/>
      <c r="BN38" s="131" t="str">
        <f t="shared" si="93"/>
        <v xml:space="preserve"> </v>
      </c>
      <c r="BO38" s="131"/>
      <c r="BP38" s="131" t="str">
        <f t="shared" si="94"/>
        <v xml:space="preserve"> </v>
      </c>
      <c r="BQ38" s="131"/>
      <c r="BR38" s="131"/>
      <c r="BS38" s="131"/>
      <c r="BT38" s="131"/>
      <c r="BU38" s="131"/>
      <c r="BV38" s="131" t="str">
        <f t="shared" si="95"/>
        <v xml:space="preserve"> </v>
      </c>
      <c r="BW38" s="131"/>
      <c r="BX38" s="131"/>
      <c r="BY38" s="131"/>
      <c r="BZ38" s="131" t="str">
        <f t="shared" si="98"/>
        <v xml:space="preserve"> </v>
      </c>
      <c r="CA38" s="131"/>
      <c r="CB38" s="136" t="str">
        <f t="shared" si="40"/>
        <v xml:space="preserve"> </v>
      </c>
      <c r="CC38" s="131" t="str">
        <f t="shared" si="41"/>
        <v xml:space="preserve"> </v>
      </c>
      <c r="CD38" s="136" t="str">
        <f t="shared" si="42"/>
        <v xml:space="preserve"> </v>
      </c>
      <c r="CE38" s="131" t="str">
        <f t="shared" si="102"/>
        <v xml:space="preserve"> </v>
      </c>
      <c r="CF38" s="136" t="str">
        <f t="shared" si="43"/>
        <v xml:space="preserve"> </v>
      </c>
      <c r="CG38" s="136"/>
      <c r="CH38" s="136" t="str">
        <f t="shared" si="101"/>
        <v xml:space="preserve"> </v>
      </c>
      <c r="CI38" s="131" t="str">
        <f t="shared" si="44"/>
        <v xml:space="preserve"> </v>
      </c>
      <c r="CJ38" s="131"/>
      <c r="CK38" s="136" t="str">
        <f t="shared" si="45"/>
        <v xml:space="preserve"> </v>
      </c>
      <c r="CL38" s="136" t="str">
        <f t="shared" si="46"/>
        <v xml:space="preserve"> </v>
      </c>
      <c r="CM38" s="131" t="str">
        <f t="shared" si="47"/>
        <v xml:space="preserve"> </v>
      </c>
      <c r="CN38" s="136" t="str">
        <f t="shared" si="48"/>
        <v xml:space="preserve"> </v>
      </c>
      <c r="CO38" s="136" t="str">
        <f t="shared" si="49"/>
        <v xml:space="preserve"> </v>
      </c>
      <c r="CP38" s="136" t="str">
        <f t="shared" si="50"/>
        <v xml:space="preserve"> </v>
      </c>
      <c r="CQ38" s="136"/>
      <c r="CR38" s="136" t="str">
        <f t="shared" si="51"/>
        <v xml:space="preserve"> </v>
      </c>
      <c r="CS38" s="136"/>
      <c r="CT38" s="136"/>
      <c r="CU38" s="136"/>
      <c r="CV38" s="136"/>
      <c r="CW38" s="136"/>
      <c r="CX38" s="136"/>
      <c r="CY38" s="136"/>
      <c r="CZ38" s="136" t="str">
        <f t="shared" si="52"/>
        <v xml:space="preserve"> </v>
      </c>
      <c r="DA38" s="136" t="str">
        <f t="shared" si="53"/>
        <v xml:space="preserve"> </v>
      </c>
      <c r="DB38" s="136" t="str">
        <f t="shared" si="54"/>
        <v xml:space="preserve"> </v>
      </c>
      <c r="DC38" s="131" t="str">
        <f t="shared" si="13"/>
        <v xml:space="preserve"> </v>
      </c>
      <c r="DD38" s="131" t="str">
        <f t="shared" si="55"/>
        <v xml:space="preserve"> </v>
      </c>
      <c r="DE38" s="131" t="str">
        <f t="shared" si="56"/>
        <v xml:space="preserve"> </v>
      </c>
      <c r="DF38" s="131" t="str">
        <f t="shared" si="57"/>
        <v xml:space="preserve"> </v>
      </c>
      <c r="DG38" s="131" t="str">
        <f t="shared" si="58"/>
        <v xml:space="preserve"> </v>
      </c>
      <c r="DH38" s="131"/>
      <c r="DI38" s="131"/>
      <c r="DJ38" s="131"/>
      <c r="DK38" s="137" t="str">
        <f t="shared" si="99"/>
        <v xml:space="preserve"> </v>
      </c>
      <c r="DL38" s="227" t="str">
        <f t="shared" si="59"/>
        <v xml:space="preserve"> </v>
      </c>
      <c r="DM38" s="227" t="str">
        <f t="shared" si="60"/>
        <v xml:space="preserve"> </v>
      </c>
      <c r="DN38" s="228" t="str">
        <f t="shared" si="14"/>
        <v xml:space="preserve"> </v>
      </c>
      <c r="DO38" s="228" t="str">
        <f t="shared" si="61"/>
        <v xml:space="preserve"> </v>
      </c>
      <c r="DP38" s="228" t="str">
        <f t="shared" si="62"/>
        <v xml:space="preserve"> </v>
      </c>
      <c r="DQ38" s="228" t="str">
        <f t="shared" si="63"/>
        <v xml:space="preserve"> </v>
      </c>
    </row>
    <row r="39" spans="1:121">
      <c r="A39" s="132">
        <f t="shared" si="15"/>
        <v>0</v>
      </c>
      <c r="B39" s="18" t="str">
        <f t="shared" si="64"/>
        <v xml:space="preserve"> </v>
      </c>
      <c r="C39" s="18" t="str">
        <f>IF(A39=0," ",VLOOKUP(B39,'tosafot '!$A$7:$B$234,2,0))</f>
        <v xml:space="preserve"> </v>
      </c>
      <c r="D39" s="220" t="str">
        <f t="shared" si="65"/>
        <v xml:space="preserve"> </v>
      </c>
      <c r="E39" s="130" t="str">
        <f t="shared" si="66"/>
        <v xml:space="preserve"> </v>
      </c>
      <c r="F39" s="126" t="str">
        <f t="shared" si="67"/>
        <v xml:space="preserve"> </v>
      </c>
      <c r="G39" s="18" t="str">
        <f t="shared" si="68"/>
        <v xml:space="preserve"> </v>
      </c>
      <c r="H39" s="189" t="str">
        <f t="shared" si="69"/>
        <v xml:space="preserve"> </v>
      </c>
      <c r="I39" s="18" t="str">
        <f t="shared" si="70"/>
        <v xml:space="preserve"> </v>
      </c>
      <c r="J39" s="18" t="str">
        <f t="shared" si="71"/>
        <v xml:space="preserve"> </v>
      </c>
      <c r="K39" s="189" t="str">
        <f t="shared" si="72"/>
        <v xml:space="preserve"> </v>
      </c>
      <c r="L39" s="18" t="str">
        <f t="shared" si="73"/>
        <v xml:space="preserve"> </v>
      </c>
      <c r="M39" s="129" t="str">
        <f t="shared" si="74"/>
        <v xml:space="preserve"> </v>
      </c>
      <c r="N39" s="189"/>
      <c r="O39" s="132" t="str">
        <f t="shared" si="75"/>
        <v xml:space="preserve"> </v>
      </c>
      <c r="P39" s="127" t="str">
        <f t="shared" si="76"/>
        <v xml:space="preserve"> </v>
      </c>
      <c r="Q39" s="127" t="str">
        <f t="shared" si="77"/>
        <v xml:space="preserve"> </v>
      </c>
      <c r="R39" s="128" t="str">
        <f t="shared" si="78"/>
        <v xml:space="preserve"> </v>
      </c>
      <c r="S39" s="130" t="str">
        <f t="shared" si="79"/>
        <v xml:space="preserve"> </v>
      </c>
      <c r="T39" s="135" t="str">
        <f t="shared" si="16"/>
        <v xml:space="preserve"> </v>
      </c>
      <c r="U39" s="127" t="str">
        <f t="shared" si="17"/>
        <v xml:space="preserve"> </v>
      </c>
      <c r="V39" s="217">
        <v>0</v>
      </c>
      <c r="W39" s="191">
        <v>0</v>
      </c>
      <c r="X39" s="133">
        <v>0</v>
      </c>
      <c r="Y39" s="131" t="str">
        <f t="shared" si="18"/>
        <v xml:space="preserve"> </v>
      </c>
      <c r="Z39" s="131" t="str">
        <f t="shared" si="19"/>
        <v xml:space="preserve"> </v>
      </c>
      <c r="AA39" s="242" t="str">
        <f t="shared" si="20"/>
        <v xml:space="preserve"> </v>
      </c>
      <c r="AB39" s="131" t="str">
        <f t="shared" si="21"/>
        <v xml:space="preserve"> </v>
      </c>
      <c r="AC39" s="131" t="str">
        <f t="shared" si="22"/>
        <v xml:space="preserve"> </v>
      </c>
      <c r="AD39" s="131" t="str">
        <f t="shared" si="23"/>
        <v xml:space="preserve"> </v>
      </c>
      <c r="AE39" s="131" t="str">
        <f t="shared" si="24"/>
        <v xml:space="preserve"> </v>
      </c>
      <c r="AF39" s="131" t="str">
        <f t="shared" si="25"/>
        <v xml:space="preserve"> </v>
      </c>
      <c r="AG39" s="131" t="str">
        <f t="shared" si="26"/>
        <v xml:space="preserve"> </v>
      </c>
      <c r="AH39" s="131" t="str">
        <f t="shared" si="27"/>
        <v xml:space="preserve"> </v>
      </c>
      <c r="AI39" s="131" t="str">
        <f t="shared" si="28"/>
        <v xml:space="preserve"> </v>
      </c>
      <c r="AJ39" s="131" t="str">
        <f t="shared" si="29"/>
        <v xml:space="preserve"> </v>
      </c>
      <c r="AK39" s="131"/>
      <c r="AL39" s="131" t="str">
        <f t="shared" si="30"/>
        <v xml:space="preserve"> </v>
      </c>
      <c r="AM39" s="131"/>
      <c r="AN39" s="243" t="str">
        <f t="shared" si="31"/>
        <v xml:space="preserve"> </v>
      </c>
      <c r="AO39" s="131" t="str">
        <f t="shared" si="32"/>
        <v xml:space="preserve"> </v>
      </c>
      <c r="AP39" s="131" t="str">
        <f t="shared" si="33"/>
        <v xml:space="preserve"> </v>
      </c>
      <c r="AQ39" s="131"/>
      <c r="AR39" s="131" t="str">
        <f t="shared" si="34"/>
        <v xml:space="preserve"> </v>
      </c>
      <c r="AS39" s="131" t="str">
        <f t="shared" si="82"/>
        <v xml:space="preserve"> </v>
      </c>
      <c r="AT39" s="131" t="str">
        <f t="shared" si="35"/>
        <v xml:space="preserve"> </v>
      </c>
      <c r="AU39" s="131" t="str">
        <f t="shared" si="36"/>
        <v xml:space="preserve"> </v>
      </c>
      <c r="AV39" s="131"/>
      <c r="AW39" s="131" t="str">
        <f t="shared" si="37"/>
        <v xml:space="preserve"> </v>
      </c>
      <c r="AX39" s="131" t="str">
        <f t="shared" si="103"/>
        <v xml:space="preserve"> </v>
      </c>
      <c r="AY39" s="131" t="str">
        <f t="shared" si="38"/>
        <v xml:space="preserve"> </v>
      </c>
      <c r="AZ39" s="131"/>
      <c r="BA39" s="131" t="str">
        <f t="shared" si="104"/>
        <v xml:space="preserve"> </v>
      </c>
      <c r="BB39" s="131"/>
      <c r="BC39" s="131"/>
      <c r="BD39" s="131" t="str">
        <f t="shared" si="39"/>
        <v xml:space="preserve"> </v>
      </c>
      <c r="BE39" s="131"/>
      <c r="BF39" s="131" t="str">
        <f t="shared" si="89"/>
        <v xml:space="preserve"> </v>
      </c>
      <c r="BG39" s="131" t="str">
        <f t="shared" si="90"/>
        <v xml:space="preserve"> </v>
      </c>
      <c r="BH39" s="131"/>
      <c r="BI39" s="131"/>
      <c r="BJ39" s="131"/>
      <c r="BK39" s="131" t="str">
        <f t="shared" si="92"/>
        <v xml:space="preserve"> </v>
      </c>
      <c r="BL39" s="131"/>
      <c r="BM39" s="131"/>
      <c r="BN39" s="131" t="str">
        <f t="shared" si="93"/>
        <v xml:space="preserve"> </v>
      </c>
      <c r="BO39" s="131"/>
      <c r="BP39" s="131" t="str">
        <f t="shared" si="94"/>
        <v xml:space="preserve"> </v>
      </c>
      <c r="BQ39" s="131"/>
      <c r="BR39" s="131"/>
      <c r="BS39" s="131"/>
      <c r="BT39" s="131"/>
      <c r="BU39" s="131"/>
      <c r="BV39" s="131" t="str">
        <f t="shared" si="95"/>
        <v xml:space="preserve"> </v>
      </c>
      <c r="BW39" s="131"/>
      <c r="BX39" s="131"/>
      <c r="BY39" s="131"/>
      <c r="BZ39" s="131" t="str">
        <f t="shared" si="98"/>
        <v xml:space="preserve"> </v>
      </c>
      <c r="CA39" s="131"/>
      <c r="CB39" s="136" t="str">
        <f t="shared" si="40"/>
        <v xml:space="preserve"> </v>
      </c>
      <c r="CC39" s="131" t="str">
        <f t="shared" si="41"/>
        <v xml:space="preserve"> </v>
      </c>
      <c r="CD39" s="136" t="str">
        <f t="shared" si="42"/>
        <v xml:space="preserve"> </v>
      </c>
      <c r="CE39" s="131" t="str">
        <f t="shared" si="102"/>
        <v xml:space="preserve"> </v>
      </c>
      <c r="CF39" s="136" t="str">
        <f t="shared" si="43"/>
        <v xml:space="preserve"> </v>
      </c>
      <c r="CG39" s="136"/>
      <c r="CH39" s="136" t="str">
        <f t="shared" si="101"/>
        <v xml:space="preserve"> </v>
      </c>
      <c r="CI39" s="131" t="str">
        <f t="shared" si="44"/>
        <v xml:space="preserve"> </v>
      </c>
      <c r="CJ39" s="131"/>
      <c r="CK39" s="136" t="str">
        <f t="shared" si="45"/>
        <v xml:space="preserve"> </v>
      </c>
      <c r="CL39" s="136" t="str">
        <f t="shared" si="46"/>
        <v xml:space="preserve"> </v>
      </c>
      <c r="CM39" s="131" t="str">
        <f t="shared" si="47"/>
        <v xml:space="preserve"> </v>
      </c>
      <c r="CN39" s="136" t="str">
        <f t="shared" si="48"/>
        <v xml:space="preserve"> </v>
      </c>
      <c r="CO39" s="136" t="str">
        <f t="shared" si="49"/>
        <v xml:space="preserve"> </v>
      </c>
      <c r="CP39" s="136" t="str">
        <f t="shared" si="50"/>
        <v xml:space="preserve"> </v>
      </c>
      <c r="CQ39" s="136"/>
      <c r="CR39" s="136" t="str">
        <f t="shared" si="51"/>
        <v xml:space="preserve"> </v>
      </c>
      <c r="CS39" s="136"/>
      <c r="CT39" s="136"/>
      <c r="CU39" s="136"/>
      <c r="CV39" s="136"/>
      <c r="CW39" s="136"/>
      <c r="CX39" s="136"/>
      <c r="CY39" s="136"/>
      <c r="CZ39" s="136" t="str">
        <f t="shared" si="52"/>
        <v xml:space="preserve"> </v>
      </c>
      <c r="DA39" s="136" t="str">
        <f t="shared" si="53"/>
        <v xml:space="preserve"> </v>
      </c>
      <c r="DB39" s="136" t="str">
        <f t="shared" si="54"/>
        <v xml:space="preserve"> </v>
      </c>
      <c r="DC39" s="131" t="str">
        <f t="shared" si="13"/>
        <v xml:space="preserve"> </v>
      </c>
      <c r="DD39" s="131" t="str">
        <f t="shared" si="55"/>
        <v xml:space="preserve"> </v>
      </c>
      <c r="DE39" s="131" t="str">
        <f t="shared" si="56"/>
        <v xml:space="preserve"> </v>
      </c>
      <c r="DF39" s="131" t="str">
        <f t="shared" si="57"/>
        <v xml:space="preserve"> </v>
      </c>
      <c r="DG39" s="131" t="str">
        <f t="shared" si="58"/>
        <v xml:space="preserve"> </v>
      </c>
      <c r="DH39" s="131"/>
      <c r="DI39" s="131"/>
      <c r="DJ39" s="131"/>
      <c r="DK39" s="137" t="str">
        <f t="shared" si="99"/>
        <v xml:space="preserve"> </v>
      </c>
      <c r="DL39" s="227" t="str">
        <f t="shared" si="59"/>
        <v xml:space="preserve"> </v>
      </c>
      <c r="DM39" s="227" t="str">
        <f t="shared" si="60"/>
        <v xml:space="preserve"> </v>
      </c>
      <c r="DN39" s="228" t="str">
        <f t="shared" si="14"/>
        <v xml:space="preserve"> </v>
      </c>
      <c r="DO39" s="228" t="str">
        <f t="shared" si="61"/>
        <v xml:space="preserve"> </v>
      </c>
      <c r="DP39" s="228" t="str">
        <f t="shared" si="62"/>
        <v xml:space="preserve"> </v>
      </c>
      <c r="DQ39" s="228" t="str">
        <f t="shared" si="63"/>
        <v xml:space="preserve"> </v>
      </c>
    </row>
    <row r="40" spans="1:121">
      <c r="A40" s="132">
        <f t="shared" si="15"/>
        <v>0</v>
      </c>
      <c r="B40" s="18" t="str">
        <f t="shared" si="64"/>
        <v xml:space="preserve"> </v>
      </c>
      <c r="C40" s="18" t="str">
        <f>IF(A40=0," ",VLOOKUP(B40,'tosafot '!$A$7:$B$234,2,0))</f>
        <v xml:space="preserve"> </v>
      </c>
      <c r="D40" s="220" t="str">
        <f t="shared" si="65"/>
        <v xml:space="preserve"> </v>
      </c>
      <c r="E40" s="130" t="str">
        <f t="shared" si="66"/>
        <v xml:space="preserve"> </v>
      </c>
      <c r="F40" s="126" t="str">
        <f t="shared" si="67"/>
        <v xml:space="preserve"> </v>
      </c>
      <c r="G40" s="18" t="str">
        <f t="shared" si="68"/>
        <v xml:space="preserve"> </v>
      </c>
      <c r="H40" s="189" t="str">
        <f t="shared" si="69"/>
        <v xml:space="preserve"> </v>
      </c>
      <c r="I40" s="18" t="str">
        <f t="shared" si="70"/>
        <v xml:space="preserve"> </v>
      </c>
      <c r="J40" s="18" t="str">
        <f t="shared" si="71"/>
        <v xml:space="preserve"> </v>
      </c>
      <c r="K40" s="189" t="str">
        <f t="shared" si="72"/>
        <v xml:space="preserve"> </v>
      </c>
      <c r="L40" s="18" t="str">
        <f t="shared" si="73"/>
        <v xml:space="preserve"> </v>
      </c>
      <c r="M40" s="129" t="str">
        <f t="shared" si="74"/>
        <v xml:space="preserve"> </v>
      </c>
      <c r="N40" s="189"/>
      <c r="O40" s="132" t="str">
        <f t="shared" si="75"/>
        <v xml:space="preserve"> </v>
      </c>
      <c r="P40" s="127" t="str">
        <f t="shared" si="76"/>
        <v xml:space="preserve"> </v>
      </c>
      <c r="Q40" s="127" t="str">
        <f t="shared" si="77"/>
        <v xml:space="preserve"> </v>
      </c>
      <c r="R40" s="128" t="str">
        <f t="shared" si="78"/>
        <v xml:space="preserve"> </v>
      </c>
      <c r="S40" s="130" t="str">
        <f t="shared" si="79"/>
        <v xml:space="preserve"> </v>
      </c>
      <c r="T40" s="135" t="str">
        <f t="shared" si="16"/>
        <v xml:space="preserve"> </v>
      </c>
      <c r="U40" s="127" t="str">
        <f t="shared" si="17"/>
        <v xml:space="preserve"> </v>
      </c>
      <c r="V40" s="217">
        <v>0</v>
      </c>
      <c r="W40" s="191">
        <v>0</v>
      </c>
      <c r="X40" s="133">
        <v>0</v>
      </c>
      <c r="Y40" s="131" t="str">
        <f t="shared" si="18"/>
        <v xml:space="preserve"> </v>
      </c>
      <c r="Z40" s="131" t="str">
        <f t="shared" si="19"/>
        <v xml:space="preserve"> </v>
      </c>
      <c r="AA40" s="242" t="str">
        <f t="shared" si="20"/>
        <v xml:space="preserve"> </v>
      </c>
      <c r="AB40" s="131" t="str">
        <f t="shared" si="21"/>
        <v xml:space="preserve"> </v>
      </c>
      <c r="AC40" s="131" t="str">
        <f t="shared" si="22"/>
        <v xml:space="preserve"> </v>
      </c>
      <c r="AD40" s="131" t="str">
        <f t="shared" si="23"/>
        <v xml:space="preserve"> </v>
      </c>
      <c r="AE40" s="131" t="str">
        <f t="shared" si="24"/>
        <v xml:space="preserve"> </v>
      </c>
      <c r="AF40" s="131" t="str">
        <f t="shared" si="25"/>
        <v xml:space="preserve"> </v>
      </c>
      <c r="AG40" s="131" t="str">
        <f t="shared" si="26"/>
        <v xml:space="preserve"> </v>
      </c>
      <c r="AH40" s="131" t="str">
        <f t="shared" si="27"/>
        <v xml:space="preserve"> </v>
      </c>
      <c r="AI40" s="131" t="str">
        <f t="shared" si="28"/>
        <v xml:space="preserve"> </v>
      </c>
      <c r="AJ40" s="131" t="str">
        <f t="shared" si="29"/>
        <v xml:space="preserve"> </v>
      </c>
      <c r="AK40" s="131"/>
      <c r="AL40" s="131" t="str">
        <f t="shared" si="30"/>
        <v xml:space="preserve"> </v>
      </c>
      <c r="AM40" s="131"/>
      <c r="AN40" s="243" t="str">
        <f t="shared" si="31"/>
        <v xml:space="preserve"> </v>
      </c>
      <c r="AO40" s="131" t="str">
        <f t="shared" si="32"/>
        <v xml:space="preserve"> </v>
      </c>
      <c r="AP40" s="131" t="str">
        <f t="shared" si="33"/>
        <v xml:space="preserve"> </v>
      </c>
      <c r="AQ40" s="131"/>
      <c r="AR40" s="131" t="str">
        <f t="shared" si="34"/>
        <v xml:space="preserve"> </v>
      </c>
      <c r="AS40" s="131" t="str">
        <f t="shared" si="82"/>
        <v xml:space="preserve"> </v>
      </c>
      <c r="AT40" s="131" t="str">
        <f t="shared" si="35"/>
        <v xml:space="preserve"> </v>
      </c>
      <c r="AU40" s="131" t="str">
        <f t="shared" si="36"/>
        <v xml:space="preserve"> </v>
      </c>
      <c r="AV40" s="131"/>
      <c r="AW40" s="131" t="str">
        <f t="shared" si="37"/>
        <v xml:space="preserve"> </v>
      </c>
      <c r="AX40" s="131" t="str">
        <f t="shared" si="103"/>
        <v xml:space="preserve"> </v>
      </c>
      <c r="AY40" s="131" t="str">
        <f t="shared" si="38"/>
        <v xml:space="preserve"> </v>
      </c>
      <c r="AZ40" s="131"/>
      <c r="BA40" s="131" t="str">
        <f t="shared" si="104"/>
        <v xml:space="preserve"> </v>
      </c>
      <c r="BB40" s="131"/>
      <c r="BC40" s="131"/>
      <c r="BD40" s="131" t="str">
        <f t="shared" si="39"/>
        <v xml:space="preserve"> </v>
      </c>
      <c r="BE40" s="131"/>
      <c r="BF40" s="131" t="str">
        <f t="shared" si="89"/>
        <v xml:space="preserve"> </v>
      </c>
      <c r="BG40" s="131" t="str">
        <f t="shared" si="90"/>
        <v xml:space="preserve"> </v>
      </c>
      <c r="BH40" s="131"/>
      <c r="BI40" s="131"/>
      <c r="BJ40" s="131"/>
      <c r="BK40" s="131" t="str">
        <f t="shared" si="92"/>
        <v xml:space="preserve"> </v>
      </c>
      <c r="BL40" s="131"/>
      <c r="BM40" s="131"/>
      <c r="BN40" s="131" t="str">
        <f t="shared" si="93"/>
        <v xml:space="preserve"> </v>
      </c>
      <c r="BO40" s="131"/>
      <c r="BP40" s="131" t="str">
        <f t="shared" si="94"/>
        <v xml:space="preserve"> </v>
      </c>
      <c r="BQ40" s="131"/>
      <c r="BR40" s="131"/>
      <c r="BS40" s="131"/>
      <c r="BT40" s="131"/>
      <c r="BU40" s="131"/>
      <c r="BV40" s="131" t="str">
        <f t="shared" si="95"/>
        <v xml:space="preserve"> </v>
      </c>
      <c r="BW40" s="131"/>
      <c r="BX40" s="131"/>
      <c r="BY40" s="131"/>
      <c r="BZ40" s="131" t="str">
        <f t="shared" si="98"/>
        <v xml:space="preserve"> </v>
      </c>
      <c r="CA40" s="131"/>
      <c r="CB40" s="136" t="str">
        <f t="shared" si="40"/>
        <v xml:space="preserve"> </v>
      </c>
      <c r="CC40" s="131" t="str">
        <f t="shared" si="41"/>
        <v xml:space="preserve"> </v>
      </c>
      <c r="CD40" s="136" t="str">
        <f t="shared" si="42"/>
        <v xml:space="preserve"> </v>
      </c>
      <c r="CE40" s="131" t="str">
        <f t="shared" si="102"/>
        <v xml:space="preserve"> </v>
      </c>
      <c r="CF40" s="136" t="str">
        <f t="shared" si="43"/>
        <v xml:space="preserve"> </v>
      </c>
      <c r="CG40" s="136"/>
      <c r="CH40" s="136" t="str">
        <f t="shared" si="101"/>
        <v xml:space="preserve"> </v>
      </c>
      <c r="CI40" s="131" t="str">
        <f t="shared" si="44"/>
        <v xml:space="preserve"> </v>
      </c>
      <c r="CJ40" s="131"/>
      <c r="CK40" s="136" t="str">
        <f t="shared" si="45"/>
        <v xml:space="preserve"> </v>
      </c>
      <c r="CL40" s="136" t="str">
        <f t="shared" si="46"/>
        <v xml:space="preserve"> </v>
      </c>
      <c r="CM40" s="131" t="str">
        <f t="shared" si="47"/>
        <v xml:space="preserve"> </v>
      </c>
      <c r="CN40" s="136" t="str">
        <f t="shared" si="48"/>
        <v xml:space="preserve"> </v>
      </c>
      <c r="CO40" s="136" t="str">
        <f t="shared" si="49"/>
        <v xml:space="preserve"> </v>
      </c>
      <c r="CP40" s="136" t="str">
        <f t="shared" si="50"/>
        <v xml:space="preserve"> </v>
      </c>
      <c r="CQ40" s="136"/>
      <c r="CR40" s="136" t="str">
        <f t="shared" si="51"/>
        <v xml:space="preserve"> </v>
      </c>
      <c r="CS40" s="136"/>
      <c r="CT40" s="136"/>
      <c r="CU40" s="136"/>
      <c r="CV40" s="136"/>
      <c r="CW40" s="136"/>
      <c r="CX40" s="136"/>
      <c r="CY40" s="136"/>
      <c r="CZ40" s="136" t="str">
        <f t="shared" si="52"/>
        <v xml:space="preserve"> </v>
      </c>
      <c r="DA40" s="136" t="str">
        <f t="shared" si="53"/>
        <v xml:space="preserve"> </v>
      </c>
      <c r="DB40" s="136" t="str">
        <f t="shared" si="54"/>
        <v xml:space="preserve"> </v>
      </c>
      <c r="DC40" s="131" t="str">
        <f t="shared" si="13"/>
        <v xml:space="preserve"> </v>
      </c>
      <c r="DD40" s="131" t="str">
        <f t="shared" si="55"/>
        <v xml:space="preserve"> </v>
      </c>
      <c r="DE40" s="131" t="str">
        <f t="shared" si="56"/>
        <v xml:space="preserve"> </v>
      </c>
      <c r="DF40" s="131" t="str">
        <f t="shared" si="57"/>
        <v xml:space="preserve"> </v>
      </c>
      <c r="DG40" s="131" t="str">
        <f t="shared" si="58"/>
        <v xml:space="preserve"> </v>
      </c>
      <c r="DH40" s="131"/>
      <c r="DI40" s="131"/>
      <c r="DJ40" s="131"/>
      <c r="DK40" s="137" t="str">
        <f t="shared" si="99"/>
        <v xml:space="preserve"> </v>
      </c>
      <c r="DL40" s="227" t="str">
        <f t="shared" si="59"/>
        <v xml:space="preserve"> </v>
      </c>
      <c r="DM40" s="227" t="str">
        <f t="shared" si="60"/>
        <v xml:space="preserve"> </v>
      </c>
      <c r="DN40" s="228" t="str">
        <f t="shared" si="14"/>
        <v xml:space="preserve"> </v>
      </c>
      <c r="DO40" s="228" t="str">
        <f t="shared" si="61"/>
        <v xml:space="preserve"> </v>
      </c>
      <c r="DP40" s="228" t="str">
        <f t="shared" si="62"/>
        <v xml:space="preserve"> </v>
      </c>
      <c r="DQ40" s="228" t="str">
        <f t="shared" si="63"/>
        <v xml:space="preserve"> </v>
      </c>
    </row>
    <row r="41" spans="1:121">
      <c r="A41" s="132">
        <f t="shared" si="15"/>
        <v>0</v>
      </c>
      <c r="B41" s="18" t="str">
        <f t="shared" si="64"/>
        <v xml:space="preserve"> </v>
      </c>
      <c r="C41" s="18" t="str">
        <f>IF(A41=0," ",VLOOKUP(B41,'tosafot '!$A$7:$B$234,2,0))</f>
        <v xml:space="preserve"> </v>
      </c>
      <c r="D41" s="220" t="str">
        <f t="shared" si="65"/>
        <v xml:space="preserve"> </v>
      </c>
      <c r="E41" s="130" t="str">
        <f t="shared" si="66"/>
        <v xml:space="preserve"> </v>
      </c>
      <c r="F41" s="126" t="str">
        <f t="shared" si="67"/>
        <v xml:space="preserve"> </v>
      </c>
      <c r="G41" s="18" t="str">
        <f t="shared" si="68"/>
        <v xml:space="preserve"> </v>
      </c>
      <c r="H41" s="189" t="str">
        <f t="shared" si="69"/>
        <v xml:space="preserve"> </v>
      </c>
      <c r="I41" s="18" t="str">
        <f t="shared" si="70"/>
        <v xml:space="preserve"> </v>
      </c>
      <c r="J41" s="18" t="str">
        <f t="shared" si="71"/>
        <v xml:space="preserve"> </v>
      </c>
      <c r="K41" s="189" t="str">
        <f t="shared" si="72"/>
        <v xml:space="preserve"> </v>
      </c>
      <c r="L41" s="18" t="str">
        <f t="shared" si="73"/>
        <v xml:space="preserve"> </v>
      </c>
      <c r="M41" s="129" t="str">
        <f t="shared" si="74"/>
        <v xml:space="preserve"> </v>
      </c>
      <c r="N41" s="189"/>
      <c r="O41" s="132" t="str">
        <f t="shared" si="75"/>
        <v xml:space="preserve"> </v>
      </c>
      <c r="P41" s="127" t="str">
        <f t="shared" si="76"/>
        <v xml:space="preserve"> </v>
      </c>
      <c r="Q41" s="127" t="str">
        <f t="shared" si="77"/>
        <v xml:space="preserve"> </v>
      </c>
      <c r="R41" s="128" t="str">
        <f t="shared" si="78"/>
        <v xml:space="preserve"> </v>
      </c>
      <c r="S41" s="130" t="str">
        <f t="shared" si="79"/>
        <v xml:space="preserve"> </v>
      </c>
      <c r="T41" s="135" t="str">
        <f t="shared" si="16"/>
        <v xml:space="preserve"> </v>
      </c>
      <c r="U41" s="127" t="str">
        <f t="shared" si="17"/>
        <v xml:space="preserve"> </v>
      </c>
      <c r="V41" s="217">
        <v>0</v>
      </c>
      <c r="W41" s="191">
        <v>0</v>
      </c>
      <c r="X41" s="133">
        <v>0</v>
      </c>
      <c r="Y41" s="131" t="str">
        <f t="shared" si="18"/>
        <v xml:space="preserve"> </v>
      </c>
      <c r="Z41" s="131" t="str">
        <f t="shared" si="19"/>
        <v xml:space="preserve"> </v>
      </c>
      <c r="AA41" s="242" t="str">
        <f t="shared" si="20"/>
        <v xml:space="preserve"> </v>
      </c>
      <c r="AB41" s="131" t="str">
        <f t="shared" si="21"/>
        <v xml:space="preserve"> </v>
      </c>
      <c r="AC41" s="131" t="str">
        <f t="shared" si="22"/>
        <v xml:space="preserve"> </v>
      </c>
      <c r="AD41" s="131" t="str">
        <f t="shared" si="23"/>
        <v xml:space="preserve"> </v>
      </c>
      <c r="AE41" s="131" t="str">
        <f t="shared" si="24"/>
        <v xml:space="preserve"> </v>
      </c>
      <c r="AF41" s="131" t="str">
        <f t="shared" si="25"/>
        <v xml:space="preserve"> </v>
      </c>
      <c r="AG41" s="131" t="str">
        <f t="shared" si="26"/>
        <v xml:space="preserve"> </v>
      </c>
      <c r="AH41" s="131" t="str">
        <f t="shared" si="27"/>
        <v xml:space="preserve"> </v>
      </c>
      <c r="AI41" s="131" t="str">
        <f t="shared" si="28"/>
        <v xml:space="preserve"> </v>
      </c>
      <c r="AJ41" s="131" t="str">
        <f t="shared" si="29"/>
        <v xml:space="preserve"> </v>
      </c>
      <c r="AK41" s="131"/>
      <c r="AL41" s="131" t="str">
        <f t="shared" si="30"/>
        <v xml:space="preserve"> </v>
      </c>
      <c r="AM41" s="131"/>
      <c r="AN41" s="243" t="str">
        <f t="shared" si="31"/>
        <v xml:space="preserve"> </v>
      </c>
      <c r="AO41" s="131" t="str">
        <f t="shared" si="32"/>
        <v xml:space="preserve"> </v>
      </c>
      <c r="AP41" s="131" t="str">
        <f t="shared" si="33"/>
        <v xml:space="preserve"> </v>
      </c>
      <c r="AQ41" s="131"/>
      <c r="AR41" s="131" t="str">
        <f t="shared" si="34"/>
        <v xml:space="preserve"> </v>
      </c>
      <c r="AS41" s="131" t="str">
        <f t="shared" si="82"/>
        <v xml:space="preserve"> </v>
      </c>
      <c r="AT41" s="131" t="str">
        <f t="shared" si="35"/>
        <v xml:space="preserve"> </v>
      </c>
      <c r="AU41" s="131" t="str">
        <f t="shared" si="36"/>
        <v xml:space="preserve"> </v>
      </c>
      <c r="AV41" s="131"/>
      <c r="AW41" s="131" t="str">
        <f t="shared" si="37"/>
        <v xml:space="preserve"> </v>
      </c>
      <c r="AX41" s="131" t="str">
        <f t="shared" si="103"/>
        <v xml:space="preserve"> </v>
      </c>
      <c r="AY41" s="131" t="str">
        <f t="shared" si="38"/>
        <v xml:space="preserve"> </v>
      </c>
      <c r="AZ41" s="131"/>
      <c r="BA41" s="131" t="str">
        <f t="shared" si="104"/>
        <v xml:space="preserve"> </v>
      </c>
      <c r="BB41" s="131"/>
      <c r="BC41" s="131"/>
      <c r="BD41" s="131" t="str">
        <f t="shared" si="39"/>
        <v xml:space="preserve"> </v>
      </c>
      <c r="BE41" s="131"/>
      <c r="BF41" s="131" t="str">
        <f t="shared" si="89"/>
        <v xml:space="preserve"> </v>
      </c>
      <c r="BG41" s="131" t="str">
        <f t="shared" si="90"/>
        <v xml:space="preserve"> </v>
      </c>
      <c r="BH41" s="131"/>
      <c r="BI41" s="131"/>
      <c r="BJ41" s="131"/>
      <c r="BK41" s="131" t="str">
        <f t="shared" si="92"/>
        <v xml:space="preserve"> </v>
      </c>
      <c r="BL41" s="131"/>
      <c r="BM41" s="131"/>
      <c r="BN41" s="131" t="str">
        <f t="shared" si="93"/>
        <v xml:space="preserve"> </v>
      </c>
      <c r="BO41" s="131"/>
      <c r="BP41" s="131" t="str">
        <f t="shared" si="94"/>
        <v xml:space="preserve"> </v>
      </c>
      <c r="BQ41" s="131"/>
      <c r="BR41" s="131"/>
      <c r="BS41" s="131"/>
      <c r="BT41" s="131"/>
      <c r="BU41" s="131"/>
      <c r="BV41" s="131" t="str">
        <f t="shared" si="95"/>
        <v xml:space="preserve"> </v>
      </c>
      <c r="BW41" s="131"/>
      <c r="BX41" s="131"/>
      <c r="BY41" s="131"/>
      <c r="BZ41" s="131" t="str">
        <f t="shared" si="98"/>
        <v xml:space="preserve"> </v>
      </c>
      <c r="CA41" s="131"/>
      <c r="CB41" s="136" t="str">
        <f t="shared" si="40"/>
        <v xml:space="preserve"> </v>
      </c>
      <c r="CC41" s="131" t="str">
        <f t="shared" si="41"/>
        <v xml:space="preserve"> </v>
      </c>
      <c r="CD41" s="136" t="str">
        <f t="shared" si="42"/>
        <v xml:space="preserve"> </v>
      </c>
      <c r="CE41" s="131" t="str">
        <f t="shared" si="102"/>
        <v xml:space="preserve"> </v>
      </c>
      <c r="CF41" s="136" t="str">
        <f t="shared" si="43"/>
        <v xml:space="preserve"> </v>
      </c>
      <c r="CG41" s="136"/>
      <c r="CH41" s="136" t="str">
        <f t="shared" si="101"/>
        <v xml:space="preserve"> </v>
      </c>
      <c r="CI41" s="131" t="str">
        <f t="shared" si="44"/>
        <v xml:space="preserve"> </v>
      </c>
      <c r="CJ41" s="131"/>
      <c r="CK41" s="136" t="str">
        <f t="shared" si="45"/>
        <v xml:space="preserve"> </v>
      </c>
      <c r="CL41" s="136" t="str">
        <f t="shared" si="46"/>
        <v xml:space="preserve"> </v>
      </c>
      <c r="CM41" s="131" t="str">
        <f t="shared" si="47"/>
        <v xml:space="preserve"> </v>
      </c>
      <c r="CN41" s="136" t="str">
        <f t="shared" si="48"/>
        <v xml:space="preserve"> </v>
      </c>
      <c r="CO41" s="136" t="str">
        <f t="shared" si="49"/>
        <v xml:space="preserve"> </v>
      </c>
      <c r="CP41" s="136" t="str">
        <f t="shared" si="50"/>
        <v xml:space="preserve"> </v>
      </c>
      <c r="CQ41" s="136"/>
      <c r="CR41" s="136" t="str">
        <f t="shared" si="51"/>
        <v xml:space="preserve"> </v>
      </c>
      <c r="CS41" s="136"/>
      <c r="CT41" s="136"/>
      <c r="CU41" s="136"/>
      <c r="CV41" s="136"/>
      <c r="CW41" s="136"/>
      <c r="CX41" s="136"/>
      <c r="CY41" s="136"/>
      <c r="CZ41" s="136" t="str">
        <f t="shared" si="52"/>
        <v xml:space="preserve"> </v>
      </c>
      <c r="DA41" s="136" t="str">
        <f t="shared" si="53"/>
        <v xml:space="preserve"> </v>
      </c>
      <c r="DB41" s="136" t="str">
        <f t="shared" si="54"/>
        <v xml:space="preserve"> </v>
      </c>
      <c r="DC41" s="131" t="str">
        <f t="shared" si="13"/>
        <v xml:space="preserve"> </v>
      </c>
      <c r="DD41" s="131" t="str">
        <f t="shared" si="55"/>
        <v xml:space="preserve"> </v>
      </c>
      <c r="DE41" s="131" t="str">
        <f t="shared" si="56"/>
        <v xml:space="preserve"> </v>
      </c>
      <c r="DF41" s="131" t="str">
        <f t="shared" si="57"/>
        <v xml:space="preserve"> </v>
      </c>
      <c r="DG41" s="131" t="str">
        <f t="shared" si="58"/>
        <v xml:space="preserve"> </v>
      </c>
      <c r="DH41" s="131"/>
      <c r="DI41" s="131"/>
      <c r="DJ41" s="131"/>
      <c r="DK41" s="137" t="str">
        <f t="shared" si="99"/>
        <v xml:space="preserve"> </v>
      </c>
      <c r="DL41" s="227" t="str">
        <f t="shared" si="59"/>
        <v xml:space="preserve"> </v>
      </c>
      <c r="DM41" s="227" t="str">
        <f t="shared" si="60"/>
        <v xml:space="preserve"> </v>
      </c>
      <c r="DN41" s="228" t="str">
        <f t="shared" si="14"/>
        <v xml:space="preserve"> </v>
      </c>
      <c r="DO41" s="228" t="str">
        <f t="shared" si="61"/>
        <v xml:space="preserve"> </v>
      </c>
      <c r="DP41" s="228" t="str">
        <f t="shared" si="62"/>
        <v xml:space="preserve"> </v>
      </c>
      <c r="DQ41" s="228" t="str">
        <f t="shared" si="63"/>
        <v xml:space="preserve"> </v>
      </c>
    </row>
    <row r="42" spans="1:121">
      <c r="A42" s="132">
        <f t="shared" si="15"/>
        <v>0</v>
      </c>
      <c r="B42" s="18" t="str">
        <f t="shared" si="64"/>
        <v xml:space="preserve"> </v>
      </c>
      <c r="C42" s="18" t="str">
        <f>IF(A42=0," ",VLOOKUP(B42,'tosafot '!$A$7:$B$234,2,0))</f>
        <v xml:space="preserve"> </v>
      </c>
      <c r="D42" s="220" t="str">
        <f t="shared" si="65"/>
        <v xml:space="preserve"> </v>
      </c>
      <c r="E42" s="130" t="str">
        <f t="shared" si="66"/>
        <v xml:space="preserve"> </v>
      </c>
      <c r="F42" s="126" t="str">
        <f t="shared" si="67"/>
        <v xml:space="preserve"> </v>
      </c>
      <c r="G42" s="18" t="str">
        <f t="shared" si="68"/>
        <v xml:space="preserve"> </v>
      </c>
      <c r="H42" s="189" t="str">
        <f t="shared" si="69"/>
        <v xml:space="preserve"> </v>
      </c>
      <c r="I42" s="18" t="str">
        <f t="shared" si="70"/>
        <v xml:space="preserve"> </v>
      </c>
      <c r="J42" s="18" t="str">
        <f t="shared" si="71"/>
        <v xml:space="preserve"> </v>
      </c>
      <c r="K42" s="189" t="str">
        <f t="shared" si="72"/>
        <v xml:space="preserve"> </v>
      </c>
      <c r="L42" s="18" t="str">
        <f t="shared" si="73"/>
        <v xml:space="preserve"> </v>
      </c>
      <c r="M42" s="129" t="str">
        <f t="shared" si="74"/>
        <v xml:space="preserve"> </v>
      </c>
      <c r="N42" s="189"/>
      <c r="O42" s="132" t="str">
        <f t="shared" si="75"/>
        <v xml:space="preserve"> </v>
      </c>
      <c r="P42" s="127" t="str">
        <f t="shared" si="76"/>
        <v xml:space="preserve"> </v>
      </c>
      <c r="Q42" s="127" t="str">
        <f t="shared" si="77"/>
        <v xml:space="preserve"> </v>
      </c>
      <c r="R42" s="128" t="str">
        <f t="shared" si="78"/>
        <v xml:space="preserve"> </v>
      </c>
      <c r="S42" s="130" t="str">
        <f t="shared" si="79"/>
        <v xml:space="preserve"> </v>
      </c>
      <c r="T42" s="135" t="str">
        <f t="shared" si="16"/>
        <v xml:space="preserve"> </v>
      </c>
      <c r="U42" s="127" t="str">
        <f t="shared" si="17"/>
        <v xml:space="preserve"> </v>
      </c>
      <c r="V42" s="217">
        <v>0</v>
      </c>
      <c r="W42" s="191">
        <v>0</v>
      </c>
      <c r="X42" s="133">
        <v>0</v>
      </c>
      <c r="Y42" s="131" t="str">
        <f t="shared" si="18"/>
        <v xml:space="preserve"> </v>
      </c>
      <c r="Z42" s="131" t="str">
        <f t="shared" si="19"/>
        <v xml:space="preserve"> </v>
      </c>
      <c r="AA42" s="242" t="str">
        <f t="shared" si="20"/>
        <v xml:space="preserve"> </v>
      </c>
      <c r="AB42" s="131" t="str">
        <f t="shared" si="21"/>
        <v xml:space="preserve"> </v>
      </c>
      <c r="AC42" s="131" t="str">
        <f t="shared" si="22"/>
        <v xml:space="preserve"> </v>
      </c>
      <c r="AD42" s="131" t="str">
        <f t="shared" si="23"/>
        <v xml:space="preserve"> </v>
      </c>
      <c r="AE42" s="131" t="str">
        <f t="shared" si="24"/>
        <v xml:space="preserve"> </v>
      </c>
      <c r="AF42" s="131" t="str">
        <f t="shared" si="25"/>
        <v xml:space="preserve"> </v>
      </c>
      <c r="AG42" s="131" t="str">
        <f t="shared" si="26"/>
        <v xml:space="preserve"> </v>
      </c>
      <c r="AH42" s="131" t="str">
        <f t="shared" si="27"/>
        <v xml:space="preserve"> </v>
      </c>
      <c r="AI42" s="131" t="str">
        <f t="shared" si="28"/>
        <v xml:space="preserve"> </v>
      </c>
      <c r="AJ42" s="131" t="str">
        <f t="shared" si="29"/>
        <v xml:space="preserve"> </v>
      </c>
      <c r="AK42" s="131"/>
      <c r="AL42" s="131" t="str">
        <f t="shared" si="30"/>
        <v xml:space="preserve"> </v>
      </c>
      <c r="AM42" s="131"/>
      <c r="AN42" s="243" t="str">
        <f t="shared" si="31"/>
        <v xml:space="preserve"> </v>
      </c>
      <c r="AO42" s="131" t="str">
        <f t="shared" si="32"/>
        <v xml:space="preserve"> </v>
      </c>
      <c r="AP42" s="131" t="str">
        <f t="shared" si="33"/>
        <v xml:space="preserve"> </v>
      </c>
      <c r="AQ42" s="131"/>
      <c r="AR42" s="131" t="str">
        <f t="shared" si="34"/>
        <v xml:space="preserve"> </v>
      </c>
      <c r="AS42" s="131" t="str">
        <f t="shared" si="82"/>
        <v xml:space="preserve"> </v>
      </c>
      <c r="AT42" s="131" t="str">
        <f t="shared" si="35"/>
        <v xml:space="preserve"> </v>
      </c>
      <c r="AU42" s="131" t="str">
        <f t="shared" si="36"/>
        <v xml:space="preserve"> </v>
      </c>
      <c r="AV42" s="131"/>
      <c r="AW42" s="131" t="str">
        <f t="shared" si="37"/>
        <v xml:space="preserve"> </v>
      </c>
      <c r="AX42" s="131" t="str">
        <f t="shared" si="103"/>
        <v xml:space="preserve"> </v>
      </c>
      <c r="AY42" s="131" t="str">
        <f t="shared" si="38"/>
        <v xml:space="preserve"> </v>
      </c>
      <c r="AZ42" s="131"/>
      <c r="BA42" s="131" t="str">
        <f t="shared" si="104"/>
        <v xml:space="preserve"> </v>
      </c>
      <c r="BB42" s="131"/>
      <c r="BC42" s="131"/>
      <c r="BD42" s="131" t="str">
        <f t="shared" si="39"/>
        <v xml:space="preserve"> </v>
      </c>
      <c r="BE42" s="131"/>
      <c r="BF42" s="131" t="str">
        <f t="shared" si="89"/>
        <v xml:space="preserve"> </v>
      </c>
      <c r="BG42" s="131" t="str">
        <f t="shared" si="90"/>
        <v xml:space="preserve"> </v>
      </c>
      <c r="BH42" s="131"/>
      <c r="BI42" s="131"/>
      <c r="BJ42" s="131"/>
      <c r="BK42" s="131" t="str">
        <f t="shared" si="92"/>
        <v xml:space="preserve"> </v>
      </c>
      <c r="BL42" s="131"/>
      <c r="BM42" s="131"/>
      <c r="BN42" s="131" t="str">
        <f t="shared" si="93"/>
        <v xml:space="preserve"> </v>
      </c>
      <c r="BO42" s="131"/>
      <c r="BP42" s="131" t="str">
        <f t="shared" si="94"/>
        <v xml:space="preserve"> </v>
      </c>
      <c r="BQ42" s="131"/>
      <c r="BR42" s="131"/>
      <c r="BS42" s="131"/>
      <c r="BT42" s="131"/>
      <c r="BU42" s="131"/>
      <c r="BV42" s="131" t="str">
        <f t="shared" si="95"/>
        <v xml:space="preserve"> </v>
      </c>
      <c r="BW42" s="131"/>
      <c r="BX42" s="131"/>
      <c r="BY42" s="131"/>
      <c r="BZ42" s="131" t="str">
        <f t="shared" si="98"/>
        <v xml:space="preserve"> </v>
      </c>
      <c r="CA42" s="131"/>
      <c r="CB42" s="136" t="str">
        <f t="shared" si="40"/>
        <v xml:space="preserve"> </v>
      </c>
      <c r="CC42" s="131" t="str">
        <f t="shared" si="41"/>
        <v xml:space="preserve"> </v>
      </c>
      <c r="CD42" s="136" t="str">
        <f t="shared" si="42"/>
        <v xml:space="preserve"> </v>
      </c>
      <c r="CE42" s="131" t="str">
        <f t="shared" si="102"/>
        <v xml:space="preserve"> </v>
      </c>
      <c r="CF42" s="136" t="str">
        <f t="shared" si="43"/>
        <v xml:space="preserve"> </v>
      </c>
      <c r="CG42" s="136"/>
      <c r="CH42" s="136" t="str">
        <f t="shared" si="101"/>
        <v xml:space="preserve"> </v>
      </c>
      <c r="CI42" s="131" t="str">
        <f t="shared" si="44"/>
        <v xml:space="preserve"> </v>
      </c>
      <c r="CJ42" s="131"/>
      <c r="CK42" s="136" t="str">
        <f t="shared" si="45"/>
        <v xml:space="preserve"> </v>
      </c>
      <c r="CL42" s="136" t="str">
        <f t="shared" si="46"/>
        <v xml:space="preserve"> </v>
      </c>
      <c r="CM42" s="131" t="str">
        <f t="shared" si="47"/>
        <v xml:space="preserve"> </v>
      </c>
      <c r="CN42" s="136" t="str">
        <f t="shared" si="48"/>
        <v xml:space="preserve"> </v>
      </c>
      <c r="CO42" s="136" t="str">
        <f t="shared" si="49"/>
        <v xml:space="preserve"> </v>
      </c>
      <c r="CP42" s="136" t="str">
        <f t="shared" si="50"/>
        <v xml:space="preserve"> </v>
      </c>
      <c r="CQ42" s="136"/>
      <c r="CR42" s="136" t="str">
        <f t="shared" si="51"/>
        <v xml:space="preserve"> </v>
      </c>
      <c r="CS42" s="136"/>
      <c r="CT42" s="136"/>
      <c r="CU42" s="136"/>
      <c r="CV42" s="136"/>
      <c r="CW42" s="136"/>
      <c r="CX42" s="136"/>
      <c r="CY42" s="136"/>
      <c r="CZ42" s="136" t="str">
        <f t="shared" si="52"/>
        <v xml:space="preserve"> </v>
      </c>
      <c r="DA42" s="136" t="str">
        <f t="shared" si="53"/>
        <v xml:space="preserve"> </v>
      </c>
      <c r="DB42" s="136" t="str">
        <f t="shared" si="54"/>
        <v xml:space="preserve"> </v>
      </c>
      <c r="DC42" s="131" t="str">
        <f t="shared" si="13"/>
        <v xml:space="preserve"> </v>
      </c>
      <c r="DD42" s="131" t="str">
        <f t="shared" si="55"/>
        <v xml:space="preserve"> </v>
      </c>
      <c r="DE42" s="131" t="str">
        <f t="shared" si="56"/>
        <v xml:space="preserve"> </v>
      </c>
      <c r="DF42" s="131" t="str">
        <f t="shared" si="57"/>
        <v xml:space="preserve"> </v>
      </c>
      <c r="DG42" s="131" t="str">
        <f t="shared" si="58"/>
        <v xml:space="preserve"> </v>
      </c>
      <c r="DH42" s="131"/>
      <c r="DI42" s="131"/>
      <c r="DJ42" s="131"/>
      <c r="DK42" s="137" t="str">
        <f t="shared" si="99"/>
        <v xml:space="preserve"> </v>
      </c>
      <c r="DL42" s="227" t="str">
        <f t="shared" si="59"/>
        <v xml:space="preserve"> </v>
      </c>
      <c r="DM42" s="227" t="str">
        <f t="shared" si="60"/>
        <v xml:space="preserve"> </v>
      </c>
      <c r="DN42" s="228" t="str">
        <f t="shared" si="14"/>
        <v xml:space="preserve"> </v>
      </c>
      <c r="DO42" s="228" t="str">
        <f t="shared" si="61"/>
        <v xml:space="preserve"> </v>
      </c>
      <c r="DP42" s="228" t="str">
        <f t="shared" si="62"/>
        <v xml:space="preserve"> </v>
      </c>
      <c r="DQ42" s="228" t="str">
        <f t="shared" si="63"/>
        <v xml:space="preserve"> </v>
      </c>
    </row>
    <row r="43" spans="1:121">
      <c r="A43" s="132">
        <f t="shared" si="15"/>
        <v>0</v>
      </c>
      <c r="B43" s="18" t="str">
        <f t="shared" si="64"/>
        <v xml:space="preserve"> </v>
      </c>
      <c r="C43" s="18" t="str">
        <f>IF(A43=0," ",VLOOKUP(B43,'tosafot '!$A$7:$B$234,2,0))</f>
        <v xml:space="preserve"> </v>
      </c>
      <c r="D43" s="220" t="str">
        <f t="shared" si="65"/>
        <v xml:space="preserve"> </v>
      </c>
      <c r="E43" s="130" t="str">
        <f t="shared" si="66"/>
        <v xml:space="preserve"> </v>
      </c>
      <c r="F43" s="126" t="str">
        <f t="shared" si="67"/>
        <v xml:space="preserve"> </v>
      </c>
      <c r="G43" s="18" t="str">
        <f t="shared" si="68"/>
        <v xml:space="preserve"> </v>
      </c>
      <c r="H43" s="189" t="str">
        <f t="shared" si="69"/>
        <v xml:space="preserve"> </v>
      </c>
      <c r="I43" s="18" t="str">
        <f t="shared" si="70"/>
        <v xml:space="preserve"> </v>
      </c>
      <c r="J43" s="18" t="str">
        <f t="shared" si="71"/>
        <v xml:space="preserve"> </v>
      </c>
      <c r="K43" s="189" t="str">
        <f t="shared" si="72"/>
        <v xml:space="preserve"> </v>
      </c>
      <c r="L43" s="18" t="str">
        <f t="shared" si="73"/>
        <v xml:space="preserve"> </v>
      </c>
      <c r="M43" s="129" t="str">
        <f t="shared" si="74"/>
        <v xml:space="preserve"> </v>
      </c>
      <c r="N43" s="189"/>
      <c r="O43" s="132" t="str">
        <f t="shared" si="75"/>
        <v xml:space="preserve"> </v>
      </c>
      <c r="P43" s="127" t="str">
        <f t="shared" si="76"/>
        <v xml:space="preserve"> </v>
      </c>
      <c r="Q43" s="127" t="str">
        <f t="shared" si="77"/>
        <v xml:space="preserve"> </v>
      </c>
      <c r="R43" s="128" t="str">
        <f t="shared" si="78"/>
        <v xml:space="preserve"> </v>
      </c>
      <c r="S43" s="130" t="str">
        <f t="shared" si="79"/>
        <v xml:space="preserve"> </v>
      </c>
      <c r="T43" s="135" t="str">
        <f t="shared" si="16"/>
        <v xml:space="preserve"> </v>
      </c>
      <c r="U43" s="127" t="str">
        <f t="shared" si="17"/>
        <v xml:space="preserve"> </v>
      </c>
      <c r="V43" s="217">
        <v>0</v>
      </c>
      <c r="W43" s="191">
        <v>0</v>
      </c>
      <c r="X43" s="133">
        <v>0</v>
      </c>
      <c r="Y43" s="131" t="str">
        <f t="shared" si="18"/>
        <v xml:space="preserve"> </v>
      </c>
      <c r="Z43" s="131" t="str">
        <f t="shared" si="19"/>
        <v xml:space="preserve"> </v>
      </c>
      <c r="AA43" s="242" t="str">
        <f t="shared" si="20"/>
        <v xml:space="preserve"> </v>
      </c>
      <c r="AB43" s="131" t="str">
        <f t="shared" si="21"/>
        <v xml:space="preserve"> </v>
      </c>
      <c r="AC43" s="131" t="str">
        <f t="shared" si="22"/>
        <v xml:space="preserve"> </v>
      </c>
      <c r="AD43" s="131" t="str">
        <f t="shared" si="23"/>
        <v xml:space="preserve"> </v>
      </c>
      <c r="AE43" s="131" t="str">
        <f t="shared" si="24"/>
        <v xml:space="preserve"> </v>
      </c>
      <c r="AF43" s="131" t="str">
        <f t="shared" si="25"/>
        <v xml:space="preserve"> </v>
      </c>
      <c r="AG43" s="131" t="str">
        <f t="shared" si="26"/>
        <v xml:space="preserve"> </v>
      </c>
      <c r="AH43" s="131" t="str">
        <f t="shared" si="27"/>
        <v xml:space="preserve"> </v>
      </c>
      <c r="AI43" s="131" t="str">
        <f t="shared" si="28"/>
        <v xml:space="preserve"> </v>
      </c>
      <c r="AJ43" s="131" t="str">
        <f t="shared" si="29"/>
        <v xml:space="preserve"> </v>
      </c>
      <c r="AK43" s="131"/>
      <c r="AL43" s="131" t="str">
        <f t="shared" si="30"/>
        <v xml:space="preserve"> </v>
      </c>
      <c r="AM43" s="131"/>
      <c r="AN43" s="243" t="str">
        <f t="shared" si="31"/>
        <v xml:space="preserve"> </v>
      </c>
      <c r="AO43" s="131" t="str">
        <f t="shared" si="32"/>
        <v xml:space="preserve"> </v>
      </c>
      <c r="AP43" s="131" t="str">
        <f t="shared" si="33"/>
        <v xml:space="preserve"> </v>
      </c>
      <c r="AQ43" s="131"/>
      <c r="AR43" s="131" t="str">
        <f t="shared" si="34"/>
        <v xml:space="preserve"> </v>
      </c>
      <c r="AS43" s="131" t="str">
        <f t="shared" si="82"/>
        <v xml:space="preserve"> </v>
      </c>
      <c r="AT43" s="131" t="str">
        <f t="shared" si="35"/>
        <v xml:space="preserve"> </v>
      </c>
      <c r="AU43" s="131" t="str">
        <f t="shared" si="36"/>
        <v xml:space="preserve"> </v>
      </c>
      <c r="AV43" s="131"/>
      <c r="AW43" s="131" t="str">
        <f t="shared" si="37"/>
        <v xml:space="preserve"> </v>
      </c>
      <c r="AX43" s="131" t="str">
        <f t="shared" si="103"/>
        <v xml:space="preserve"> </v>
      </c>
      <c r="AY43" s="131" t="str">
        <f t="shared" si="38"/>
        <v xml:space="preserve"> </v>
      </c>
      <c r="AZ43" s="131"/>
      <c r="BA43" s="131" t="str">
        <f t="shared" si="104"/>
        <v xml:space="preserve"> </v>
      </c>
      <c r="BB43" s="131"/>
      <c r="BC43" s="131"/>
      <c r="BD43" s="131" t="str">
        <f t="shared" si="39"/>
        <v xml:space="preserve"> </v>
      </c>
      <c r="BE43" s="131"/>
      <c r="BF43" s="131" t="str">
        <f t="shared" si="89"/>
        <v xml:space="preserve"> </v>
      </c>
      <c r="BG43" s="131" t="str">
        <f t="shared" si="90"/>
        <v xml:space="preserve"> </v>
      </c>
      <c r="BH43" s="131"/>
      <c r="BI43" s="131"/>
      <c r="BJ43" s="131"/>
      <c r="BK43" s="131" t="str">
        <f t="shared" si="92"/>
        <v xml:space="preserve"> </v>
      </c>
      <c r="BL43" s="131"/>
      <c r="BM43" s="131"/>
      <c r="BN43" s="131" t="str">
        <f t="shared" si="93"/>
        <v xml:space="preserve"> </v>
      </c>
      <c r="BO43" s="131"/>
      <c r="BP43" s="131" t="str">
        <f t="shared" si="94"/>
        <v xml:space="preserve"> </v>
      </c>
      <c r="BQ43" s="131"/>
      <c r="BR43" s="131"/>
      <c r="BS43" s="131"/>
      <c r="BT43" s="131"/>
      <c r="BU43" s="131"/>
      <c r="BV43" s="131" t="str">
        <f t="shared" si="95"/>
        <v xml:space="preserve"> </v>
      </c>
      <c r="BW43" s="131"/>
      <c r="BX43" s="131"/>
      <c r="BY43" s="131"/>
      <c r="BZ43" s="131" t="str">
        <f t="shared" si="98"/>
        <v xml:space="preserve"> </v>
      </c>
      <c r="CA43" s="131"/>
      <c r="CB43" s="136" t="str">
        <f t="shared" si="40"/>
        <v xml:space="preserve"> </v>
      </c>
      <c r="CC43" s="131" t="str">
        <f t="shared" si="41"/>
        <v xml:space="preserve"> </v>
      </c>
      <c r="CD43" s="136" t="str">
        <f t="shared" si="42"/>
        <v xml:space="preserve"> </v>
      </c>
      <c r="CE43" s="131" t="str">
        <f t="shared" si="102"/>
        <v xml:space="preserve"> </v>
      </c>
      <c r="CF43" s="136" t="str">
        <f t="shared" si="43"/>
        <v xml:space="preserve"> </v>
      </c>
      <c r="CG43" s="136"/>
      <c r="CH43" s="136" t="str">
        <f t="shared" si="101"/>
        <v xml:space="preserve"> </v>
      </c>
      <c r="CI43" s="131" t="str">
        <f t="shared" si="44"/>
        <v xml:space="preserve"> </v>
      </c>
      <c r="CJ43" s="131"/>
      <c r="CK43" s="136" t="str">
        <f t="shared" si="45"/>
        <v xml:space="preserve"> </v>
      </c>
      <c r="CL43" s="136" t="str">
        <f t="shared" si="46"/>
        <v xml:space="preserve"> </v>
      </c>
      <c r="CM43" s="131" t="str">
        <f t="shared" si="47"/>
        <v xml:space="preserve"> </v>
      </c>
      <c r="CN43" s="136" t="str">
        <f t="shared" si="48"/>
        <v xml:space="preserve"> </v>
      </c>
      <c r="CO43" s="136" t="str">
        <f t="shared" si="49"/>
        <v xml:space="preserve"> </v>
      </c>
      <c r="CP43" s="136" t="str">
        <f t="shared" si="50"/>
        <v xml:space="preserve"> </v>
      </c>
      <c r="CQ43" s="136"/>
      <c r="CR43" s="136" t="str">
        <f t="shared" si="51"/>
        <v xml:space="preserve"> </v>
      </c>
      <c r="CS43" s="136"/>
      <c r="CT43" s="136"/>
      <c r="CU43" s="136"/>
      <c r="CV43" s="136"/>
      <c r="CW43" s="136"/>
      <c r="CX43" s="136"/>
      <c r="CY43" s="136"/>
      <c r="CZ43" s="136" t="str">
        <f t="shared" si="52"/>
        <v xml:space="preserve"> </v>
      </c>
      <c r="DA43" s="136" t="str">
        <f t="shared" si="53"/>
        <v xml:space="preserve"> </v>
      </c>
      <c r="DB43" s="136" t="str">
        <f t="shared" si="54"/>
        <v xml:space="preserve"> </v>
      </c>
      <c r="DC43" s="131" t="str">
        <f t="shared" si="13"/>
        <v xml:space="preserve"> </v>
      </c>
      <c r="DD43" s="131" t="str">
        <f t="shared" si="55"/>
        <v xml:space="preserve"> </v>
      </c>
      <c r="DE43" s="131" t="str">
        <f t="shared" si="56"/>
        <v xml:space="preserve"> </v>
      </c>
      <c r="DF43" s="131" t="str">
        <f t="shared" si="57"/>
        <v xml:space="preserve"> </v>
      </c>
      <c r="DG43" s="131" t="str">
        <f t="shared" si="58"/>
        <v xml:space="preserve"> </v>
      </c>
      <c r="DH43" s="131"/>
      <c r="DI43" s="131"/>
      <c r="DJ43" s="131"/>
      <c r="DK43" s="137" t="str">
        <f t="shared" si="99"/>
        <v xml:space="preserve"> </v>
      </c>
      <c r="DL43" s="227" t="str">
        <f t="shared" si="59"/>
        <v xml:space="preserve"> </v>
      </c>
      <c r="DM43" s="227" t="str">
        <f t="shared" si="60"/>
        <v xml:space="preserve"> </v>
      </c>
      <c r="DN43" s="228" t="str">
        <f t="shared" si="14"/>
        <v xml:space="preserve"> </v>
      </c>
      <c r="DO43" s="228" t="str">
        <f t="shared" si="61"/>
        <v xml:space="preserve"> </v>
      </c>
      <c r="DP43" s="228" t="str">
        <f t="shared" si="62"/>
        <v xml:space="preserve"> </v>
      </c>
      <c r="DQ43" s="228" t="str">
        <f t="shared" si="63"/>
        <v xml:space="preserve"> </v>
      </c>
    </row>
    <row r="44" spans="1:121">
      <c r="A44" s="132">
        <f t="shared" si="15"/>
        <v>0</v>
      </c>
      <c r="B44" s="18" t="str">
        <f t="shared" si="64"/>
        <v xml:space="preserve"> </v>
      </c>
      <c r="C44" s="18" t="str">
        <f>IF(A44=0," ",VLOOKUP(B44,'tosafot '!$A$7:$B$234,2,0))</f>
        <v xml:space="preserve"> </v>
      </c>
      <c r="D44" s="220" t="str">
        <f t="shared" si="65"/>
        <v xml:space="preserve"> </v>
      </c>
      <c r="E44" s="130" t="str">
        <f t="shared" si="66"/>
        <v xml:space="preserve"> </v>
      </c>
      <c r="F44" s="126" t="str">
        <f t="shared" si="67"/>
        <v xml:space="preserve"> </v>
      </c>
      <c r="G44" s="18" t="str">
        <f t="shared" si="68"/>
        <v xml:space="preserve"> </v>
      </c>
      <c r="H44" s="189" t="str">
        <f t="shared" si="69"/>
        <v xml:space="preserve"> </v>
      </c>
      <c r="I44" s="18" t="str">
        <f t="shared" si="70"/>
        <v xml:space="preserve"> </v>
      </c>
      <c r="J44" s="18" t="str">
        <f t="shared" si="71"/>
        <v xml:space="preserve"> </v>
      </c>
      <c r="K44" s="189" t="str">
        <f t="shared" si="72"/>
        <v xml:space="preserve"> </v>
      </c>
      <c r="L44" s="18" t="str">
        <f t="shared" si="73"/>
        <v xml:space="preserve"> </v>
      </c>
      <c r="M44" s="129" t="str">
        <f t="shared" si="74"/>
        <v xml:space="preserve"> </v>
      </c>
      <c r="N44" s="189"/>
      <c r="O44" s="132" t="str">
        <f t="shared" si="75"/>
        <v xml:space="preserve"> </v>
      </c>
      <c r="P44" s="127" t="str">
        <f t="shared" si="76"/>
        <v xml:space="preserve"> </v>
      </c>
      <c r="Q44" s="127" t="str">
        <f t="shared" si="77"/>
        <v xml:space="preserve"> </v>
      </c>
      <c r="R44" s="128" t="str">
        <f t="shared" si="78"/>
        <v xml:space="preserve"> </v>
      </c>
      <c r="S44" s="130" t="str">
        <f t="shared" si="79"/>
        <v xml:space="preserve"> </v>
      </c>
      <c r="T44" s="135" t="str">
        <f t="shared" si="16"/>
        <v xml:space="preserve"> </v>
      </c>
      <c r="U44" s="127" t="str">
        <f t="shared" si="17"/>
        <v xml:space="preserve"> </v>
      </c>
      <c r="V44" s="217">
        <v>0</v>
      </c>
      <c r="W44" s="191">
        <v>0</v>
      </c>
      <c r="X44" s="133">
        <v>0</v>
      </c>
      <c r="Y44" s="131" t="str">
        <f t="shared" si="18"/>
        <v xml:space="preserve"> </v>
      </c>
      <c r="Z44" s="131" t="str">
        <f t="shared" si="19"/>
        <v xml:space="preserve"> </v>
      </c>
      <c r="AA44" s="242" t="str">
        <f t="shared" si="20"/>
        <v xml:space="preserve"> </v>
      </c>
      <c r="AB44" s="131" t="str">
        <f t="shared" si="21"/>
        <v xml:space="preserve"> </v>
      </c>
      <c r="AC44" s="131" t="str">
        <f t="shared" si="22"/>
        <v xml:space="preserve"> </v>
      </c>
      <c r="AD44" s="131" t="str">
        <f t="shared" si="23"/>
        <v xml:space="preserve"> </v>
      </c>
      <c r="AE44" s="131" t="str">
        <f t="shared" si="24"/>
        <v xml:space="preserve"> </v>
      </c>
      <c r="AF44" s="131" t="str">
        <f t="shared" si="25"/>
        <v xml:space="preserve"> </v>
      </c>
      <c r="AG44" s="131" t="str">
        <f t="shared" si="26"/>
        <v xml:space="preserve"> </v>
      </c>
      <c r="AH44" s="131" t="str">
        <f t="shared" si="27"/>
        <v xml:space="preserve"> </v>
      </c>
      <c r="AI44" s="131" t="str">
        <f t="shared" si="28"/>
        <v xml:space="preserve"> </v>
      </c>
      <c r="AJ44" s="131" t="str">
        <f t="shared" si="29"/>
        <v xml:space="preserve"> </v>
      </c>
      <c r="AK44" s="131"/>
      <c r="AL44" s="131" t="str">
        <f t="shared" si="30"/>
        <v xml:space="preserve"> </v>
      </c>
      <c r="AM44" s="131"/>
      <c r="AN44" s="243" t="str">
        <f t="shared" si="31"/>
        <v xml:space="preserve"> </v>
      </c>
      <c r="AO44" s="131" t="str">
        <f t="shared" si="32"/>
        <v xml:space="preserve"> </v>
      </c>
      <c r="AP44" s="131" t="str">
        <f t="shared" si="33"/>
        <v xml:space="preserve"> </v>
      </c>
      <c r="AQ44" s="131"/>
      <c r="AR44" s="131" t="str">
        <f t="shared" si="34"/>
        <v xml:space="preserve"> </v>
      </c>
      <c r="AS44" s="131" t="str">
        <f t="shared" si="82"/>
        <v xml:space="preserve"> </v>
      </c>
      <c r="AT44" s="131" t="str">
        <f t="shared" si="35"/>
        <v xml:space="preserve"> </v>
      </c>
      <c r="AU44" s="131" t="str">
        <f t="shared" si="36"/>
        <v xml:space="preserve"> </v>
      </c>
      <c r="AV44" s="131"/>
      <c r="AW44" s="131" t="str">
        <f t="shared" si="37"/>
        <v xml:space="preserve"> </v>
      </c>
      <c r="AX44" s="131" t="str">
        <f t="shared" si="103"/>
        <v xml:space="preserve"> </v>
      </c>
      <c r="AY44" s="131" t="str">
        <f t="shared" si="38"/>
        <v xml:space="preserve"> </v>
      </c>
      <c r="AZ44" s="131"/>
      <c r="BA44" s="131" t="str">
        <f t="shared" si="104"/>
        <v xml:space="preserve"> </v>
      </c>
      <c r="BB44" s="131"/>
      <c r="BC44" s="131"/>
      <c r="BD44" s="131" t="str">
        <f t="shared" si="39"/>
        <v xml:space="preserve"> </v>
      </c>
      <c r="BE44" s="131"/>
      <c r="BF44" s="131" t="str">
        <f t="shared" si="89"/>
        <v xml:space="preserve"> </v>
      </c>
      <c r="BG44" s="131" t="str">
        <f t="shared" si="90"/>
        <v xml:space="preserve"> </v>
      </c>
      <c r="BH44" s="131"/>
      <c r="BI44" s="131"/>
      <c r="BJ44" s="131"/>
      <c r="BK44" s="131" t="str">
        <f t="shared" si="92"/>
        <v xml:space="preserve"> </v>
      </c>
      <c r="BL44" s="131"/>
      <c r="BM44" s="131"/>
      <c r="BN44" s="131" t="str">
        <f t="shared" si="93"/>
        <v xml:space="preserve"> </v>
      </c>
      <c r="BO44" s="131"/>
      <c r="BP44" s="131" t="str">
        <f t="shared" si="94"/>
        <v xml:space="preserve"> </v>
      </c>
      <c r="BQ44" s="131"/>
      <c r="BR44" s="131"/>
      <c r="BS44" s="131"/>
      <c r="BT44" s="131"/>
      <c r="BU44" s="131"/>
      <c r="BV44" s="131" t="str">
        <f t="shared" si="95"/>
        <v xml:space="preserve"> </v>
      </c>
      <c r="BW44" s="131"/>
      <c r="BX44" s="131"/>
      <c r="BY44" s="131"/>
      <c r="BZ44" s="131" t="str">
        <f t="shared" si="98"/>
        <v xml:space="preserve"> </v>
      </c>
      <c r="CA44" s="131"/>
      <c r="CB44" s="136" t="str">
        <f t="shared" si="40"/>
        <v xml:space="preserve"> </v>
      </c>
      <c r="CC44" s="131" t="str">
        <f t="shared" si="41"/>
        <v xml:space="preserve"> </v>
      </c>
      <c r="CD44" s="136" t="str">
        <f t="shared" si="42"/>
        <v xml:space="preserve"> </v>
      </c>
      <c r="CE44" s="131" t="str">
        <f t="shared" si="102"/>
        <v xml:space="preserve"> </v>
      </c>
      <c r="CF44" s="136" t="str">
        <f t="shared" si="43"/>
        <v xml:space="preserve"> </v>
      </c>
      <c r="CG44" s="136"/>
      <c r="CH44" s="136" t="str">
        <f t="shared" si="101"/>
        <v xml:space="preserve"> </v>
      </c>
      <c r="CI44" s="131" t="str">
        <f t="shared" si="44"/>
        <v xml:space="preserve"> </v>
      </c>
      <c r="CJ44" s="131"/>
      <c r="CK44" s="136" t="str">
        <f t="shared" si="45"/>
        <v xml:space="preserve"> </v>
      </c>
      <c r="CL44" s="136" t="str">
        <f t="shared" si="46"/>
        <v xml:space="preserve"> </v>
      </c>
      <c r="CM44" s="131" t="str">
        <f t="shared" si="47"/>
        <v xml:space="preserve"> </v>
      </c>
      <c r="CN44" s="136" t="str">
        <f t="shared" si="48"/>
        <v xml:space="preserve"> </v>
      </c>
      <c r="CO44" s="136" t="str">
        <f t="shared" si="49"/>
        <v xml:space="preserve"> </v>
      </c>
      <c r="CP44" s="136" t="str">
        <f t="shared" si="50"/>
        <v xml:space="preserve"> </v>
      </c>
      <c r="CQ44" s="136"/>
      <c r="CR44" s="136" t="str">
        <f t="shared" si="51"/>
        <v xml:space="preserve"> </v>
      </c>
      <c r="CS44" s="136"/>
      <c r="CT44" s="136"/>
      <c r="CU44" s="136"/>
      <c r="CV44" s="136"/>
      <c r="CW44" s="136"/>
      <c r="CX44" s="136"/>
      <c r="CY44" s="136"/>
      <c r="CZ44" s="136" t="str">
        <f t="shared" si="52"/>
        <v xml:space="preserve"> </v>
      </c>
      <c r="DA44" s="136" t="str">
        <f t="shared" si="53"/>
        <v xml:space="preserve"> </v>
      </c>
      <c r="DB44" s="136" t="str">
        <f t="shared" si="54"/>
        <v xml:space="preserve"> </v>
      </c>
      <c r="DC44" s="131" t="str">
        <f t="shared" si="13"/>
        <v xml:space="preserve"> </v>
      </c>
      <c r="DD44" s="131" t="str">
        <f t="shared" si="55"/>
        <v xml:space="preserve"> </v>
      </c>
      <c r="DE44" s="131" t="str">
        <f t="shared" si="56"/>
        <v xml:space="preserve"> </v>
      </c>
      <c r="DF44" s="131" t="str">
        <f t="shared" si="57"/>
        <v xml:space="preserve"> </v>
      </c>
      <c r="DG44" s="131" t="str">
        <f t="shared" si="58"/>
        <v xml:space="preserve"> </v>
      </c>
      <c r="DH44" s="131"/>
      <c r="DI44" s="131"/>
      <c r="DJ44" s="131"/>
      <c r="DK44" s="137" t="str">
        <f t="shared" si="99"/>
        <v xml:space="preserve"> </v>
      </c>
      <c r="DL44" s="227" t="str">
        <f t="shared" si="59"/>
        <v xml:space="preserve"> </v>
      </c>
      <c r="DM44" s="227" t="str">
        <f t="shared" si="60"/>
        <v xml:space="preserve"> </v>
      </c>
      <c r="DN44" s="228" t="str">
        <f t="shared" si="14"/>
        <v xml:space="preserve"> </v>
      </c>
      <c r="DO44" s="228" t="str">
        <f t="shared" si="61"/>
        <v xml:space="preserve"> </v>
      </c>
      <c r="DP44" s="228" t="str">
        <f t="shared" si="62"/>
        <v xml:space="preserve"> </v>
      </c>
      <c r="DQ44" s="228" t="str">
        <f t="shared" si="63"/>
        <v xml:space="preserve"> </v>
      </c>
    </row>
    <row r="45" spans="1:121">
      <c r="A45" s="132">
        <f t="shared" si="15"/>
        <v>0</v>
      </c>
      <c r="B45" s="18" t="str">
        <f t="shared" si="64"/>
        <v xml:space="preserve"> </v>
      </c>
      <c r="C45" s="18" t="str">
        <f>IF(A45=0," ",VLOOKUP(B45,'tosafot '!$A$7:$B$234,2,0))</f>
        <v xml:space="preserve"> </v>
      </c>
      <c r="D45" s="220" t="str">
        <f t="shared" si="65"/>
        <v xml:space="preserve"> </v>
      </c>
      <c r="E45" s="130" t="str">
        <f t="shared" si="66"/>
        <v xml:space="preserve"> </v>
      </c>
      <c r="F45" s="126" t="str">
        <f t="shared" si="67"/>
        <v xml:space="preserve"> </v>
      </c>
      <c r="G45" s="18" t="str">
        <f t="shared" si="68"/>
        <v xml:space="preserve"> </v>
      </c>
      <c r="H45" s="189" t="str">
        <f t="shared" si="69"/>
        <v xml:space="preserve"> </v>
      </c>
      <c r="I45" s="18" t="str">
        <f t="shared" si="70"/>
        <v xml:space="preserve"> </v>
      </c>
      <c r="J45" s="18" t="str">
        <f t="shared" si="71"/>
        <v xml:space="preserve"> </v>
      </c>
      <c r="K45" s="189" t="str">
        <f t="shared" si="72"/>
        <v xml:space="preserve"> </v>
      </c>
      <c r="L45" s="18" t="str">
        <f t="shared" si="73"/>
        <v xml:space="preserve"> </v>
      </c>
      <c r="M45" s="129" t="str">
        <f t="shared" si="74"/>
        <v xml:space="preserve"> </v>
      </c>
      <c r="N45" s="189"/>
      <c r="O45" s="132" t="str">
        <f t="shared" si="75"/>
        <v xml:space="preserve"> </v>
      </c>
      <c r="P45" s="127" t="str">
        <f t="shared" si="76"/>
        <v xml:space="preserve"> </v>
      </c>
      <c r="Q45" s="127" t="str">
        <f t="shared" si="77"/>
        <v xml:space="preserve"> </v>
      </c>
      <c r="R45" s="128" t="str">
        <f t="shared" si="78"/>
        <v xml:space="preserve"> </v>
      </c>
      <c r="S45" s="130" t="str">
        <f t="shared" si="79"/>
        <v xml:space="preserve"> </v>
      </c>
      <c r="T45" s="135" t="str">
        <f t="shared" si="16"/>
        <v xml:space="preserve"> </v>
      </c>
      <c r="U45" s="127" t="str">
        <f t="shared" si="17"/>
        <v xml:space="preserve"> </v>
      </c>
      <c r="V45" s="217">
        <v>0</v>
      </c>
      <c r="W45" s="191">
        <v>0</v>
      </c>
      <c r="X45" s="133">
        <v>0</v>
      </c>
      <c r="Y45" s="131" t="str">
        <f t="shared" si="18"/>
        <v xml:space="preserve"> </v>
      </c>
      <c r="Z45" s="131" t="str">
        <f t="shared" si="19"/>
        <v xml:space="preserve"> </v>
      </c>
      <c r="AA45" s="242" t="str">
        <f t="shared" si="20"/>
        <v xml:space="preserve"> </v>
      </c>
      <c r="AB45" s="131" t="str">
        <f t="shared" si="21"/>
        <v xml:space="preserve"> </v>
      </c>
      <c r="AC45" s="131" t="str">
        <f t="shared" si="22"/>
        <v xml:space="preserve"> </v>
      </c>
      <c r="AD45" s="131" t="str">
        <f t="shared" si="23"/>
        <v xml:space="preserve"> </v>
      </c>
      <c r="AE45" s="131" t="str">
        <f t="shared" si="24"/>
        <v xml:space="preserve"> </v>
      </c>
      <c r="AF45" s="131" t="str">
        <f t="shared" si="25"/>
        <v xml:space="preserve"> </v>
      </c>
      <c r="AG45" s="131" t="str">
        <f t="shared" si="26"/>
        <v xml:space="preserve"> </v>
      </c>
      <c r="AH45" s="131" t="str">
        <f t="shared" si="27"/>
        <v xml:space="preserve"> </v>
      </c>
      <c r="AI45" s="131" t="str">
        <f t="shared" si="28"/>
        <v xml:space="preserve"> </v>
      </c>
      <c r="AJ45" s="131" t="str">
        <f t="shared" si="29"/>
        <v xml:space="preserve"> </v>
      </c>
      <c r="AK45" s="131"/>
      <c r="AL45" s="131" t="str">
        <f t="shared" si="30"/>
        <v xml:space="preserve"> </v>
      </c>
      <c r="AM45" s="131"/>
      <c r="AN45" s="243" t="str">
        <f t="shared" si="31"/>
        <v xml:space="preserve"> </v>
      </c>
      <c r="AO45" s="131" t="str">
        <f t="shared" si="32"/>
        <v xml:space="preserve"> </v>
      </c>
      <c r="AP45" s="131" t="str">
        <f t="shared" si="33"/>
        <v xml:space="preserve"> </v>
      </c>
      <c r="AQ45" s="131"/>
      <c r="AR45" s="131" t="str">
        <f t="shared" si="34"/>
        <v xml:space="preserve"> </v>
      </c>
      <c r="AS45" s="131" t="str">
        <f t="shared" si="82"/>
        <v xml:space="preserve"> </v>
      </c>
      <c r="AT45" s="131" t="str">
        <f t="shared" si="35"/>
        <v xml:space="preserve"> </v>
      </c>
      <c r="AU45" s="131" t="str">
        <f t="shared" si="36"/>
        <v xml:space="preserve"> </v>
      </c>
      <c r="AV45" s="131"/>
      <c r="AW45" s="131" t="str">
        <f t="shared" si="37"/>
        <v xml:space="preserve"> </v>
      </c>
      <c r="AX45" s="131" t="str">
        <f t="shared" si="103"/>
        <v xml:space="preserve"> </v>
      </c>
      <c r="AY45" s="131" t="str">
        <f t="shared" si="38"/>
        <v xml:space="preserve"> </v>
      </c>
      <c r="AZ45" s="131"/>
      <c r="BA45" s="131" t="str">
        <f t="shared" si="104"/>
        <v xml:space="preserve"> </v>
      </c>
      <c r="BB45" s="131"/>
      <c r="BC45" s="131"/>
      <c r="BD45" s="131" t="str">
        <f t="shared" si="39"/>
        <v xml:space="preserve"> </v>
      </c>
      <c r="BE45" s="131"/>
      <c r="BF45" s="131" t="str">
        <f t="shared" si="89"/>
        <v xml:space="preserve"> </v>
      </c>
      <c r="BG45" s="131" t="str">
        <f t="shared" si="90"/>
        <v xml:space="preserve"> </v>
      </c>
      <c r="BH45" s="131"/>
      <c r="BI45" s="131"/>
      <c r="BJ45" s="131"/>
      <c r="BK45" s="131" t="str">
        <f t="shared" si="92"/>
        <v xml:space="preserve"> </v>
      </c>
      <c r="BL45" s="131"/>
      <c r="BM45" s="131"/>
      <c r="BN45" s="131" t="str">
        <f t="shared" si="93"/>
        <v xml:space="preserve"> </v>
      </c>
      <c r="BO45" s="131"/>
      <c r="BP45" s="131" t="str">
        <f t="shared" si="94"/>
        <v xml:space="preserve"> </v>
      </c>
      <c r="BQ45" s="131"/>
      <c r="BR45" s="131"/>
      <c r="BS45" s="131"/>
      <c r="BT45" s="131"/>
      <c r="BU45" s="131"/>
      <c r="BV45" s="131" t="str">
        <f t="shared" si="95"/>
        <v xml:space="preserve"> </v>
      </c>
      <c r="BW45" s="131"/>
      <c r="BX45" s="131"/>
      <c r="BY45" s="131"/>
      <c r="BZ45" s="131" t="str">
        <f t="shared" si="98"/>
        <v xml:space="preserve"> </v>
      </c>
      <c r="CA45" s="131"/>
      <c r="CB45" s="136" t="str">
        <f t="shared" si="40"/>
        <v xml:space="preserve"> </v>
      </c>
      <c r="CC45" s="131" t="str">
        <f t="shared" si="41"/>
        <v xml:space="preserve"> </v>
      </c>
      <c r="CD45" s="136" t="str">
        <f t="shared" si="42"/>
        <v xml:space="preserve"> </v>
      </c>
      <c r="CE45" s="131" t="str">
        <f t="shared" si="102"/>
        <v xml:space="preserve"> </v>
      </c>
      <c r="CF45" s="136" t="str">
        <f t="shared" si="43"/>
        <v xml:space="preserve"> </v>
      </c>
      <c r="CG45" s="136"/>
      <c r="CH45" s="136" t="str">
        <f t="shared" si="101"/>
        <v xml:space="preserve"> </v>
      </c>
      <c r="CI45" s="131" t="str">
        <f t="shared" si="44"/>
        <v xml:space="preserve"> </v>
      </c>
      <c r="CJ45" s="131"/>
      <c r="CK45" s="136" t="str">
        <f t="shared" si="45"/>
        <v xml:space="preserve"> </v>
      </c>
      <c r="CL45" s="136" t="str">
        <f t="shared" si="46"/>
        <v xml:space="preserve"> </v>
      </c>
      <c r="CM45" s="131" t="str">
        <f t="shared" si="47"/>
        <v xml:space="preserve"> </v>
      </c>
      <c r="CN45" s="136" t="str">
        <f t="shared" si="48"/>
        <v xml:space="preserve"> </v>
      </c>
      <c r="CO45" s="136" t="str">
        <f t="shared" si="49"/>
        <v xml:space="preserve"> </v>
      </c>
      <c r="CP45" s="136" t="str">
        <f t="shared" si="50"/>
        <v xml:space="preserve"> </v>
      </c>
      <c r="CQ45" s="136"/>
      <c r="CR45" s="136" t="str">
        <f t="shared" si="51"/>
        <v xml:space="preserve"> </v>
      </c>
      <c r="CS45" s="136"/>
      <c r="CT45" s="136"/>
      <c r="CU45" s="136"/>
      <c r="CV45" s="136"/>
      <c r="CW45" s="136"/>
      <c r="CX45" s="136"/>
      <c r="CY45" s="136"/>
      <c r="CZ45" s="136" t="str">
        <f t="shared" si="52"/>
        <v xml:space="preserve"> </v>
      </c>
      <c r="DA45" s="136" t="str">
        <f t="shared" si="53"/>
        <v xml:space="preserve"> </v>
      </c>
      <c r="DB45" s="136" t="str">
        <f t="shared" si="54"/>
        <v xml:space="preserve"> </v>
      </c>
      <c r="DC45" s="131" t="str">
        <f t="shared" si="13"/>
        <v xml:space="preserve"> </v>
      </c>
      <c r="DD45" s="131" t="str">
        <f t="shared" si="55"/>
        <v xml:space="preserve"> </v>
      </c>
      <c r="DE45" s="131" t="str">
        <f t="shared" si="56"/>
        <v xml:space="preserve"> </v>
      </c>
      <c r="DF45" s="131" t="str">
        <f t="shared" si="57"/>
        <v xml:space="preserve"> </v>
      </c>
      <c r="DG45" s="131" t="str">
        <f t="shared" si="58"/>
        <v xml:space="preserve"> </v>
      </c>
      <c r="DH45" s="131"/>
      <c r="DI45" s="131"/>
      <c r="DJ45" s="131"/>
      <c r="DK45" s="137" t="str">
        <f t="shared" si="99"/>
        <v xml:space="preserve"> </v>
      </c>
      <c r="DL45" s="227" t="str">
        <f t="shared" si="59"/>
        <v xml:space="preserve"> </v>
      </c>
      <c r="DM45" s="227" t="str">
        <f t="shared" si="60"/>
        <v xml:space="preserve"> </v>
      </c>
      <c r="DN45" s="228" t="str">
        <f t="shared" si="14"/>
        <v xml:space="preserve"> </v>
      </c>
      <c r="DO45" s="228" t="str">
        <f t="shared" si="61"/>
        <v xml:space="preserve"> </v>
      </c>
      <c r="DP45" s="228" t="str">
        <f t="shared" si="62"/>
        <v xml:space="preserve"> </v>
      </c>
      <c r="DQ45" s="228" t="str">
        <f t="shared" si="63"/>
        <v xml:space="preserve"> </v>
      </c>
    </row>
    <row r="46" spans="1:121">
      <c r="A46" s="132">
        <f t="shared" si="15"/>
        <v>0</v>
      </c>
      <c r="B46" s="18" t="str">
        <f t="shared" si="64"/>
        <v xml:space="preserve"> </v>
      </c>
      <c r="C46" s="18" t="str">
        <f>IF(A46=0," ",VLOOKUP(B46,'tosafot '!$A$7:$B$234,2,0))</f>
        <v xml:space="preserve"> </v>
      </c>
      <c r="D46" s="220" t="str">
        <f t="shared" si="65"/>
        <v xml:space="preserve"> </v>
      </c>
      <c r="E46" s="130" t="str">
        <f t="shared" si="66"/>
        <v xml:space="preserve"> </v>
      </c>
      <c r="F46" s="126" t="str">
        <f t="shared" si="67"/>
        <v xml:space="preserve"> </v>
      </c>
      <c r="G46" s="18" t="str">
        <f t="shared" si="68"/>
        <v xml:space="preserve"> </v>
      </c>
      <c r="H46" s="189" t="str">
        <f t="shared" si="69"/>
        <v xml:space="preserve"> </v>
      </c>
      <c r="I46" s="18" t="str">
        <f t="shared" si="70"/>
        <v xml:space="preserve"> </v>
      </c>
      <c r="J46" s="18" t="str">
        <f t="shared" si="71"/>
        <v xml:space="preserve"> </v>
      </c>
      <c r="K46" s="189" t="str">
        <f t="shared" si="72"/>
        <v xml:space="preserve"> </v>
      </c>
      <c r="L46" s="18" t="str">
        <f t="shared" si="73"/>
        <v xml:space="preserve"> </v>
      </c>
      <c r="M46" s="129" t="str">
        <f t="shared" si="74"/>
        <v xml:space="preserve"> </v>
      </c>
      <c r="N46" s="189"/>
      <c r="O46" s="132" t="str">
        <f t="shared" si="75"/>
        <v xml:space="preserve"> </v>
      </c>
      <c r="P46" s="127" t="str">
        <f t="shared" si="76"/>
        <v xml:space="preserve"> </v>
      </c>
      <c r="Q46" s="127" t="str">
        <f t="shared" si="77"/>
        <v xml:space="preserve"> </v>
      </c>
      <c r="R46" s="128" t="str">
        <f t="shared" si="78"/>
        <v xml:space="preserve"> </v>
      </c>
      <c r="S46" s="130" t="str">
        <f t="shared" si="79"/>
        <v xml:space="preserve"> </v>
      </c>
      <c r="T46" s="135" t="str">
        <f t="shared" si="16"/>
        <v xml:space="preserve"> </v>
      </c>
      <c r="U46" s="127" t="str">
        <f t="shared" si="17"/>
        <v xml:space="preserve"> </v>
      </c>
      <c r="V46" s="217">
        <v>0</v>
      </c>
      <c r="W46" s="191">
        <v>0</v>
      </c>
      <c r="X46" s="133">
        <v>0</v>
      </c>
      <c r="Y46" s="131" t="str">
        <f t="shared" si="18"/>
        <v xml:space="preserve"> </v>
      </c>
      <c r="Z46" s="131" t="str">
        <f t="shared" si="19"/>
        <v xml:space="preserve"> </v>
      </c>
      <c r="AA46" s="242" t="str">
        <f t="shared" si="20"/>
        <v xml:space="preserve"> </v>
      </c>
      <c r="AB46" s="131" t="str">
        <f t="shared" si="21"/>
        <v xml:space="preserve"> </v>
      </c>
      <c r="AC46" s="131" t="str">
        <f t="shared" si="22"/>
        <v xml:space="preserve"> </v>
      </c>
      <c r="AD46" s="131" t="str">
        <f t="shared" si="23"/>
        <v xml:space="preserve"> </v>
      </c>
      <c r="AE46" s="131" t="str">
        <f t="shared" si="24"/>
        <v xml:space="preserve"> </v>
      </c>
      <c r="AF46" s="131" t="str">
        <f t="shared" si="25"/>
        <v xml:space="preserve"> </v>
      </c>
      <c r="AG46" s="131" t="str">
        <f t="shared" si="26"/>
        <v xml:space="preserve"> </v>
      </c>
      <c r="AH46" s="131" t="str">
        <f t="shared" si="27"/>
        <v xml:space="preserve"> </v>
      </c>
      <c r="AI46" s="131" t="str">
        <f t="shared" si="28"/>
        <v xml:space="preserve"> </v>
      </c>
      <c r="AJ46" s="131" t="str">
        <f t="shared" si="29"/>
        <v xml:space="preserve"> </v>
      </c>
      <c r="AK46" s="131"/>
      <c r="AL46" s="131" t="str">
        <f t="shared" si="30"/>
        <v xml:space="preserve"> </v>
      </c>
      <c r="AM46" s="131"/>
      <c r="AN46" s="243" t="str">
        <f t="shared" si="31"/>
        <v xml:space="preserve"> </v>
      </c>
      <c r="AO46" s="131" t="str">
        <f t="shared" si="32"/>
        <v xml:space="preserve"> </v>
      </c>
      <c r="AP46" s="131" t="str">
        <f t="shared" si="33"/>
        <v xml:space="preserve"> </v>
      </c>
      <c r="AQ46" s="131"/>
      <c r="AR46" s="131" t="str">
        <f t="shared" si="34"/>
        <v xml:space="preserve"> </v>
      </c>
      <c r="AS46" s="131" t="str">
        <f t="shared" si="82"/>
        <v xml:space="preserve"> </v>
      </c>
      <c r="AT46" s="131" t="str">
        <f t="shared" si="35"/>
        <v xml:space="preserve"> </v>
      </c>
      <c r="AU46" s="131" t="str">
        <f t="shared" si="36"/>
        <v xml:space="preserve"> </v>
      </c>
      <c r="AV46" s="131"/>
      <c r="AW46" s="131" t="str">
        <f t="shared" si="37"/>
        <v xml:space="preserve"> </v>
      </c>
      <c r="AX46" s="131" t="str">
        <f t="shared" si="103"/>
        <v xml:space="preserve"> </v>
      </c>
      <c r="AY46" s="131" t="str">
        <f t="shared" si="38"/>
        <v xml:space="preserve"> </v>
      </c>
      <c r="AZ46" s="131"/>
      <c r="BA46" s="131" t="str">
        <f t="shared" si="104"/>
        <v xml:space="preserve"> </v>
      </c>
      <c r="BB46" s="131"/>
      <c r="BC46" s="131"/>
      <c r="BD46" s="131" t="str">
        <f t="shared" si="39"/>
        <v xml:space="preserve"> </v>
      </c>
      <c r="BE46" s="131"/>
      <c r="BF46" s="131" t="str">
        <f t="shared" si="89"/>
        <v xml:space="preserve"> </v>
      </c>
      <c r="BG46" s="131" t="str">
        <f t="shared" si="90"/>
        <v xml:space="preserve"> </v>
      </c>
      <c r="BH46" s="131"/>
      <c r="BI46" s="131"/>
      <c r="BJ46" s="131"/>
      <c r="BK46" s="131" t="str">
        <f t="shared" si="92"/>
        <v xml:space="preserve"> </v>
      </c>
      <c r="BL46" s="131"/>
      <c r="BM46" s="131"/>
      <c r="BN46" s="131" t="str">
        <f t="shared" si="93"/>
        <v xml:space="preserve"> </v>
      </c>
      <c r="BO46" s="131"/>
      <c r="BP46" s="131" t="str">
        <f t="shared" si="94"/>
        <v xml:space="preserve"> </v>
      </c>
      <c r="BQ46" s="131"/>
      <c r="BR46" s="131"/>
      <c r="BS46" s="131"/>
      <c r="BT46" s="131"/>
      <c r="BU46" s="131"/>
      <c r="BV46" s="131" t="str">
        <f t="shared" si="95"/>
        <v xml:space="preserve"> </v>
      </c>
      <c r="BW46" s="131"/>
      <c r="BX46" s="131"/>
      <c r="BY46" s="131"/>
      <c r="BZ46" s="131" t="str">
        <f t="shared" si="98"/>
        <v xml:space="preserve"> </v>
      </c>
      <c r="CA46" s="131"/>
      <c r="CB46" s="136" t="str">
        <f t="shared" si="40"/>
        <v xml:space="preserve"> </v>
      </c>
      <c r="CC46" s="131" t="str">
        <f t="shared" si="41"/>
        <v xml:space="preserve"> </v>
      </c>
      <c r="CD46" s="136" t="str">
        <f t="shared" si="42"/>
        <v xml:space="preserve"> </v>
      </c>
      <c r="CE46" s="131" t="str">
        <f t="shared" si="102"/>
        <v xml:space="preserve"> </v>
      </c>
      <c r="CF46" s="136" t="str">
        <f t="shared" si="43"/>
        <v xml:space="preserve"> </v>
      </c>
      <c r="CG46" s="136"/>
      <c r="CH46" s="136" t="str">
        <f t="shared" si="101"/>
        <v xml:space="preserve"> </v>
      </c>
      <c r="CI46" s="131" t="str">
        <f t="shared" si="44"/>
        <v xml:space="preserve"> </v>
      </c>
      <c r="CJ46" s="131"/>
      <c r="CK46" s="136" t="str">
        <f t="shared" si="45"/>
        <v xml:space="preserve"> </v>
      </c>
      <c r="CL46" s="136" t="str">
        <f t="shared" si="46"/>
        <v xml:space="preserve"> </v>
      </c>
      <c r="CM46" s="131" t="str">
        <f t="shared" si="47"/>
        <v xml:space="preserve"> </v>
      </c>
      <c r="CN46" s="136" t="str">
        <f t="shared" si="48"/>
        <v xml:space="preserve"> </v>
      </c>
      <c r="CO46" s="136" t="str">
        <f t="shared" si="49"/>
        <v xml:space="preserve"> </v>
      </c>
      <c r="CP46" s="136" t="str">
        <f t="shared" si="50"/>
        <v xml:space="preserve"> </v>
      </c>
      <c r="CQ46" s="136"/>
      <c r="CR46" s="136" t="str">
        <f t="shared" si="51"/>
        <v xml:space="preserve"> </v>
      </c>
      <c r="CS46" s="136"/>
      <c r="CT46" s="136"/>
      <c r="CU46" s="136"/>
      <c r="CV46" s="136"/>
      <c r="CW46" s="136"/>
      <c r="CX46" s="136"/>
      <c r="CY46" s="136"/>
      <c r="CZ46" s="136" t="str">
        <f t="shared" si="52"/>
        <v xml:space="preserve"> </v>
      </c>
      <c r="DA46" s="136" t="str">
        <f t="shared" si="53"/>
        <v xml:space="preserve"> </v>
      </c>
      <c r="DB46" s="136" t="str">
        <f t="shared" si="54"/>
        <v xml:space="preserve"> </v>
      </c>
      <c r="DC46" s="131" t="str">
        <f t="shared" si="13"/>
        <v xml:space="preserve"> </v>
      </c>
      <c r="DD46" s="131" t="str">
        <f t="shared" si="55"/>
        <v xml:space="preserve"> </v>
      </c>
      <c r="DE46" s="131" t="str">
        <f t="shared" si="56"/>
        <v xml:space="preserve"> </v>
      </c>
      <c r="DF46" s="131" t="str">
        <f t="shared" si="57"/>
        <v xml:space="preserve"> </v>
      </c>
      <c r="DG46" s="131" t="str">
        <f t="shared" si="58"/>
        <v xml:space="preserve"> </v>
      </c>
      <c r="DH46" s="131"/>
      <c r="DI46" s="131"/>
      <c r="DJ46" s="131"/>
      <c r="DK46" s="137" t="str">
        <f t="shared" si="99"/>
        <v xml:space="preserve"> </v>
      </c>
      <c r="DL46" s="227" t="str">
        <f t="shared" si="59"/>
        <v xml:space="preserve"> </v>
      </c>
      <c r="DM46" s="227" t="str">
        <f t="shared" si="60"/>
        <v xml:space="preserve"> </v>
      </c>
      <c r="DN46" s="228" t="str">
        <f t="shared" si="14"/>
        <v xml:space="preserve"> </v>
      </c>
      <c r="DO46" s="228" t="str">
        <f t="shared" si="61"/>
        <v xml:space="preserve"> </v>
      </c>
      <c r="DP46" s="228" t="str">
        <f t="shared" si="62"/>
        <v xml:space="preserve"> </v>
      </c>
      <c r="DQ46" s="228" t="str">
        <f t="shared" si="63"/>
        <v xml:space="preserve"> </v>
      </c>
    </row>
    <row r="47" spans="1:121">
      <c r="A47" s="132">
        <f t="shared" si="15"/>
        <v>0</v>
      </c>
      <c r="B47" s="18" t="str">
        <f t="shared" si="64"/>
        <v xml:space="preserve"> </v>
      </c>
      <c r="C47" s="18" t="str">
        <f>IF(A47=0," ",VLOOKUP(B47,'tosafot '!$A$7:$B$234,2,0))</f>
        <v xml:space="preserve"> </v>
      </c>
      <c r="D47" s="220" t="str">
        <f t="shared" si="65"/>
        <v xml:space="preserve"> </v>
      </c>
      <c r="E47" s="130" t="str">
        <f t="shared" si="66"/>
        <v xml:space="preserve"> </v>
      </c>
      <c r="F47" s="126" t="str">
        <f t="shared" si="67"/>
        <v xml:space="preserve"> </v>
      </c>
      <c r="G47" s="18" t="str">
        <f t="shared" si="68"/>
        <v xml:space="preserve"> </v>
      </c>
      <c r="H47" s="189" t="str">
        <f t="shared" si="69"/>
        <v xml:space="preserve"> </v>
      </c>
      <c r="I47" s="18" t="str">
        <f t="shared" si="70"/>
        <v xml:space="preserve"> </v>
      </c>
      <c r="J47" s="18" t="str">
        <f t="shared" si="71"/>
        <v xml:space="preserve"> </v>
      </c>
      <c r="K47" s="189" t="str">
        <f t="shared" si="72"/>
        <v xml:space="preserve"> </v>
      </c>
      <c r="L47" s="18" t="str">
        <f t="shared" si="73"/>
        <v xml:space="preserve"> </v>
      </c>
      <c r="M47" s="129" t="str">
        <f t="shared" si="74"/>
        <v xml:space="preserve"> </v>
      </c>
      <c r="N47" s="189"/>
      <c r="O47" s="132" t="str">
        <f t="shared" si="75"/>
        <v xml:space="preserve"> </v>
      </c>
      <c r="P47" s="127" t="str">
        <f t="shared" si="76"/>
        <v xml:space="preserve"> </v>
      </c>
      <c r="Q47" s="127" t="str">
        <f t="shared" si="77"/>
        <v xml:space="preserve"> </v>
      </c>
      <c r="R47" s="128" t="str">
        <f t="shared" si="78"/>
        <v xml:space="preserve"> </v>
      </c>
      <c r="S47" s="130" t="str">
        <f t="shared" si="79"/>
        <v xml:space="preserve"> </v>
      </c>
      <c r="T47" s="135" t="str">
        <f t="shared" si="16"/>
        <v xml:space="preserve"> </v>
      </c>
      <c r="U47" s="127" t="str">
        <f t="shared" si="17"/>
        <v xml:space="preserve"> </v>
      </c>
      <c r="V47" s="217">
        <v>0</v>
      </c>
      <c r="W47" s="191">
        <v>0</v>
      </c>
      <c r="X47" s="133">
        <v>0</v>
      </c>
      <c r="Y47" s="131" t="str">
        <f t="shared" si="18"/>
        <v xml:space="preserve"> </v>
      </c>
      <c r="Z47" s="131" t="str">
        <f t="shared" si="19"/>
        <v xml:space="preserve"> </v>
      </c>
      <c r="AA47" s="242" t="str">
        <f t="shared" si="20"/>
        <v xml:space="preserve"> </v>
      </c>
      <c r="AB47" s="131" t="str">
        <f t="shared" si="21"/>
        <v xml:space="preserve"> </v>
      </c>
      <c r="AC47" s="131" t="str">
        <f t="shared" si="22"/>
        <v xml:space="preserve"> </v>
      </c>
      <c r="AD47" s="131" t="str">
        <f t="shared" si="23"/>
        <v xml:space="preserve"> </v>
      </c>
      <c r="AE47" s="131" t="str">
        <f t="shared" si="24"/>
        <v xml:space="preserve"> </v>
      </c>
      <c r="AF47" s="131" t="str">
        <f t="shared" si="25"/>
        <v xml:space="preserve"> </v>
      </c>
      <c r="AG47" s="131" t="str">
        <f t="shared" si="26"/>
        <v xml:space="preserve"> </v>
      </c>
      <c r="AH47" s="131" t="str">
        <f t="shared" si="27"/>
        <v xml:space="preserve"> </v>
      </c>
      <c r="AI47" s="131" t="str">
        <f t="shared" si="28"/>
        <v xml:space="preserve"> </v>
      </c>
      <c r="AJ47" s="131" t="str">
        <f t="shared" si="29"/>
        <v xml:space="preserve"> </v>
      </c>
      <c r="AK47" s="131"/>
      <c r="AL47" s="131" t="str">
        <f t="shared" si="30"/>
        <v xml:space="preserve"> </v>
      </c>
      <c r="AM47" s="131"/>
      <c r="AN47" s="243" t="str">
        <f t="shared" si="31"/>
        <v xml:space="preserve"> </v>
      </c>
      <c r="AO47" s="131" t="str">
        <f t="shared" si="32"/>
        <v xml:space="preserve"> </v>
      </c>
      <c r="AP47" s="131" t="str">
        <f t="shared" si="33"/>
        <v xml:space="preserve"> </v>
      </c>
      <c r="AQ47" s="131"/>
      <c r="AR47" s="131" t="str">
        <f t="shared" si="34"/>
        <v xml:space="preserve"> </v>
      </c>
      <c r="AS47" s="131" t="str">
        <f t="shared" si="82"/>
        <v xml:space="preserve"> </v>
      </c>
      <c r="AT47" s="131" t="str">
        <f t="shared" si="35"/>
        <v xml:space="preserve"> </v>
      </c>
      <c r="AU47" s="131" t="str">
        <f t="shared" si="36"/>
        <v xml:space="preserve"> </v>
      </c>
      <c r="AV47" s="131"/>
      <c r="AW47" s="131" t="str">
        <f t="shared" si="37"/>
        <v xml:space="preserve"> </v>
      </c>
      <c r="AX47" s="131" t="str">
        <f t="shared" si="103"/>
        <v xml:space="preserve"> </v>
      </c>
      <c r="AY47" s="131" t="str">
        <f t="shared" si="38"/>
        <v xml:space="preserve"> </v>
      </c>
      <c r="AZ47" s="131"/>
      <c r="BA47" s="131" t="str">
        <f t="shared" si="104"/>
        <v xml:space="preserve"> </v>
      </c>
      <c r="BB47" s="131"/>
      <c r="BC47" s="131"/>
      <c r="BD47" s="131" t="str">
        <f t="shared" si="39"/>
        <v xml:space="preserve"> </v>
      </c>
      <c r="BE47" s="131"/>
      <c r="BF47" s="131" t="str">
        <f t="shared" si="89"/>
        <v xml:space="preserve"> </v>
      </c>
      <c r="BG47" s="131" t="str">
        <f t="shared" si="90"/>
        <v xml:space="preserve"> </v>
      </c>
      <c r="BH47" s="131"/>
      <c r="BI47" s="131"/>
      <c r="BJ47" s="131"/>
      <c r="BK47" s="131" t="str">
        <f t="shared" si="92"/>
        <v xml:space="preserve"> </v>
      </c>
      <c r="BL47" s="131"/>
      <c r="BM47" s="131"/>
      <c r="BN47" s="131" t="str">
        <f t="shared" si="93"/>
        <v xml:space="preserve"> </v>
      </c>
      <c r="BO47" s="131"/>
      <c r="BP47" s="131" t="str">
        <f t="shared" si="94"/>
        <v xml:space="preserve"> </v>
      </c>
      <c r="BQ47" s="131"/>
      <c r="BR47" s="131"/>
      <c r="BS47" s="131"/>
      <c r="BT47" s="131"/>
      <c r="BU47" s="131"/>
      <c r="BV47" s="131" t="str">
        <f t="shared" si="95"/>
        <v xml:space="preserve"> </v>
      </c>
      <c r="BW47" s="131"/>
      <c r="BX47" s="131"/>
      <c r="BY47" s="131"/>
      <c r="BZ47" s="131" t="str">
        <f t="shared" si="98"/>
        <v xml:space="preserve"> </v>
      </c>
      <c r="CA47" s="131"/>
      <c r="CB47" s="136" t="str">
        <f t="shared" si="40"/>
        <v xml:space="preserve"> </v>
      </c>
      <c r="CC47" s="131" t="str">
        <f t="shared" si="41"/>
        <v xml:space="preserve"> </v>
      </c>
      <c r="CD47" s="136" t="str">
        <f t="shared" si="42"/>
        <v xml:space="preserve"> </v>
      </c>
      <c r="CE47" s="131" t="str">
        <f t="shared" si="102"/>
        <v xml:space="preserve"> </v>
      </c>
      <c r="CF47" s="136" t="str">
        <f t="shared" si="43"/>
        <v xml:space="preserve"> </v>
      </c>
      <c r="CG47" s="136"/>
      <c r="CH47" s="136" t="str">
        <f t="shared" si="101"/>
        <v xml:space="preserve"> </v>
      </c>
      <c r="CI47" s="131" t="str">
        <f t="shared" si="44"/>
        <v xml:space="preserve"> </v>
      </c>
      <c r="CJ47" s="131"/>
      <c r="CK47" s="136" t="str">
        <f t="shared" si="45"/>
        <v xml:space="preserve"> </v>
      </c>
      <c r="CL47" s="136" t="str">
        <f t="shared" si="46"/>
        <v xml:space="preserve"> </v>
      </c>
      <c r="CM47" s="131" t="str">
        <f t="shared" si="47"/>
        <v xml:space="preserve"> </v>
      </c>
      <c r="CN47" s="136" t="str">
        <f t="shared" si="48"/>
        <v xml:space="preserve"> </v>
      </c>
      <c r="CO47" s="136" t="str">
        <f t="shared" si="49"/>
        <v xml:space="preserve"> </v>
      </c>
      <c r="CP47" s="136" t="str">
        <f t="shared" si="50"/>
        <v xml:space="preserve"> </v>
      </c>
      <c r="CQ47" s="136"/>
      <c r="CR47" s="136" t="str">
        <f t="shared" si="51"/>
        <v xml:space="preserve"> </v>
      </c>
      <c r="CS47" s="136"/>
      <c r="CT47" s="136"/>
      <c r="CU47" s="136"/>
      <c r="CV47" s="136"/>
      <c r="CW47" s="136"/>
      <c r="CX47" s="136"/>
      <c r="CY47" s="136"/>
      <c r="CZ47" s="136" t="str">
        <f t="shared" si="52"/>
        <v xml:space="preserve"> </v>
      </c>
      <c r="DA47" s="136" t="str">
        <f t="shared" si="53"/>
        <v xml:space="preserve"> </v>
      </c>
      <c r="DB47" s="136" t="str">
        <f t="shared" si="54"/>
        <v xml:space="preserve"> </v>
      </c>
      <c r="DC47" s="131" t="str">
        <f t="shared" si="13"/>
        <v xml:space="preserve"> </v>
      </c>
      <c r="DD47" s="131" t="str">
        <f t="shared" si="55"/>
        <v xml:space="preserve"> </v>
      </c>
      <c r="DE47" s="131" t="str">
        <f t="shared" si="56"/>
        <v xml:space="preserve"> </v>
      </c>
      <c r="DF47" s="131" t="str">
        <f t="shared" si="57"/>
        <v xml:space="preserve"> </v>
      </c>
      <c r="DG47" s="131" t="str">
        <f t="shared" si="58"/>
        <v xml:space="preserve"> </v>
      </c>
      <c r="DH47" s="131"/>
      <c r="DI47" s="131"/>
      <c r="DJ47" s="131"/>
      <c r="DK47" s="137" t="str">
        <f t="shared" si="99"/>
        <v xml:space="preserve"> </v>
      </c>
      <c r="DL47" s="227" t="str">
        <f t="shared" si="59"/>
        <v xml:space="preserve"> </v>
      </c>
      <c r="DM47" s="227" t="str">
        <f t="shared" si="60"/>
        <v xml:space="preserve"> </v>
      </c>
      <c r="DN47" s="228" t="str">
        <f t="shared" si="14"/>
        <v xml:space="preserve"> </v>
      </c>
      <c r="DO47" s="228" t="str">
        <f t="shared" si="61"/>
        <v xml:space="preserve"> </v>
      </c>
      <c r="DP47" s="228" t="str">
        <f t="shared" si="62"/>
        <v xml:space="preserve"> </v>
      </c>
      <c r="DQ47" s="228" t="str">
        <f t="shared" si="63"/>
        <v xml:space="preserve"> </v>
      </c>
    </row>
    <row r="48" spans="1:121">
      <c r="A48" s="132">
        <f t="shared" si="15"/>
        <v>0</v>
      </c>
      <c r="B48" s="18" t="str">
        <f t="shared" si="64"/>
        <v xml:space="preserve"> </v>
      </c>
      <c r="C48" s="18" t="str">
        <f>IF(A48=0," ",VLOOKUP(B48,'tosafot '!$A$7:$B$234,2,0))</f>
        <v xml:space="preserve"> </v>
      </c>
      <c r="D48" s="220" t="str">
        <f t="shared" si="65"/>
        <v xml:space="preserve"> </v>
      </c>
      <c r="E48" s="130" t="str">
        <f t="shared" si="66"/>
        <v xml:space="preserve"> </v>
      </c>
      <c r="F48" s="126" t="str">
        <f t="shared" si="67"/>
        <v xml:space="preserve"> </v>
      </c>
      <c r="G48" s="18" t="str">
        <f t="shared" si="68"/>
        <v xml:space="preserve"> </v>
      </c>
      <c r="H48" s="189" t="str">
        <f t="shared" si="69"/>
        <v xml:space="preserve"> </v>
      </c>
      <c r="I48" s="18" t="str">
        <f t="shared" si="70"/>
        <v xml:space="preserve"> </v>
      </c>
      <c r="J48" s="18" t="str">
        <f t="shared" si="71"/>
        <v xml:space="preserve"> </v>
      </c>
      <c r="K48" s="189" t="str">
        <f t="shared" si="72"/>
        <v xml:space="preserve"> </v>
      </c>
      <c r="L48" s="18" t="str">
        <f t="shared" si="73"/>
        <v xml:space="preserve"> </v>
      </c>
      <c r="M48" s="129" t="str">
        <f t="shared" si="74"/>
        <v xml:space="preserve"> </v>
      </c>
      <c r="N48" s="189"/>
      <c r="O48" s="132" t="str">
        <f t="shared" si="75"/>
        <v xml:space="preserve"> </v>
      </c>
      <c r="P48" s="127" t="str">
        <f t="shared" si="76"/>
        <v xml:space="preserve"> </v>
      </c>
      <c r="Q48" s="127" t="str">
        <f t="shared" si="77"/>
        <v xml:space="preserve"> </v>
      </c>
      <c r="R48" s="128" t="str">
        <f t="shared" si="78"/>
        <v xml:space="preserve"> </v>
      </c>
      <c r="S48" s="130" t="str">
        <f t="shared" si="79"/>
        <v xml:space="preserve"> </v>
      </c>
      <c r="T48" s="135" t="str">
        <f t="shared" si="16"/>
        <v xml:space="preserve"> </v>
      </c>
      <c r="U48" s="127" t="str">
        <f t="shared" si="17"/>
        <v xml:space="preserve"> </v>
      </c>
      <c r="V48" s="217">
        <v>0</v>
      </c>
      <c r="W48" s="191">
        <v>0</v>
      </c>
      <c r="X48" s="133">
        <v>0</v>
      </c>
      <c r="Y48" s="131" t="str">
        <f t="shared" si="18"/>
        <v xml:space="preserve"> </v>
      </c>
      <c r="Z48" s="131" t="str">
        <f t="shared" si="19"/>
        <v xml:space="preserve"> </v>
      </c>
      <c r="AA48" s="242" t="str">
        <f t="shared" si="20"/>
        <v xml:space="preserve"> </v>
      </c>
      <c r="AB48" s="131" t="str">
        <f t="shared" si="21"/>
        <v xml:space="preserve"> </v>
      </c>
      <c r="AC48" s="131" t="str">
        <f t="shared" si="22"/>
        <v xml:space="preserve"> </v>
      </c>
      <c r="AD48" s="131" t="str">
        <f t="shared" si="23"/>
        <v xml:space="preserve"> </v>
      </c>
      <c r="AE48" s="131" t="str">
        <f t="shared" si="24"/>
        <v xml:space="preserve"> </v>
      </c>
      <c r="AF48" s="131" t="str">
        <f t="shared" si="25"/>
        <v xml:space="preserve"> </v>
      </c>
      <c r="AG48" s="131" t="str">
        <f t="shared" si="26"/>
        <v xml:space="preserve"> </v>
      </c>
      <c r="AH48" s="131" t="str">
        <f t="shared" si="27"/>
        <v xml:space="preserve"> </v>
      </c>
      <c r="AI48" s="131" t="str">
        <f t="shared" si="28"/>
        <v xml:space="preserve"> </v>
      </c>
      <c r="AJ48" s="131" t="str">
        <f t="shared" si="29"/>
        <v xml:space="preserve"> </v>
      </c>
      <c r="AK48" s="131"/>
      <c r="AL48" s="131" t="str">
        <f t="shared" si="30"/>
        <v xml:space="preserve"> </v>
      </c>
      <c r="AM48" s="131"/>
      <c r="AN48" s="243" t="str">
        <f t="shared" si="31"/>
        <v xml:space="preserve"> </v>
      </c>
      <c r="AO48" s="131" t="str">
        <f t="shared" si="32"/>
        <v xml:space="preserve"> </v>
      </c>
      <c r="AP48" s="131" t="str">
        <f t="shared" si="33"/>
        <v xml:space="preserve"> </v>
      </c>
      <c r="AQ48" s="131"/>
      <c r="AR48" s="131" t="str">
        <f t="shared" si="34"/>
        <v xml:space="preserve"> </v>
      </c>
      <c r="AS48" s="131" t="str">
        <f t="shared" si="82"/>
        <v xml:space="preserve"> </v>
      </c>
      <c r="AT48" s="131" t="str">
        <f t="shared" si="35"/>
        <v xml:space="preserve"> </v>
      </c>
      <c r="AU48" s="131" t="str">
        <f t="shared" si="36"/>
        <v xml:space="preserve"> </v>
      </c>
      <c r="AV48" s="131"/>
      <c r="AW48" s="131" t="str">
        <f t="shared" si="37"/>
        <v xml:space="preserve"> </v>
      </c>
      <c r="AX48" s="131" t="str">
        <f t="shared" si="103"/>
        <v xml:space="preserve"> </v>
      </c>
      <c r="AY48" s="131" t="str">
        <f t="shared" si="38"/>
        <v xml:space="preserve"> </v>
      </c>
      <c r="AZ48" s="131"/>
      <c r="BA48" s="131" t="str">
        <f t="shared" si="104"/>
        <v xml:space="preserve"> </v>
      </c>
      <c r="BB48" s="131"/>
      <c r="BC48" s="131"/>
      <c r="BD48" s="131" t="str">
        <f t="shared" si="39"/>
        <v xml:space="preserve"> </v>
      </c>
      <c r="BE48" s="131"/>
      <c r="BF48" s="131" t="str">
        <f t="shared" si="89"/>
        <v xml:space="preserve"> </v>
      </c>
      <c r="BG48" s="131" t="str">
        <f t="shared" si="90"/>
        <v xml:space="preserve"> </v>
      </c>
      <c r="BH48" s="131"/>
      <c r="BI48" s="131"/>
      <c r="BJ48" s="131"/>
      <c r="BK48" s="131" t="str">
        <f t="shared" si="92"/>
        <v xml:space="preserve"> </v>
      </c>
      <c r="BL48" s="131"/>
      <c r="BM48" s="131"/>
      <c r="BN48" s="131" t="str">
        <f t="shared" si="93"/>
        <v xml:space="preserve"> </v>
      </c>
      <c r="BO48" s="131"/>
      <c r="BP48" s="131" t="str">
        <f t="shared" si="94"/>
        <v xml:space="preserve"> </v>
      </c>
      <c r="BQ48" s="131"/>
      <c r="BR48" s="131"/>
      <c r="BS48" s="131"/>
      <c r="BT48" s="131"/>
      <c r="BU48" s="131"/>
      <c r="BV48" s="131" t="str">
        <f t="shared" si="95"/>
        <v xml:space="preserve"> </v>
      </c>
      <c r="BW48" s="131"/>
      <c r="BX48" s="131"/>
      <c r="BY48" s="131"/>
      <c r="BZ48" s="131" t="str">
        <f t="shared" si="98"/>
        <v xml:space="preserve"> </v>
      </c>
      <c r="CA48" s="131"/>
      <c r="CB48" s="136" t="str">
        <f t="shared" si="40"/>
        <v xml:space="preserve"> </v>
      </c>
      <c r="CC48" s="131" t="str">
        <f t="shared" si="41"/>
        <v xml:space="preserve"> </v>
      </c>
      <c r="CD48" s="136" t="str">
        <f t="shared" si="42"/>
        <v xml:space="preserve"> </v>
      </c>
      <c r="CE48" s="131" t="str">
        <f t="shared" si="102"/>
        <v xml:space="preserve"> </v>
      </c>
      <c r="CF48" s="136" t="str">
        <f t="shared" si="43"/>
        <v xml:space="preserve"> </v>
      </c>
      <c r="CG48" s="136"/>
      <c r="CH48" s="136" t="str">
        <f t="shared" si="101"/>
        <v xml:space="preserve"> </v>
      </c>
      <c r="CI48" s="131" t="str">
        <f t="shared" si="44"/>
        <v xml:space="preserve"> </v>
      </c>
      <c r="CJ48" s="131"/>
      <c r="CK48" s="136" t="str">
        <f t="shared" si="45"/>
        <v xml:space="preserve"> </v>
      </c>
      <c r="CL48" s="136" t="str">
        <f t="shared" si="46"/>
        <v xml:space="preserve"> </v>
      </c>
      <c r="CM48" s="131" t="str">
        <f t="shared" si="47"/>
        <v xml:space="preserve"> </v>
      </c>
      <c r="CN48" s="136" t="str">
        <f t="shared" si="48"/>
        <v xml:space="preserve"> </v>
      </c>
      <c r="CO48" s="136" t="str">
        <f t="shared" si="49"/>
        <v xml:space="preserve"> </v>
      </c>
      <c r="CP48" s="136" t="str">
        <f t="shared" si="50"/>
        <v xml:space="preserve"> </v>
      </c>
      <c r="CQ48" s="136"/>
      <c r="CR48" s="136" t="str">
        <f t="shared" si="51"/>
        <v xml:space="preserve"> </v>
      </c>
      <c r="CS48" s="136"/>
      <c r="CT48" s="136"/>
      <c r="CU48" s="136"/>
      <c r="CV48" s="136"/>
      <c r="CW48" s="136"/>
      <c r="CX48" s="136"/>
      <c r="CY48" s="136"/>
      <c r="CZ48" s="136" t="str">
        <f t="shared" si="52"/>
        <v xml:space="preserve"> </v>
      </c>
      <c r="DA48" s="136" t="str">
        <f t="shared" si="53"/>
        <v xml:space="preserve"> </v>
      </c>
      <c r="DB48" s="136" t="str">
        <f t="shared" si="54"/>
        <v xml:space="preserve"> </v>
      </c>
      <c r="DC48" s="131" t="str">
        <f t="shared" si="13"/>
        <v xml:space="preserve"> </v>
      </c>
      <c r="DD48" s="131" t="str">
        <f t="shared" si="55"/>
        <v xml:space="preserve"> </v>
      </c>
      <c r="DE48" s="131" t="str">
        <f t="shared" si="56"/>
        <v xml:space="preserve"> </v>
      </c>
      <c r="DF48" s="131" t="str">
        <f t="shared" si="57"/>
        <v xml:space="preserve"> </v>
      </c>
      <c r="DG48" s="131" t="str">
        <f t="shared" si="58"/>
        <v xml:space="preserve"> </v>
      </c>
      <c r="DH48" s="131"/>
      <c r="DI48" s="131"/>
      <c r="DJ48" s="131"/>
      <c r="DK48" s="137" t="str">
        <f t="shared" si="99"/>
        <v xml:space="preserve"> </v>
      </c>
      <c r="DL48" s="227" t="str">
        <f t="shared" si="59"/>
        <v xml:space="preserve"> </v>
      </c>
      <c r="DM48" s="227" t="str">
        <f t="shared" si="60"/>
        <v xml:space="preserve"> </v>
      </c>
      <c r="DN48" s="228" t="str">
        <f t="shared" si="14"/>
        <v xml:space="preserve"> </v>
      </c>
      <c r="DO48" s="228" t="str">
        <f t="shared" si="61"/>
        <v xml:space="preserve"> </v>
      </c>
      <c r="DP48" s="228" t="str">
        <f t="shared" si="62"/>
        <v xml:space="preserve"> </v>
      </c>
      <c r="DQ48" s="228" t="str">
        <f t="shared" si="63"/>
        <v xml:space="preserve"> </v>
      </c>
    </row>
    <row r="49" spans="1:121">
      <c r="A49" s="132">
        <f t="shared" si="15"/>
        <v>0</v>
      </c>
      <c r="B49" s="18" t="str">
        <f t="shared" si="64"/>
        <v xml:space="preserve"> </v>
      </c>
      <c r="C49" s="18" t="str">
        <f>IF(A49=0," ",VLOOKUP(B49,'tosafot '!$A$7:$B$234,2,0))</f>
        <v xml:space="preserve"> </v>
      </c>
      <c r="D49" s="220" t="str">
        <f t="shared" si="65"/>
        <v xml:space="preserve"> </v>
      </c>
      <c r="E49" s="130" t="str">
        <f t="shared" si="66"/>
        <v xml:space="preserve"> </v>
      </c>
      <c r="F49" s="126" t="str">
        <f t="shared" si="67"/>
        <v xml:space="preserve"> </v>
      </c>
      <c r="G49" s="18" t="str">
        <f t="shared" si="68"/>
        <v xml:space="preserve"> </v>
      </c>
      <c r="H49" s="189" t="str">
        <f t="shared" si="69"/>
        <v xml:space="preserve"> </v>
      </c>
      <c r="I49" s="18" t="str">
        <f t="shared" si="70"/>
        <v xml:space="preserve"> </v>
      </c>
      <c r="J49" s="18" t="str">
        <f t="shared" si="71"/>
        <v xml:space="preserve"> </v>
      </c>
      <c r="K49" s="189" t="str">
        <f t="shared" si="72"/>
        <v xml:space="preserve"> </v>
      </c>
      <c r="L49" s="18" t="str">
        <f t="shared" si="73"/>
        <v xml:space="preserve"> </v>
      </c>
      <c r="M49" s="129" t="str">
        <f t="shared" si="74"/>
        <v xml:space="preserve"> </v>
      </c>
      <c r="N49" s="189"/>
      <c r="O49" s="132" t="str">
        <f t="shared" si="75"/>
        <v xml:space="preserve"> </v>
      </c>
      <c r="P49" s="127" t="str">
        <f t="shared" si="76"/>
        <v xml:space="preserve"> </v>
      </c>
      <c r="Q49" s="127" t="str">
        <f t="shared" si="77"/>
        <v xml:space="preserve"> </v>
      </c>
      <c r="R49" s="128" t="str">
        <f t="shared" si="78"/>
        <v xml:space="preserve"> </v>
      </c>
      <c r="S49" s="130" t="str">
        <f t="shared" si="79"/>
        <v xml:space="preserve"> </v>
      </c>
      <c r="T49" s="135" t="str">
        <f t="shared" si="16"/>
        <v xml:space="preserve"> </v>
      </c>
      <c r="U49" s="127" t="str">
        <f t="shared" si="17"/>
        <v xml:space="preserve"> </v>
      </c>
      <c r="V49" s="217">
        <v>0</v>
      </c>
      <c r="W49" s="191">
        <v>0</v>
      </c>
      <c r="X49" s="133">
        <v>0</v>
      </c>
      <c r="Y49" s="131" t="str">
        <f t="shared" si="18"/>
        <v xml:space="preserve"> </v>
      </c>
      <c r="Z49" s="131" t="str">
        <f t="shared" si="19"/>
        <v xml:space="preserve"> </v>
      </c>
      <c r="AA49" s="242" t="str">
        <f t="shared" si="20"/>
        <v xml:space="preserve"> </v>
      </c>
      <c r="AB49" s="131" t="str">
        <f t="shared" si="21"/>
        <v xml:space="preserve"> </v>
      </c>
      <c r="AC49" s="131" t="str">
        <f t="shared" si="22"/>
        <v xml:space="preserve"> </v>
      </c>
      <c r="AD49" s="131" t="str">
        <f t="shared" si="23"/>
        <v xml:space="preserve"> </v>
      </c>
      <c r="AE49" s="131" t="str">
        <f t="shared" si="24"/>
        <v xml:space="preserve"> </v>
      </c>
      <c r="AF49" s="131" t="str">
        <f t="shared" si="25"/>
        <v xml:space="preserve"> </v>
      </c>
      <c r="AG49" s="131" t="str">
        <f t="shared" si="26"/>
        <v xml:space="preserve"> </v>
      </c>
      <c r="AH49" s="131" t="str">
        <f t="shared" si="27"/>
        <v xml:space="preserve"> </v>
      </c>
      <c r="AI49" s="131" t="str">
        <f t="shared" si="28"/>
        <v xml:space="preserve"> </v>
      </c>
      <c r="AJ49" s="131" t="str">
        <f t="shared" si="29"/>
        <v xml:space="preserve"> </v>
      </c>
      <c r="AK49" s="131"/>
      <c r="AL49" s="131" t="str">
        <f t="shared" si="30"/>
        <v xml:space="preserve"> </v>
      </c>
      <c r="AM49" s="131"/>
      <c r="AN49" s="243" t="str">
        <f t="shared" si="31"/>
        <v xml:space="preserve"> </v>
      </c>
      <c r="AO49" s="131" t="str">
        <f t="shared" si="32"/>
        <v xml:space="preserve"> </v>
      </c>
      <c r="AP49" s="131" t="str">
        <f t="shared" si="33"/>
        <v xml:space="preserve"> </v>
      </c>
      <c r="AQ49" s="131"/>
      <c r="AR49" s="131" t="str">
        <f t="shared" si="34"/>
        <v xml:space="preserve"> </v>
      </c>
      <c r="AS49" s="131" t="str">
        <f t="shared" si="82"/>
        <v xml:space="preserve"> </v>
      </c>
      <c r="AT49" s="131" t="str">
        <f t="shared" si="35"/>
        <v xml:space="preserve"> </v>
      </c>
      <c r="AU49" s="131" t="str">
        <f t="shared" si="36"/>
        <v xml:space="preserve"> </v>
      </c>
      <c r="AV49" s="131"/>
      <c r="AW49" s="131" t="str">
        <f t="shared" si="37"/>
        <v xml:space="preserve"> </v>
      </c>
      <c r="AX49" s="131" t="str">
        <f t="shared" si="103"/>
        <v xml:space="preserve"> </v>
      </c>
      <c r="AY49" s="131" t="str">
        <f t="shared" si="38"/>
        <v xml:space="preserve"> </v>
      </c>
      <c r="AZ49" s="131"/>
      <c r="BA49" s="131" t="str">
        <f t="shared" si="104"/>
        <v xml:space="preserve"> </v>
      </c>
      <c r="BB49" s="131"/>
      <c r="BC49" s="131"/>
      <c r="BD49" s="131" t="str">
        <f t="shared" si="39"/>
        <v xml:space="preserve"> </v>
      </c>
      <c r="BE49" s="131"/>
      <c r="BF49" s="131" t="str">
        <f t="shared" si="89"/>
        <v xml:space="preserve"> </v>
      </c>
      <c r="BG49" s="131" t="str">
        <f t="shared" si="90"/>
        <v xml:space="preserve"> </v>
      </c>
      <c r="BH49" s="131"/>
      <c r="BI49" s="131"/>
      <c r="BJ49" s="131"/>
      <c r="BK49" s="131" t="str">
        <f t="shared" si="92"/>
        <v xml:space="preserve"> </v>
      </c>
      <c r="BL49" s="131"/>
      <c r="BM49" s="131"/>
      <c r="BN49" s="131" t="str">
        <f t="shared" si="93"/>
        <v xml:space="preserve"> </v>
      </c>
      <c r="BO49" s="131"/>
      <c r="BP49" s="131" t="str">
        <f t="shared" si="94"/>
        <v xml:space="preserve"> </v>
      </c>
      <c r="BQ49" s="131"/>
      <c r="BR49" s="131"/>
      <c r="BS49" s="131"/>
      <c r="BT49" s="131"/>
      <c r="BU49" s="131"/>
      <c r="BV49" s="131" t="str">
        <f t="shared" si="95"/>
        <v xml:space="preserve"> </v>
      </c>
      <c r="BW49" s="131"/>
      <c r="BX49" s="131"/>
      <c r="BY49" s="131"/>
      <c r="BZ49" s="131" t="str">
        <f t="shared" si="98"/>
        <v xml:space="preserve"> </v>
      </c>
      <c r="CA49" s="131"/>
      <c r="CB49" s="136" t="str">
        <f t="shared" si="40"/>
        <v xml:space="preserve"> </v>
      </c>
      <c r="CC49" s="131" t="str">
        <f t="shared" si="41"/>
        <v xml:space="preserve"> </v>
      </c>
      <c r="CD49" s="136" t="str">
        <f t="shared" si="42"/>
        <v xml:space="preserve"> </v>
      </c>
      <c r="CE49" s="131" t="str">
        <f t="shared" si="102"/>
        <v xml:space="preserve"> </v>
      </c>
      <c r="CF49" s="136" t="str">
        <f t="shared" si="43"/>
        <v xml:space="preserve"> </v>
      </c>
      <c r="CG49" s="136"/>
      <c r="CH49" s="136" t="str">
        <f t="shared" si="101"/>
        <v xml:space="preserve"> </v>
      </c>
      <c r="CI49" s="131" t="str">
        <f t="shared" si="44"/>
        <v xml:space="preserve"> </v>
      </c>
      <c r="CJ49" s="131"/>
      <c r="CK49" s="136" t="str">
        <f t="shared" si="45"/>
        <v xml:space="preserve"> </v>
      </c>
      <c r="CL49" s="136" t="str">
        <f t="shared" si="46"/>
        <v xml:space="preserve"> </v>
      </c>
      <c r="CM49" s="131" t="str">
        <f t="shared" si="47"/>
        <v xml:space="preserve"> </v>
      </c>
      <c r="CN49" s="136" t="str">
        <f t="shared" si="48"/>
        <v xml:space="preserve"> </v>
      </c>
      <c r="CO49" s="136" t="str">
        <f t="shared" si="49"/>
        <v xml:space="preserve"> </v>
      </c>
      <c r="CP49" s="136" t="str">
        <f t="shared" si="50"/>
        <v xml:space="preserve"> </v>
      </c>
      <c r="CQ49" s="136"/>
      <c r="CR49" s="136" t="str">
        <f t="shared" si="51"/>
        <v xml:space="preserve"> </v>
      </c>
      <c r="CS49" s="136"/>
      <c r="CT49" s="136"/>
      <c r="CU49" s="136"/>
      <c r="CV49" s="136"/>
      <c r="CW49" s="136"/>
      <c r="CX49" s="136"/>
      <c r="CY49" s="136"/>
      <c r="CZ49" s="136" t="str">
        <f t="shared" si="52"/>
        <v xml:space="preserve"> </v>
      </c>
      <c r="DA49" s="136" t="str">
        <f t="shared" si="53"/>
        <v xml:space="preserve"> </v>
      </c>
      <c r="DB49" s="136" t="str">
        <f t="shared" si="54"/>
        <v xml:space="preserve"> </v>
      </c>
      <c r="DC49" s="131" t="str">
        <f t="shared" si="13"/>
        <v xml:space="preserve"> </v>
      </c>
      <c r="DD49" s="131" t="str">
        <f t="shared" si="55"/>
        <v xml:space="preserve"> </v>
      </c>
      <c r="DE49" s="131" t="str">
        <f t="shared" si="56"/>
        <v xml:space="preserve"> </v>
      </c>
      <c r="DF49" s="131" t="str">
        <f t="shared" si="57"/>
        <v xml:space="preserve"> </v>
      </c>
      <c r="DG49" s="131" t="str">
        <f t="shared" si="58"/>
        <v xml:space="preserve"> </v>
      </c>
      <c r="DH49" s="131"/>
      <c r="DI49" s="131"/>
      <c r="DJ49" s="131"/>
      <c r="DK49" s="137" t="str">
        <f t="shared" si="99"/>
        <v xml:space="preserve"> </v>
      </c>
      <c r="DL49" s="227" t="str">
        <f t="shared" si="59"/>
        <v xml:space="preserve"> </v>
      </c>
      <c r="DM49" s="227" t="str">
        <f t="shared" si="60"/>
        <v xml:space="preserve"> </v>
      </c>
      <c r="DN49" s="228" t="str">
        <f t="shared" si="14"/>
        <v xml:space="preserve"> </v>
      </c>
      <c r="DO49" s="228" t="str">
        <f t="shared" si="61"/>
        <v xml:space="preserve"> </v>
      </c>
      <c r="DP49" s="228" t="str">
        <f t="shared" si="62"/>
        <v xml:space="preserve"> </v>
      </c>
      <c r="DQ49" s="228" t="str">
        <f t="shared" si="63"/>
        <v xml:space="preserve"> </v>
      </c>
    </row>
    <row r="50" spans="1:121">
      <c r="A50" s="132">
        <f t="shared" si="15"/>
        <v>0</v>
      </c>
      <c r="B50" s="18" t="str">
        <f t="shared" si="64"/>
        <v xml:space="preserve"> </v>
      </c>
      <c r="C50" s="18" t="str">
        <f>IF(A50=0," ",VLOOKUP(B50,'tosafot '!$A$7:$B$234,2,0))</f>
        <v xml:space="preserve"> </v>
      </c>
      <c r="D50" s="220" t="str">
        <f t="shared" si="65"/>
        <v xml:space="preserve"> </v>
      </c>
      <c r="E50" s="130" t="str">
        <f t="shared" si="66"/>
        <v xml:space="preserve"> </v>
      </c>
      <c r="F50" s="126" t="str">
        <f t="shared" si="67"/>
        <v xml:space="preserve"> </v>
      </c>
      <c r="G50" s="18" t="str">
        <f t="shared" si="68"/>
        <v xml:space="preserve"> </v>
      </c>
      <c r="H50" s="189" t="str">
        <f t="shared" si="69"/>
        <v xml:space="preserve"> </v>
      </c>
      <c r="I50" s="18" t="str">
        <f t="shared" si="70"/>
        <v xml:space="preserve"> </v>
      </c>
      <c r="J50" s="18" t="str">
        <f t="shared" si="71"/>
        <v xml:space="preserve"> </v>
      </c>
      <c r="K50" s="189" t="str">
        <f t="shared" si="72"/>
        <v xml:space="preserve"> </v>
      </c>
      <c r="L50" s="18" t="str">
        <f t="shared" si="73"/>
        <v xml:space="preserve"> </v>
      </c>
      <c r="M50" s="129" t="str">
        <f t="shared" si="74"/>
        <v xml:space="preserve"> </v>
      </c>
      <c r="N50" s="189"/>
      <c r="O50" s="132" t="str">
        <f t="shared" si="75"/>
        <v xml:space="preserve"> </v>
      </c>
      <c r="P50" s="127" t="str">
        <f t="shared" si="76"/>
        <v xml:space="preserve"> </v>
      </c>
      <c r="Q50" s="127" t="str">
        <f t="shared" si="77"/>
        <v xml:space="preserve"> </v>
      </c>
      <c r="R50" s="128" t="str">
        <f t="shared" si="78"/>
        <v xml:space="preserve"> </v>
      </c>
      <c r="S50" s="130" t="str">
        <f t="shared" si="79"/>
        <v xml:space="preserve"> </v>
      </c>
      <c r="T50" s="135" t="str">
        <f t="shared" si="16"/>
        <v xml:space="preserve"> </v>
      </c>
      <c r="U50" s="127" t="str">
        <f t="shared" si="17"/>
        <v xml:space="preserve"> </v>
      </c>
      <c r="V50" s="217">
        <v>0</v>
      </c>
      <c r="W50" s="191">
        <v>0</v>
      </c>
      <c r="X50" s="133">
        <v>0</v>
      </c>
      <c r="Y50" s="131" t="str">
        <f t="shared" si="18"/>
        <v xml:space="preserve"> </v>
      </c>
      <c r="Z50" s="131" t="str">
        <f t="shared" si="19"/>
        <v xml:space="preserve"> </v>
      </c>
      <c r="AA50" s="242" t="str">
        <f t="shared" si="20"/>
        <v xml:space="preserve"> </v>
      </c>
      <c r="AB50" s="131" t="str">
        <f t="shared" si="21"/>
        <v xml:space="preserve"> </v>
      </c>
      <c r="AC50" s="131" t="str">
        <f t="shared" si="22"/>
        <v xml:space="preserve"> </v>
      </c>
      <c r="AD50" s="131" t="str">
        <f t="shared" si="23"/>
        <v xml:space="preserve"> </v>
      </c>
      <c r="AE50" s="131" t="str">
        <f t="shared" si="24"/>
        <v xml:space="preserve"> </v>
      </c>
      <c r="AF50" s="131" t="str">
        <f t="shared" si="25"/>
        <v xml:space="preserve"> </v>
      </c>
      <c r="AG50" s="131" t="str">
        <f t="shared" si="26"/>
        <v xml:space="preserve"> </v>
      </c>
      <c r="AH50" s="131" t="str">
        <f t="shared" si="27"/>
        <v xml:space="preserve"> </v>
      </c>
      <c r="AI50" s="131" t="str">
        <f t="shared" si="28"/>
        <v xml:space="preserve"> </v>
      </c>
      <c r="AJ50" s="131" t="str">
        <f t="shared" si="29"/>
        <v xml:space="preserve"> </v>
      </c>
      <c r="AK50" s="131"/>
      <c r="AL50" s="131" t="str">
        <f t="shared" si="30"/>
        <v xml:space="preserve"> </v>
      </c>
      <c r="AM50" s="131"/>
      <c r="AN50" s="243" t="str">
        <f t="shared" si="31"/>
        <v xml:space="preserve"> </v>
      </c>
      <c r="AO50" s="131" t="str">
        <f t="shared" si="32"/>
        <v xml:space="preserve"> </v>
      </c>
      <c r="AP50" s="131" t="str">
        <f t="shared" si="33"/>
        <v xml:space="preserve"> </v>
      </c>
      <c r="AQ50" s="131"/>
      <c r="AR50" s="131" t="str">
        <f t="shared" si="34"/>
        <v xml:space="preserve"> </v>
      </c>
      <c r="AS50" s="131" t="str">
        <f t="shared" si="82"/>
        <v xml:space="preserve"> </v>
      </c>
      <c r="AT50" s="131" t="str">
        <f t="shared" si="35"/>
        <v xml:space="preserve"> </v>
      </c>
      <c r="AU50" s="131" t="str">
        <f t="shared" si="36"/>
        <v xml:space="preserve"> </v>
      </c>
      <c r="AV50" s="131"/>
      <c r="AW50" s="131" t="str">
        <f t="shared" si="37"/>
        <v xml:space="preserve"> </v>
      </c>
      <c r="AX50" s="131" t="str">
        <f t="shared" si="103"/>
        <v xml:space="preserve"> </v>
      </c>
      <c r="AY50" s="131" t="str">
        <f t="shared" si="38"/>
        <v xml:space="preserve"> </v>
      </c>
      <c r="AZ50" s="131"/>
      <c r="BA50" s="131" t="str">
        <f t="shared" si="104"/>
        <v xml:space="preserve"> </v>
      </c>
      <c r="BB50" s="131"/>
      <c r="BC50" s="131"/>
      <c r="BD50" s="131" t="str">
        <f t="shared" si="39"/>
        <v xml:space="preserve"> </v>
      </c>
      <c r="BE50" s="131"/>
      <c r="BF50" s="131" t="str">
        <f t="shared" si="89"/>
        <v xml:space="preserve"> </v>
      </c>
      <c r="BG50" s="131" t="str">
        <f t="shared" si="90"/>
        <v xml:space="preserve"> </v>
      </c>
      <c r="BH50" s="131"/>
      <c r="BI50" s="131"/>
      <c r="BJ50" s="131"/>
      <c r="BK50" s="131" t="str">
        <f t="shared" si="92"/>
        <v xml:space="preserve"> </v>
      </c>
      <c r="BL50" s="131"/>
      <c r="BM50" s="131"/>
      <c r="BN50" s="131" t="str">
        <f t="shared" si="93"/>
        <v xml:space="preserve"> </v>
      </c>
      <c r="BO50" s="131"/>
      <c r="BP50" s="131" t="str">
        <f t="shared" si="94"/>
        <v xml:space="preserve"> </v>
      </c>
      <c r="BQ50" s="131"/>
      <c r="BR50" s="131"/>
      <c r="BS50" s="131"/>
      <c r="BT50" s="131"/>
      <c r="BU50" s="131"/>
      <c r="BV50" s="131" t="str">
        <f t="shared" si="95"/>
        <v xml:space="preserve"> </v>
      </c>
      <c r="BW50" s="131"/>
      <c r="BX50" s="131"/>
      <c r="BY50" s="131"/>
      <c r="BZ50" s="131" t="str">
        <f t="shared" si="98"/>
        <v xml:space="preserve"> </v>
      </c>
      <c r="CA50" s="131"/>
      <c r="CB50" s="136" t="str">
        <f t="shared" si="40"/>
        <v xml:space="preserve"> </v>
      </c>
      <c r="CC50" s="131" t="str">
        <f t="shared" si="41"/>
        <v xml:space="preserve"> </v>
      </c>
      <c r="CD50" s="136" t="str">
        <f t="shared" si="42"/>
        <v xml:space="preserve"> </v>
      </c>
      <c r="CE50" s="131" t="str">
        <f t="shared" si="102"/>
        <v xml:space="preserve"> </v>
      </c>
      <c r="CF50" s="136" t="str">
        <f t="shared" si="43"/>
        <v xml:space="preserve"> </v>
      </c>
      <c r="CG50" s="136"/>
      <c r="CH50" s="136" t="str">
        <f t="shared" si="101"/>
        <v xml:space="preserve"> </v>
      </c>
      <c r="CI50" s="131" t="str">
        <f t="shared" si="44"/>
        <v xml:space="preserve"> </v>
      </c>
      <c r="CJ50" s="131"/>
      <c r="CK50" s="136" t="str">
        <f t="shared" si="45"/>
        <v xml:space="preserve"> </v>
      </c>
      <c r="CL50" s="136" t="str">
        <f t="shared" si="46"/>
        <v xml:space="preserve"> </v>
      </c>
      <c r="CM50" s="131" t="str">
        <f t="shared" si="47"/>
        <v xml:space="preserve"> </v>
      </c>
      <c r="CN50" s="136" t="str">
        <f t="shared" si="48"/>
        <v xml:space="preserve"> </v>
      </c>
      <c r="CO50" s="136" t="str">
        <f t="shared" si="49"/>
        <v xml:space="preserve"> </v>
      </c>
      <c r="CP50" s="136" t="str">
        <f t="shared" si="50"/>
        <v xml:space="preserve"> </v>
      </c>
      <c r="CQ50" s="136"/>
      <c r="CR50" s="136" t="str">
        <f t="shared" si="51"/>
        <v xml:space="preserve"> </v>
      </c>
      <c r="CS50" s="136"/>
      <c r="CT50" s="136"/>
      <c r="CU50" s="136"/>
      <c r="CV50" s="136"/>
      <c r="CW50" s="136"/>
      <c r="CX50" s="136"/>
      <c r="CY50" s="136"/>
      <c r="CZ50" s="136" t="str">
        <f t="shared" si="52"/>
        <v xml:space="preserve"> </v>
      </c>
      <c r="DA50" s="136" t="str">
        <f t="shared" si="53"/>
        <v xml:space="preserve"> </v>
      </c>
      <c r="DB50" s="136" t="str">
        <f t="shared" si="54"/>
        <v xml:space="preserve"> </v>
      </c>
      <c r="DC50" s="131" t="str">
        <f t="shared" si="13"/>
        <v xml:space="preserve"> </v>
      </c>
      <c r="DD50" s="131" t="str">
        <f t="shared" si="55"/>
        <v xml:space="preserve"> </v>
      </c>
      <c r="DE50" s="131" t="str">
        <f t="shared" si="56"/>
        <v xml:space="preserve"> </v>
      </c>
      <c r="DF50" s="131" t="str">
        <f t="shared" si="57"/>
        <v xml:space="preserve"> </v>
      </c>
      <c r="DG50" s="131" t="str">
        <f t="shared" si="58"/>
        <v xml:space="preserve"> </v>
      </c>
      <c r="DH50" s="131"/>
      <c r="DI50" s="131"/>
      <c r="DJ50" s="131"/>
      <c r="DK50" s="137" t="str">
        <f t="shared" si="99"/>
        <v xml:space="preserve"> </v>
      </c>
      <c r="DL50" s="227" t="str">
        <f t="shared" si="59"/>
        <v xml:space="preserve"> </v>
      </c>
      <c r="DM50" s="227" t="str">
        <f t="shared" si="60"/>
        <v xml:space="preserve"> </v>
      </c>
      <c r="DN50" s="228" t="str">
        <f t="shared" si="14"/>
        <v xml:space="preserve"> </v>
      </c>
      <c r="DO50" s="228" t="str">
        <f t="shared" si="61"/>
        <v xml:space="preserve"> </v>
      </c>
      <c r="DP50" s="228" t="str">
        <f t="shared" si="62"/>
        <v xml:space="preserve"> </v>
      </c>
      <c r="DQ50" s="228" t="str">
        <f t="shared" si="63"/>
        <v xml:space="preserve"> </v>
      </c>
    </row>
    <row r="51" spans="1:121">
      <c r="A51" s="132">
        <f t="shared" si="15"/>
        <v>0</v>
      </c>
      <c r="B51" s="18" t="str">
        <f t="shared" si="64"/>
        <v xml:space="preserve"> </v>
      </c>
      <c r="C51" s="18" t="str">
        <f>IF(A51=0," ",VLOOKUP(B51,'tosafot '!$A$7:$B$234,2,0))</f>
        <v xml:space="preserve"> </v>
      </c>
      <c r="D51" s="220" t="str">
        <f t="shared" si="65"/>
        <v xml:space="preserve"> </v>
      </c>
      <c r="E51" s="130" t="str">
        <f t="shared" si="66"/>
        <v xml:space="preserve"> </v>
      </c>
      <c r="F51" s="126" t="str">
        <f t="shared" si="67"/>
        <v xml:space="preserve"> </v>
      </c>
      <c r="G51" s="18" t="str">
        <f t="shared" si="68"/>
        <v xml:space="preserve"> </v>
      </c>
      <c r="H51" s="189" t="str">
        <f t="shared" si="69"/>
        <v xml:space="preserve"> </v>
      </c>
      <c r="I51" s="18" t="str">
        <f t="shared" si="70"/>
        <v xml:space="preserve"> </v>
      </c>
      <c r="J51" s="18" t="str">
        <f t="shared" si="71"/>
        <v xml:space="preserve"> </v>
      </c>
      <c r="K51" s="189" t="str">
        <f t="shared" si="72"/>
        <v xml:space="preserve"> </v>
      </c>
      <c r="L51" s="18" t="str">
        <f t="shared" si="73"/>
        <v xml:space="preserve"> </v>
      </c>
      <c r="M51" s="129" t="str">
        <f t="shared" si="74"/>
        <v xml:space="preserve"> </v>
      </c>
      <c r="N51" s="189"/>
      <c r="O51" s="132" t="str">
        <f t="shared" si="75"/>
        <v xml:space="preserve"> </v>
      </c>
      <c r="P51" s="127" t="str">
        <f t="shared" si="76"/>
        <v xml:space="preserve"> </v>
      </c>
      <c r="Q51" s="127" t="str">
        <f t="shared" si="77"/>
        <v xml:space="preserve"> </v>
      </c>
      <c r="R51" s="128" t="str">
        <f t="shared" si="78"/>
        <v xml:space="preserve"> </v>
      </c>
      <c r="S51" s="130" t="str">
        <f t="shared" si="79"/>
        <v xml:space="preserve"> </v>
      </c>
      <c r="T51" s="135" t="str">
        <f t="shared" si="16"/>
        <v xml:space="preserve"> </v>
      </c>
      <c r="U51" s="127" t="str">
        <f t="shared" si="17"/>
        <v xml:space="preserve"> </v>
      </c>
      <c r="V51" s="217">
        <v>0</v>
      </c>
      <c r="W51" s="191">
        <v>0</v>
      </c>
      <c r="X51" s="133">
        <v>0</v>
      </c>
      <c r="Y51" s="131" t="str">
        <f t="shared" si="18"/>
        <v xml:space="preserve"> </v>
      </c>
      <c r="Z51" s="131" t="str">
        <f t="shared" si="19"/>
        <v xml:space="preserve"> </v>
      </c>
      <c r="AA51" s="242" t="str">
        <f t="shared" si="20"/>
        <v xml:space="preserve"> </v>
      </c>
      <c r="AB51" s="131" t="str">
        <f t="shared" si="21"/>
        <v xml:space="preserve"> </v>
      </c>
      <c r="AC51" s="131" t="str">
        <f t="shared" si="22"/>
        <v xml:space="preserve"> </v>
      </c>
      <c r="AD51" s="131" t="str">
        <f t="shared" si="23"/>
        <v xml:space="preserve"> </v>
      </c>
      <c r="AE51" s="131" t="str">
        <f t="shared" si="24"/>
        <v xml:space="preserve"> </v>
      </c>
      <c r="AF51" s="131" t="str">
        <f t="shared" si="25"/>
        <v xml:space="preserve"> </v>
      </c>
      <c r="AG51" s="131" t="str">
        <f t="shared" si="26"/>
        <v xml:space="preserve"> </v>
      </c>
      <c r="AH51" s="131" t="str">
        <f t="shared" si="27"/>
        <v xml:space="preserve"> </v>
      </c>
      <c r="AI51" s="131" t="str">
        <f t="shared" si="28"/>
        <v xml:space="preserve"> </v>
      </c>
      <c r="AJ51" s="131" t="str">
        <f t="shared" si="29"/>
        <v xml:space="preserve"> </v>
      </c>
      <c r="AK51" s="131"/>
      <c r="AL51" s="131" t="str">
        <f t="shared" si="30"/>
        <v xml:space="preserve"> </v>
      </c>
      <c r="AM51" s="131"/>
      <c r="AN51" s="243" t="str">
        <f t="shared" si="31"/>
        <v xml:space="preserve"> </v>
      </c>
      <c r="AO51" s="131" t="str">
        <f t="shared" si="32"/>
        <v xml:space="preserve"> </v>
      </c>
      <c r="AP51" s="131" t="str">
        <f t="shared" si="33"/>
        <v xml:space="preserve"> </v>
      </c>
      <c r="AQ51" s="131"/>
      <c r="AR51" s="131" t="str">
        <f t="shared" si="34"/>
        <v xml:space="preserve"> </v>
      </c>
      <c r="AS51" s="131" t="str">
        <f t="shared" si="82"/>
        <v xml:space="preserve"> </v>
      </c>
      <c r="AT51" s="131" t="str">
        <f t="shared" si="35"/>
        <v xml:space="preserve"> </v>
      </c>
      <c r="AU51" s="131" t="str">
        <f t="shared" si="36"/>
        <v xml:space="preserve"> </v>
      </c>
      <c r="AV51" s="131"/>
      <c r="AW51" s="131" t="str">
        <f t="shared" si="37"/>
        <v xml:space="preserve"> </v>
      </c>
      <c r="AX51" s="131" t="str">
        <f t="shared" si="103"/>
        <v xml:space="preserve"> </v>
      </c>
      <c r="AY51" s="131" t="str">
        <f t="shared" si="38"/>
        <v xml:space="preserve"> </v>
      </c>
      <c r="AZ51" s="131"/>
      <c r="BA51" s="131" t="str">
        <f t="shared" si="104"/>
        <v xml:space="preserve"> </v>
      </c>
      <c r="BB51" s="131"/>
      <c r="BC51" s="131"/>
      <c r="BD51" s="131" t="str">
        <f t="shared" si="39"/>
        <v xml:space="preserve"> </v>
      </c>
      <c r="BE51" s="131"/>
      <c r="BF51" s="131" t="str">
        <f t="shared" si="89"/>
        <v xml:space="preserve"> </v>
      </c>
      <c r="BG51" s="131" t="str">
        <f t="shared" si="90"/>
        <v xml:space="preserve"> </v>
      </c>
      <c r="BH51" s="131"/>
      <c r="BI51" s="131"/>
      <c r="BJ51" s="131"/>
      <c r="BK51" s="131" t="str">
        <f t="shared" si="92"/>
        <v xml:space="preserve"> </v>
      </c>
      <c r="BL51" s="131"/>
      <c r="BM51" s="131"/>
      <c r="BN51" s="131" t="str">
        <f t="shared" si="93"/>
        <v xml:space="preserve"> </v>
      </c>
      <c r="BO51" s="131"/>
      <c r="BP51" s="131" t="str">
        <f t="shared" si="94"/>
        <v xml:space="preserve"> </v>
      </c>
      <c r="BQ51" s="131"/>
      <c r="BR51" s="131"/>
      <c r="BS51" s="131"/>
      <c r="BT51" s="131"/>
      <c r="BU51" s="131"/>
      <c r="BV51" s="131" t="str">
        <f t="shared" si="95"/>
        <v xml:space="preserve"> </v>
      </c>
      <c r="BW51" s="131"/>
      <c r="BX51" s="131"/>
      <c r="BY51" s="131"/>
      <c r="BZ51" s="131" t="str">
        <f t="shared" si="98"/>
        <v xml:space="preserve"> </v>
      </c>
      <c r="CA51" s="131"/>
      <c r="CB51" s="136" t="str">
        <f t="shared" si="40"/>
        <v xml:space="preserve"> </v>
      </c>
      <c r="CC51" s="131" t="str">
        <f t="shared" si="41"/>
        <v xml:space="preserve"> </v>
      </c>
      <c r="CD51" s="136" t="str">
        <f t="shared" si="42"/>
        <v xml:space="preserve"> </v>
      </c>
      <c r="CE51" s="131" t="str">
        <f t="shared" si="102"/>
        <v xml:space="preserve"> </v>
      </c>
      <c r="CF51" s="136" t="str">
        <f t="shared" si="43"/>
        <v xml:space="preserve"> </v>
      </c>
      <c r="CG51" s="136"/>
      <c r="CH51" s="136" t="str">
        <f t="shared" si="101"/>
        <v xml:space="preserve"> </v>
      </c>
      <c r="CI51" s="131" t="str">
        <f t="shared" si="44"/>
        <v xml:space="preserve"> </v>
      </c>
      <c r="CJ51" s="131"/>
      <c r="CK51" s="136" t="str">
        <f t="shared" si="45"/>
        <v xml:space="preserve"> </v>
      </c>
      <c r="CL51" s="136" t="str">
        <f t="shared" si="46"/>
        <v xml:space="preserve"> </v>
      </c>
      <c r="CM51" s="131" t="str">
        <f t="shared" si="47"/>
        <v xml:space="preserve"> </v>
      </c>
      <c r="CN51" s="136" t="str">
        <f t="shared" si="48"/>
        <v xml:space="preserve"> </v>
      </c>
      <c r="CO51" s="136" t="str">
        <f t="shared" si="49"/>
        <v xml:space="preserve"> </v>
      </c>
      <c r="CP51" s="136" t="str">
        <f t="shared" si="50"/>
        <v xml:space="preserve"> </v>
      </c>
      <c r="CQ51" s="136"/>
      <c r="CR51" s="136" t="str">
        <f t="shared" si="51"/>
        <v xml:space="preserve"> </v>
      </c>
      <c r="CS51" s="136"/>
      <c r="CT51" s="136"/>
      <c r="CU51" s="136"/>
      <c r="CV51" s="136"/>
      <c r="CW51" s="136"/>
      <c r="CX51" s="136"/>
      <c r="CY51" s="136"/>
      <c r="CZ51" s="136" t="str">
        <f t="shared" si="52"/>
        <v xml:space="preserve"> </v>
      </c>
      <c r="DA51" s="136" t="str">
        <f t="shared" si="53"/>
        <v xml:space="preserve"> </v>
      </c>
      <c r="DB51" s="136" t="str">
        <f t="shared" si="54"/>
        <v xml:space="preserve"> </v>
      </c>
      <c r="DC51" s="131" t="str">
        <f t="shared" si="13"/>
        <v xml:space="preserve"> </v>
      </c>
      <c r="DD51" s="131" t="str">
        <f t="shared" si="55"/>
        <v xml:space="preserve"> </v>
      </c>
      <c r="DE51" s="131" t="str">
        <f t="shared" si="56"/>
        <v xml:space="preserve"> </v>
      </c>
      <c r="DF51" s="131" t="str">
        <f t="shared" si="57"/>
        <v xml:space="preserve"> </v>
      </c>
      <c r="DG51" s="131" t="str">
        <f t="shared" si="58"/>
        <v xml:space="preserve"> </v>
      </c>
      <c r="DH51" s="131"/>
      <c r="DI51" s="131"/>
      <c r="DJ51" s="131"/>
      <c r="DK51" s="137" t="str">
        <f t="shared" si="99"/>
        <v xml:space="preserve"> </v>
      </c>
      <c r="DL51" s="227" t="str">
        <f t="shared" si="59"/>
        <v xml:space="preserve"> </v>
      </c>
      <c r="DM51" s="227" t="str">
        <f t="shared" si="60"/>
        <v xml:space="preserve"> </v>
      </c>
      <c r="DN51" s="228" t="str">
        <f t="shared" si="14"/>
        <v xml:space="preserve"> </v>
      </c>
      <c r="DO51" s="228" t="str">
        <f t="shared" si="61"/>
        <v xml:space="preserve"> </v>
      </c>
      <c r="DP51" s="228" t="str">
        <f t="shared" si="62"/>
        <v xml:space="preserve"> </v>
      </c>
      <c r="DQ51" s="228" t="str">
        <f t="shared" si="63"/>
        <v xml:space="preserve"> </v>
      </c>
    </row>
    <row r="52" spans="1:121">
      <c r="A52" s="132">
        <f t="shared" si="15"/>
        <v>0</v>
      </c>
      <c r="B52" s="18" t="str">
        <f t="shared" si="64"/>
        <v xml:space="preserve"> </v>
      </c>
      <c r="C52" s="18" t="str">
        <f>IF(A52=0," ",VLOOKUP(B52,'tosafot '!$A$7:$B$234,2,0))</f>
        <v xml:space="preserve"> </v>
      </c>
      <c r="D52" s="220" t="str">
        <f t="shared" si="65"/>
        <v xml:space="preserve"> </v>
      </c>
      <c r="E52" s="130" t="str">
        <f t="shared" si="66"/>
        <v xml:space="preserve"> </v>
      </c>
      <c r="F52" s="126" t="str">
        <f t="shared" si="67"/>
        <v xml:space="preserve"> </v>
      </c>
      <c r="G52" s="18" t="str">
        <f t="shared" si="68"/>
        <v xml:space="preserve"> </v>
      </c>
      <c r="H52" s="189" t="str">
        <f t="shared" si="69"/>
        <v xml:space="preserve"> </v>
      </c>
      <c r="I52" s="18" t="str">
        <f t="shared" si="70"/>
        <v xml:space="preserve"> </v>
      </c>
      <c r="J52" s="18" t="str">
        <f t="shared" si="71"/>
        <v xml:space="preserve"> </v>
      </c>
      <c r="K52" s="189" t="str">
        <f t="shared" si="72"/>
        <v xml:space="preserve"> </v>
      </c>
      <c r="L52" s="18" t="str">
        <f t="shared" si="73"/>
        <v xml:space="preserve"> </v>
      </c>
      <c r="M52" s="129" t="str">
        <f t="shared" si="74"/>
        <v xml:space="preserve"> </v>
      </c>
      <c r="N52" s="189"/>
      <c r="O52" s="132" t="str">
        <f t="shared" si="75"/>
        <v xml:space="preserve"> </v>
      </c>
      <c r="P52" s="127" t="str">
        <f t="shared" si="76"/>
        <v xml:space="preserve"> </v>
      </c>
      <c r="Q52" s="127" t="str">
        <f t="shared" si="77"/>
        <v xml:space="preserve"> </v>
      </c>
      <c r="R52" s="128" t="str">
        <f t="shared" si="78"/>
        <v xml:space="preserve"> </v>
      </c>
      <c r="S52" s="130" t="str">
        <f t="shared" si="79"/>
        <v xml:space="preserve"> </v>
      </c>
      <c r="T52" s="135" t="str">
        <f t="shared" si="16"/>
        <v xml:space="preserve"> </v>
      </c>
      <c r="U52" s="127" t="str">
        <f t="shared" si="17"/>
        <v xml:space="preserve"> </v>
      </c>
      <c r="V52" s="217">
        <v>0</v>
      </c>
      <c r="W52" s="191">
        <v>0</v>
      </c>
      <c r="X52" s="133">
        <v>0</v>
      </c>
      <c r="Y52" s="131" t="str">
        <f t="shared" si="18"/>
        <v xml:space="preserve"> </v>
      </c>
      <c r="Z52" s="131" t="str">
        <f t="shared" si="19"/>
        <v xml:space="preserve"> </v>
      </c>
      <c r="AA52" s="242" t="str">
        <f t="shared" si="20"/>
        <v xml:space="preserve"> </v>
      </c>
      <c r="AB52" s="131" t="str">
        <f t="shared" si="21"/>
        <v xml:space="preserve"> </v>
      </c>
      <c r="AC52" s="131" t="str">
        <f t="shared" si="22"/>
        <v xml:space="preserve"> </v>
      </c>
      <c r="AD52" s="131" t="str">
        <f t="shared" si="23"/>
        <v xml:space="preserve"> </v>
      </c>
      <c r="AE52" s="131" t="str">
        <f t="shared" si="24"/>
        <v xml:space="preserve"> </v>
      </c>
      <c r="AF52" s="131" t="str">
        <f t="shared" si="25"/>
        <v xml:space="preserve"> </v>
      </c>
      <c r="AG52" s="131" t="str">
        <f t="shared" si="26"/>
        <v xml:space="preserve"> </v>
      </c>
      <c r="AH52" s="131" t="str">
        <f t="shared" si="27"/>
        <v xml:space="preserve"> </v>
      </c>
      <c r="AI52" s="131" t="str">
        <f t="shared" si="28"/>
        <v xml:space="preserve"> </v>
      </c>
      <c r="AJ52" s="131" t="str">
        <f t="shared" si="29"/>
        <v xml:space="preserve"> </v>
      </c>
      <c r="AK52" s="131"/>
      <c r="AL52" s="131" t="str">
        <f t="shared" si="30"/>
        <v xml:space="preserve"> </v>
      </c>
      <c r="AM52" s="131"/>
      <c r="AN52" s="243" t="str">
        <f t="shared" si="31"/>
        <v xml:space="preserve"> </v>
      </c>
      <c r="AO52" s="131" t="str">
        <f t="shared" si="32"/>
        <v xml:space="preserve"> </v>
      </c>
      <c r="AP52" s="131" t="str">
        <f t="shared" si="33"/>
        <v xml:space="preserve"> </v>
      </c>
      <c r="AQ52" s="131"/>
      <c r="AR52" s="131" t="str">
        <f t="shared" si="34"/>
        <v xml:space="preserve"> </v>
      </c>
      <c r="AS52" s="131" t="str">
        <f t="shared" si="82"/>
        <v xml:space="preserve"> </v>
      </c>
      <c r="AT52" s="131" t="str">
        <f t="shared" si="35"/>
        <v xml:space="preserve"> </v>
      </c>
      <c r="AU52" s="131" t="str">
        <f t="shared" si="36"/>
        <v xml:space="preserve"> </v>
      </c>
      <c r="AV52" s="131"/>
      <c r="AW52" s="131" t="str">
        <f t="shared" si="37"/>
        <v xml:space="preserve"> </v>
      </c>
      <c r="AX52" s="131" t="str">
        <f t="shared" si="103"/>
        <v xml:space="preserve"> </v>
      </c>
      <c r="AY52" s="131" t="str">
        <f t="shared" si="38"/>
        <v xml:space="preserve"> </v>
      </c>
      <c r="AZ52" s="131"/>
      <c r="BA52" s="131" t="str">
        <f t="shared" si="104"/>
        <v xml:space="preserve"> </v>
      </c>
      <c r="BB52" s="131"/>
      <c r="BC52" s="131"/>
      <c r="BD52" s="131" t="str">
        <f t="shared" si="39"/>
        <v xml:space="preserve"> </v>
      </c>
      <c r="BE52" s="131"/>
      <c r="BF52" s="131" t="str">
        <f t="shared" si="89"/>
        <v xml:space="preserve"> </v>
      </c>
      <c r="BG52" s="131" t="str">
        <f t="shared" si="90"/>
        <v xml:space="preserve"> </v>
      </c>
      <c r="BH52" s="131"/>
      <c r="BI52" s="131"/>
      <c r="BJ52" s="131"/>
      <c r="BK52" s="131" t="str">
        <f t="shared" si="92"/>
        <v xml:space="preserve"> </v>
      </c>
      <c r="BL52" s="131"/>
      <c r="BM52" s="131"/>
      <c r="BN52" s="131" t="str">
        <f t="shared" si="93"/>
        <v xml:space="preserve"> </v>
      </c>
      <c r="BO52" s="131"/>
      <c r="BP52" s="131" t="str">
        <f t="shared" si="94"/>
        <v xml:space="preserve"> </v>
      </c>
      <c r="BQ52" s="131"/>
      <c r="BR52" s="131"/>
      <c r="BS52" s="131"/>
      <c r="BT52" s="131"/>
      <c r="BU52" s="131"/>
      <c r="BV52" s="131" t="str">
        <f t="shared" si="95"/>
        <v xml:space="preserve"> </v>
      </c>
      <c r="BW52" s="131"/>
      <c r="BX52" s="131"/>
      <c r="BY52" s="131"/>
      <c r="BZ52" s="131" t="str">
        <f t="shared" si="98"/>
        <v xml:space="preserve"> </v>
      </c>
      <c r="CA52" s="131"/>
      <c r="CB52" s="136" t="str">
        <f t="shared" si="40"/>
        <v xml:space="preserve"> </v>
      </c>
      <c r="CC52" s="131" t="str">
        <f t="shared" si="41"/>
        <v xml:space="preserve"> </v>
      </c>
      <c r="CD52" s="136" t="str">
        <f t="shared" si="42"/>
        <v xml:space="preserve"> </v>
      </c>
      <c r="CE52" s="131" t="str">
        <f t="shared" si="102"/>
        <v xml:space="preserve"> </v>
      </c>
      <c r="CF52" s="136" t="str">
        <f t="shared" si="43"/>
        <v xml:space="preserve"> </v>
      </c>
      <c r="CG52" s="136"/>
      <c r="CH52" s="136" t="str">
        <f t="shared" si="101"/>
        <v xml:space="preserve"> </v>
      </c>
      <c r="CI52" s="131" t="str">
        <f t="shared" si="44"/>
        <v xml:space="preserve"> </v>
      </c>
      <c r="CJ52" s="131"/>
      <c r="CK52" s="136" t="str">
        <f t="shared" si="45"/>
        <v xml:space="preserve"> </v>
      </c>
      <c r="CL52" s="136" t="str">
        <f t="shared" si="46"/>
        <v xml:space="preserve"> </v>
      </c>
      <c r="CM52" s="131" t="str">
        <f t="shared" si="47"/>
        <v xml:space="preserve"> </v>
      </c>
      <c r="CN52" s="136" t="str">
        <f t="shared" si="48"/>
        <v xml:space="preserve"> </v>
      </c>
      <c r="CO52" s="136" t="str">
        <f t="shared" si="49"/>
        <v xml:space="preserve"> </v>
      </c>
      <c r="CP52" s="136" t="str">
        <f t="shared" si="50"/>
        <v xml:space="preserve"> </v>
      </c>
      <c r="CQ52" s="136"/>
      <c r="CR52" s="136" t="str">
        <f t="shared" si="51"/>
        <v xml:space="preserve"> </v>
      </c>
      <c r="CS52" s="136"/>
      <c r="CT52" s="136"/>
      <c r="CU52" s="136"/>
      <c r="CV52" s="136"/>
      <c r="CW52" s="136"/>
      <c r="CX52" s="136"/>
      <c r="CY52" s="136"/>
      <c r="CZ52" s="136" t="str">
        <f t="shared" si="52"/>
        <v xml:space="preserve"> </v>
      </c>
      <c r="DA52" s="136" t="str">
        <f t="shared" si="53"/>
        <v xml:space="preserve"> </v>
      </c>
      <c r="DB52" s="136" t="str">
        <f t="shared" si="54"/>
        <v xml:space="preserve"> </v>
      </c>
      <c r="DC52" s="131" t="str">
        <f t="shared" si="13"/>
        <v xml:space="preserve"> </v>
      </c>
      <c r="DD52" s="131" t="str">
        <f t="shared" si="55"/>
        <v xml:space="preserve"> </v>
      </c>
      <c r="DE52" s="131" t="str">
        <f t="shared" si="56"/>
        <v xml:space="preserve"> </v>
      </c>
      <c r="DF52" s="131" t="str">
        <f t="shared" si="57"/>
        <v xml:space="preserve"> </v>
      </c>
      <c r="DG52" s="131" t="str">
        <f t="shared" si="58"/>
        <v xml:space="preserve"> </v>
      </c>
      <c r="DH52" s="131"/>
      <c r="DI52" s="131"/>
      <c r="DJ52" s="131"/>
      <c r="DK52" s="137" t="str">
        <f t="shared" si="99"/>
        <v xml:space="preserve"> </v>
      </c>
      <c r="DL52" s="227" t="str">
        <f t="shared" si="59"/>
        <v xml:space="preserve"> </v>
      </c>
      <c r="DM52" s="227" t="str">
        <f t="shared" si="60"/>
        <v xml:space="preserve"> </v>
      </c>
      <c r="DN52" s="228" t="str">
        <f t="shared" si="14"/>
        <v xml:space="preserve"> </v>
      </c>
      <c r="DO52" s="228" t="str">
        <f t="shared" si="61"/>
        <v xml:space="preserve"> </v>
      </c>
      <c r="DP52" s="228" t="str">
        <f t="shared" si="62"/>
        <v xml:space="preserve"> </v>
      </c>
      <c r="DQ52" s="228" t="str">
        <f t="shared" si="63"/>
        <v xml:space="preserve"> </v>
      </c>
    </row>
    <row r="53" spans="1:121">
      <c r="A53" s="132">
        <f t="shared" si="15"/>
        <v>0</v>
      </c>
      <c r="B53" s="18" t="str">
        <f t="shared" si="64"/>
        <v xml:space="preserve"> </v>
      </c>
      <c r="C53" s="18" t="str">
        <f>IF(A53=0," ",VLOOKUP(B53,'tosafot '!$A$7:$B$234,2,0))</f>
        <v xml:space="preserve"> </v>
      </c>
      <c r="D53" s="220" t="str">
        <f t="shared" si="65"/>
        <v xml:space="preserve"> </v>
      </c>
      <c r="E53" s="130" t="str">
        <f t="shared" si="66"/>
        <v xml:space="preserve"> </v>
      </c>
      <c r="F53" s="126" t="str">
        <f t="shared" si="67"/>
        <v xml:space="preserve"> </v>
      </c>
      <c r="G53" s="18" t="str">
        <f t="shared" si="68"/>
        <v xml:space="preserve"> </v>
      </c>
      <c r="H53" s="189" t="str">
        <f t="shared" si="69"/>
        <v xml:space="preserve"> </v>
      </c>
      <c r="I53" s="18" t="str">
        <f t="shared" si="70"/>
        <v xml:space="preserve"> </v>
      </c>
      <c r="J53" s="18" t="str">
        <f t="shared" si="71"/>
        <v xml:space="preserve"> </v>
      </c>
      <c r="K53" s="189" t="str">
        <f t="shared" si="72"/>
        <v xml:space="preserve"> </v>
      </c>
      <c r="L53" s="18" t="str">
        <f t="shared" si="73"/>
        <v xml:space="preserve"> </v>
      </c>
      <c r="M53" s="129" t="str">
        <f t="shared" si="74"/>
        <v xml:space="preserve"> </v>
      </c>
      <c r="N53" s="189"/>
      <c r="O53" s="132" t="str">
        <f t="shared" si="75"/>
        <v xml:space="preserve"> </v>
      </c>
      <c r="P53" s="127" t="str">
        <f t="shared" si="76"/>
        <v xml:space="preserve"> </v>
      </c>
      <c r="Q53" s="127" t="str">
        <f t="shared" si="77"/>
        <v xml:space="preserve"> </v>
      </c>
      <c r="R53" s="128" t="str">
        <f t="shared" si="78"/>
        <v xml:space="preserve"> </v>
      </c>
      <c r="S53" s="130" t="str">
        <f t="shared" si="79"/>
        <v xml:space="preserve"> </v>
      </c>
      <c r="T53" s="135" t="str">
        <f t="shared" si="16"/>
        <v xml:space="preserve"> </v>
      </c>
      <c r="U53" s="127" t="str">
        <f t="shared" si="17"/>
        <v xml:space="preserve"> </v>
      </c>
      <c r="V53" s="217">
        <v>0</v>
      </c>
      <c r="W53" s="191">
        <v>0</v>
      </c>
      <c r="X53" s="133">
        <v>0</v>
      </c>
      <c r="Y53" s="131" t="str">
        <f t="shared" si="18"/>
        <v xml:space="preserve"> </v>
      </c>
      <c r="Z53" s="131" t="str">
        <f t="shared" si="19"/>
        <v xml:space="preserve"> </v>
      </c>
      <c r="AA53" s="242" t="str">
        <f t="shared" si="20"/>
        <v xml:space="preserve"> </v>
      </c>
      <c r="AB53" s="131" t="str">
        <f t="shared" si="21"/>
        <v xml:space="preserve"> </v>
      </c>
      <c r="AC53" s="131" t="str">
        <f t="shared" si="22"/>
        <v xml:space="preserve"> </v>
      </c>
      <c r="AD53" s="131" t="str">
        <f t="shared" si="23"/>
        <v xml:space="preserve"> </v>
      </c>
      <c r="AE53" s="131" t="str">
        <f t="shared" si="24"/>
        <v xml:space="preserve"> </v>
      </c>
      <c r="AF53" s="131" t="str">
        <f t="shared" si="25"/>
        <v xml:space="preserve"> </v>
      </c>
      <c r="AG53" s="131" t="str">
        <f t="shared" si="26"/>
        <v xml:space="preserve"> </v>
      </c>
      <c r="AH53" s="131" t="str">
        <f t="shared" si="27"/>
        <v xml:space="preserve"> </v>
      </c>
      <c r="AI53" s="131" t="str">
        <f t="shared" si="28"/>
        <v xml:space="preserve"> </v>
      </c>
      <c r="AJ53" s="131" t="str">
        <f t="shared" si="29"/>
        <v xml:space="preserve"> </v>
      </c>
      <c r="AK53" s="131"/>
      <c r="AL53" s="131" t="str">
        <f t="shared" si="30"/>
        <v xml:space="preserve"> </v>
      </c>
      <c r="AM53" s="131"/>
      <c r="AN53" s="243" t="str">
        <f t="shared" si="31"/>
        <v xml:space="preserve"> </v>
      </c>
      <c r="AO53" s="131" t="str">
        <f t="shared" si="32"/>
        <v xml:space="preserve"> </v>
      </c>
      <c r="AP53" s="131" t="str">
        <f t="shared" si="33"/>
        <v xml:space="preserve"> </v>
      </c>
      <c r="AQ53" s="131"/>
      <c r="AR53" s="131" t="str">
        <f t="shared" si="34"/>
        <v xml:space="preserve"> </v>
      </c>
      <c r="AS53" s="131" t="str">
        <f t="shared" si="82"/>
        <v xml:space="preserve"> </v>
      </c>
      <c r="AT53" s="131" t="str">
        <f t="shared" si="35"/>
        <v xml:space="preserve"> </v>
      </c>
      <c r="AU53" s="131" t="str">
        <f t="shared" si="36"/>
        <v xml:space="preserve"> </v>
      </c>
      <c r="AV53" s="131"/>
      <c r="AW53" s="131" t="str">
        <f t="shared" si="37"/>
        <v xml:space="preserve"> </v>
      </c>
      <c r="AX53" s="131" t="str">
        <f t="shared" si="103"/>
        <v xml:space="preserve"> </v>
      </c>
      <c r="AY53" s="131" t="str">
        <f t="shared" si="38"/>
        <v xml:space="preserve"> </v>
      </c>
      <c r="AZ53" s="131"/>
      <c r="BA53" s="131" t="str">
        <f t="shared" si="104"/>
        <v xml:space="preserve"> </v>
      </c>
      <c r="BB53" s="131"/>
      <c r="BC53" s="131"/>
      <c r="BD53" s="131" t="str">
        <f t="shared" si="39"/>
        <v xml:space="preserve"> </v>
      </c>
      <c r="BE53" s="131"/>
      <c r="BF53" s="131" t="str">
        <f t="shared" si="89"/>
        <v xml:space="preserve"> </v>
      </c>
      <c r="BG53" s="131" t="str">
        <f t="shared" si="90"/>
        <v xml:space="preserve"> </v>
      </c>
      <c r="BH53" s="131"/>
      <c r="BI53" s="131"/>
      <c r="BJ53" s="131"/>
      <c r="BK53" s="131" t="str">
        <f t="shared" si="92"/>
        <v xml:space="preserve"> </v>
      </c>
      <c r="BL53" s="131"/>
      <c r="BM53" s="131"/>
      <c r="BN53" s="131" t="str">
        <f t="shared" si="93"/>
        <v xml:space="preserve"> </v>
      </c>
      <c r="BO53" s="131"/>
      <c r="BP53" s="131" t="str">
        <f t="shared" si="94"/>
        <v xml:space="preserve"> </v>
      </c>
      <c r="BQ53" s="131"/>
      <c r="BR53" s="131"/>
      <c r="BS53" s="131"/>
      <c r="BT53" s="131"/>
      <c r="BU53" s="131"/>
      <c r="BV53" s="131" t="str">
        <f t="shared" si="95"/>
        <v xml:space="preserve"> </v>
      </c>
      <c r="BW53" s="131"/>
      <c r="BX53" s="131"/>
      <c r="BY53" s="131"/>
      <c r="BZ53" s="131" t="str">
        <f t="shared" si="98"/>
        <v xml:space="preserve"> </v>
      </c>
      <c r="CA53" s="131"/>
      <c r="CB53" s="136" t="str">
        <f t="shared" si="40"/>
        <v xml:space="preserve"> </v>
      </c>
      <c r="CC53" s="131" t="str">
        <f t="shared" si="41"/>
        <v xml:space="preserve"> </v>
      </c>
      <c r="CD53" s="136" t="str">
        <f t="shared" si="42"/>
        <v xml:space="preserve"> </v>
      </c>
      <c r="CE53" s="131" t="str">
        <f t="shared" si="102"/>
        <v xml:space="preserve"> </v>
      </c>
      <c r="CF53" s="136" t="str">
        <f t="shared" si="43"/>
        <v xml:space="preserve"> </v>
      </c>
      <c r="CG53" s="136"/>
      <c r="CH53" s="136" t="str">
        <f t="shared" si="101"/>
        <v xml:space="preserve"> </v>
      </c>
      <c r="CI53" s="131" t="str">
        <f t="shared" si="44"/>
        <v xml:space="preserve"> </v>
      </c>
      <c r="CJ53" s="131"/>
      <c r="CK53" s="136" t="str">
        <f t="shared" si="45"/>
        <v xml:space="preserve"> </v>
      </c>
      <c r="CL53" s="136" t="str">
        <f t="shared" si="46"/>
        <v xml:space="preserve"> </v>
      </c>
      <c r="CM53" s="131" t="str">
        <f t="shared" si="47"/>
        <v xml:space="preserve"> </v>
      </c>
      <c r="CN53" s="136" t="str">
        <f t="shared" si="48"/>
        <v xml:space="preserve"> </v>
      </c>
      <c r="CO53" s="136" t="str">
        <f t="shared" si="49"/>
        <v xml:space="preserve"> </v>
      </c>
      <c r="CP53" s="136" t="str">
        <f t="shared" si="50"/>
        <v xml:space="preserve"> </v>
      </c>
      <c r="CQ53" s="136"/>
      <c r="CR53" s="136" t="str">
        <f t="shared" si="51"/>
        <v xml:space="preserve"> </v>
      </c>
      <c r="CS53" s="136"/>
      <c r="CT53" s="136"/>
      <c r="CU53" s="136"/>
      <c r="CV53" s="136"/>
      <c r="CW53" s="136"/>
      <c r="CX53" s="136"/>
      <c r="CY53" s="136"/>
      <c r="CZ53" s="136" t="str">
        <f t="shared" si="52"/>
        <v xml:space="preserve"> </v>
      </c>
      <c r="DA53" s="136" t="str">
        <f t="shared" si="53"/>
        <v xml:space="preserve"> </v>
      </c>
      <c r="DB53" s="136" t="str">
        <f t="shared" si="54"/>
        <v xml:space="preserve"> </v>
      </c>
      <c r="DC53" s="131" t="str">
        <f t="shared" si="13"/>
        <v xml:space="preserve"> </v>
      </c>
      <c r="DD53" s="131" t="str">
        <f t="shared" si="55"/>
        <v xml:space="preserve"> </v>
      </c>
      <c r="DE53" s="131" t="str">
        <f t="shared" si="56"/>
        <v xml:space="preserve"> </v>
      </c>
      <c r="DF53" s="131" t="str">
        <f t="shared" si="57"/>
        <v xml:space="preserve"> </v>
      </c>
      <c r="DG53" s="131" t="str">
        <f t="shared" si="58"/>
        <v xml:space="preserve"> </v>
      </c>
      <c r="DH53" s="131"/>
      <c r="DI53" s="131"/>
      <c r="DJ53" s="131"/>
      <c r="DK53" s="137" t="str">
        <f t="shared" si="99"/>
        <v xml:space="preserve"> </v>
      </c>
      <c r="DL53" s="227" t="str">
        <f t="shared" si="59"/>
        <v xml:space="preserve"> </v>
      </c>
      <c r="DM53" s="227" t="str">
        <f t="shared" si="60"/>
        <v xml:space="preserve"> </v>
      </c>
      <c r="DN53" s="228" t="str">
        <f t="shared" si="14"/>
        <v xml:space="preserve"> </v>
      </c>
      <c r="DO53" s="228" t="str">
        <f t="shared" si="61"/>
        <v xml:space="preserve"> </v>
      </c>
      <c r="DP53" s="228" t="str">
        <f t="shared" si="62"/>
        <v xml:space="preserve"> </v>
      </c>
      <c r="DQ53" s="228" t="str">
        <f t="shared" si="63"/>
        <v xml:space="preserve"> </v>
      </c>
    </row>
    <row r="54" spans="1:121">
      <c r="A54" s="132">
        <f t="shared" si="15"/>
        <v>0</v>
      </c>
      <c r="B54" s="18" t="str">
        <f t="shared" si="64"/>
        <v xml:space="preserve"> </v>
      </c>
      <c r="C54" s="18" t="str">
        <f>IF(A54=0," ",VLOOKUP(B54,'tosafot '!$A$7:$B$234,2,0))</f>
        <v xml:space="preserve"> </v>
      </c>
      <c r="D54" s="220" t="str">
        <f t="shared" si="65"/>
        <v xml:space="preserve"> </v>
      </c>
      <c r="E54" s="130" t="str">
        <f t="shared" si="66"/>
        <v xml:space="preserve"> </v>
      </c>
      <c r="F54" s="126" t="str">
        <f t="shared" si="67"/>
        <v xml:space="preserve"> </v>
      </c>
      <c r="G54" s="18" t="str">
        <f t="shared" si="68"/>
        <v xml:space="preserve"> </v>
      </c>
      <c r="H54" s="189" t="str">
        <f t="shared" si="69"/>
        <v xml:space="preserve"> </v>
      </c>
      <c r="I54" s="18" t="str">
        <f t="shared" si="70"/>
        <v xml:space="preserve"> </v>
      </c>
      <c r="J54" s="18" t="str">
        <f t="shared" si="71"/>
        <v xml:space="preserve"> </v>
      </c>
      <c r="K54" s="189" t="str">
        <f t="shared" si="72"/>
        <v xml:space="preserve"> </v>
      </c>
      <c r="L54" s="18" t="str">
        <f t="shared" si="73"/>
        <v xml:space="preserve"> </v>
      </c>
      <c r="M54" s="129" t="str">
        <f t="shared" si="74"/>
        <v xml:space="preserve"> </v>
      </c>
      <c r="N54" s="189"/>
      <c r="O54" s="132" t="str">
        <f t="shared" si="75"/>
        <v xml:space="preserve"> </v>
      </c>
      <c r="P54" s="127" t="str">
        <f t="shared" si="76"/>
        <v xml:space="preserve"> </v>
      </c>
      <c r="Q54" s="127" t="str">
        <f t="shared" si="77"/>
        <v xml:space="preserve"> </v>
      </c>
      <c r="R54" s="128" t="str">
        <f t="shared" si="78"/>
        <v xml:space="preserve"> </v>
      </c>
      <c r="S54" s="130" t="str">
        <f t="shared" si="79"/>
        <v xml:space="preserve"> </v>
      </c>
      <c r="T54" s="135" t="str">
        <f t="shared" si="16"/>
        <v xml:space="preserve"> </v>
      </c>
      <c r="U54" s="127" t="str">
        <f t="shared" si="17"/>
        <v xml:space="preserve"> </v>
      </c>
      <c r="V54" s="217">
        <v>0</v>
      </c>
      <c r="W54" s="191">
        <v>0</v>
      </c>
      <c r="X54" s="133">
        <v>0</v>
      </c>
      <c r="Y54" s="131" t="str">
        <f t="shared" si="18"/>
        <v xml:space="preserve"> </v>
      </c>
      <c r="Z54" s="131" t="str">
        <f t="shared" si="19"/>
        <v xml:space="preserve"> </v>
      </c>
      <c r="AA54" s="242" t="str">
        <f t="shared" si="20"/>
        <v xml:space="preserve"> </v>
      </c>
      <c r="AB54" s="131" t="str">
        <f t="shared" si="21"/>
        <v xml:space="preserve"> </v>
      </c>
      <c r="AC54" s="131" t="str">
        <f t="shared" si="22"/>
        <v xml:space="preserve"> </v>
      </c>
      <c r="AD54" s="131" t="str">
        <f t="shared" si="23"/>
        <v xml:space="preserve"> </v>
      </c>
      <c r="AE54" s="131" t="str">
        <f t="shared" si="24"/>
        <v xml:space="preserve"> </v>
      </c>
      <c r="AF54" s="131" t="str">
        <f t="shared" si="25"/>
        <v xml:space="preserve"> </v>
      </c>
      <c r="AG54" s="131" t="str">
        <f t="shared" si="26"/>
        <v xml:space="preserve"> </v>
      </c>
      <c r="AH54" s="131" t="str">
        <f t="shared" si="27"/>
        <v xml:space="preserve"> </v>
      </c>
      <c r="AI54" s="131" t="str">
        <f t="shared" si="28"/>
        <v xml:space="preserve"> </v>
      </c>
      <c r="AJ54" s="131" t="str">
        <f t="shared" si="29"/>
        <v xml:space="preserve"> </v>
      </c>
      <c r="AK54" s="131"/>
      <c r="AL54" s="131" t="str">
        <f t="shared" si="30"/>
        <v xml:space="preserve"> </v>
      </c>
      <c r="AM54" s="131"/>
      <c r="AN54" s="243" t="str">
        <f t="shared" si="31"/>
        <v xml:space="preserve"> </v>
      </c>
      <c r="AO54" s="131" t="str">
        <f t="shared" si="32"/>
        <v xml:space="preserve"> </v>
      </c>
      <c r="AP54" s="131" t="str">
        <f t="shared" si="33"/>
        <v xml:space="preserve"> </v>
      </c>
      <c r="AQ54" s="131"/>
      <c r="AR54" s="131" t="str">
        <f t="shared" si="34"/>
        <v xml:space="preserve"> </v>
      </c>
      <c r="AS54" s="131" t="str">
        <f t="shared" si="82"/>
        <v xml:space="preserve"> </v>
      </c>
      <c r="AT54" s="131" t="str">
        <f t="shared" si="35"/>
        <v xml:space="preserve"> </v>
      </c>
      <c r="AU54" s="131" t="str">
        <f t="shared" si="36"/>
        <v xml:space="preserve"> </v>
      </c>
      <c r="AV54" s="131"/>
      <c r="AW54" s="131" t="str">
        <f t="shared" si="37"/>
        <v xml:space="preserve"> </v>
      </c>
      <c r="AX54" s="131" t="str">
        <f t="shared" si="103"/>
        <v xml:space="preserve"> </v>
      </c>
      <c r="AY54" s="131" t="str">
        <f t="shared" si="38"/>
        <v xml:space="preserve"> </v>
      </c>
      <c r="AZ54" s="131"/>
      <c r="BA54" s="131" t="str">
        <f t="shared" si="104"/>
        <v xml:space="preserve"> </v>
      </c>
      <c r="BB54" s="131"/>
      <c r="BC54" s="131"/>
      <c r="BD54" s="131" t="str">
        <f t="shared" si="39"/>
        <v xml:space="preserve"> </v>
      </c>
      <c r="BE54" s="131"/>
      <c r="BF54" s="131" t="str">
        <f t="shared" si="89"/>
        <v xml:space="preserve"> </v>
      </c>
      <c r="BG54" s="131" t="str">
        <f t="shared" si="90"/>
        <v xml:space="preserve"> </v>
      </c>
      <c r="BH54" s="131"/>
      <c r="BI54" s="131"/>
      <c r="BJ54" s="131"/>
      <c r="BK54" s="131" t="str">
        <f t="shared" si="92"/>
        <v xml:space="preserve"> </v>
      </c>
      <c r="BL54" s="131"/>
      <c r="BM54" s="131"/>
      <c r="BN54" s="131" t="str">
        <f t="shared" si="93"/>
        <v xml:space="preserve"> </v>
      </c>
      <c r="BO54" s="131"/>
      <c r="BP54" s="131" t="str">
        <f t="shared" si="94"/>
        <v xml:space="preserve"> </v>
      </c>
      <c r="BQ54" s="131"/>
      <c r="BR54" s="131"/>
      <c r="BS54" s="131"/>
      <c r="BT54" s="131"/>
      <c r="BU54" s="131"/>
      <c r="BV54" s="131" t="str">
        <f t="shared" si="95"/>
        <v xml:space="preserve"> </v>
      </c>
      <c r="BW54" s="131"/>
      <c r="BX54" s="131"/>
      <c r="BY54" s="131"/>
      <c r="BZ54" s="131" t="str">
        <f t="shared" si="98"/>
        <v xml:space="preserve"> </v>
      </c>
      <c r="CA54" s="131"/>
      <c r="CB54" s="136" t="str">
        <f t="shared" si="40"/>
        <v xml:space="preserve"> </v>
      </c>
      <c r="CC54" s="131" t="str">
        <f t="shared" si="41"/>
        <v xml:space="preserve"> </v>
      </c>
      <c r="CD54" s="136" t="str">
        <f t="shared" si="42"/>
        <v xml:space="preserve"> </v>
      </c>
      <c r="CE54" s="131" t="str">
        <f t="shared" si="102"/>
        <v xml:space="preserve"> </v>
      </c>
      <c r="CF54" s="136" t="str">
        <f t="shared" si="43"/>
        <v xml:space="preserve"> </v>
      </c>
      <c r="CG54" s="136"/>
      <c r="CH54" s="136" t="str">
        <f t="shared" si="101"/>
        <v xml:space="preserve"> </v>
      </c>
      <c r="CI54" s="131" t="str">
        <f t="shared" si="44"/>
        <v xml:space="preserve"> </v>
      </c>
      <c r="CJ54" s="131"/>
      <c r="CK54" s="136" t="str">
        <f t="shared" si="45"/>
        <v xml:space="preserve"> </v>
      </c>
      <c r="CL54" s="136" t="str">
        <f t="shared" si="46"/>
        <v xml:space="preserve"> </v>
      </c>
      <c r="CM54" s="131" t="str">
        <f t="shared" si="47"/>
        <v xml:space="preserve"> </v>
      </c>
      <c r="CN54" s="136" t="str">
        <f t="shared" si="48"/>
        <v xml:space="preserve"> </v>
      </c>
      <c r="CO54" s="136" t="str">
        <f t="shared" si="49"/>
        <v xml:space="preserve"> </v>
      </c>
      <c r="CP54" s="136" t="str">
        <f t="shared" si="50"/>
        <v xml:space="preserve"> </v>
      </c>
      <c r="CQ54" s="136"/>
      <c r="CR54" s="136" t="str">
        <f t="shared" si="51"/>
        <v xml:space="preserve"> </v>
      </c>
      <c r="CS54" s="136"/>
      <c r="CT54" s="136"/>
      <c r="CU54" s="136"/>
      <c r="CV54" s="136"/>
      <c r="CW54" s="136"/>
      <c r="CX54" s="136"/>
      <c r="CY54" s="136"/>
      <c r="CZ54" s="136" t="str">
        <f t="shared" si="52"/>
        <v xml:space="preserve"> </v>
      </c>
      <c r="DA54" s="136" t="str">
        <f t="shared" si="53"/>
        <v xml:space="preserve"> </v>
      </c>
      <c r="DB54" s="136" t="str">
        <f t="shared" si="54"/>
        <v xml:space="preserve"> </v>
      </c>
      <c r="DC54" s="131" t="str">
        <f t="shared" si="13"/>
        <v xml:space="preserve"> </v>
      </c>
      <c r="DD54" s="131" t="str">
        <f t="shared" si="55"/>
        <v xml:space="preserve"> </v>
      </c>
      <c r="DE54" s="131" t="str">
        <f t="shared" si="56"/>
        <v xml:space="preserve"> </v>
      </c>
      <c r="DF54" s="131" t="str">
        <f t="shared" si="57"/>
        <v xml:space="preserve"> </v>
      </c>
      <c r="DG54" s="131" t="str">
        <f t="shared" si="58"/>
        <v xml:space="preserve"> </v>
      </c>
      <c r="DH54" s="131"/>
      <c r="DI54" s="131"/>
      <c r="DJ54" s="131"/>
      <c r="DK54" s="137" t="str">
        <f t="shared" si="99"/>
        <v xml:space="preserve"> </v>
      </c>
      <c r="DL54" s="227" t="str">
        <f t="shared" si="59"/>
        <v xml:space="preserve"> </v>
      </c>
      <c r="DM54" s="227" t="str">
        <f t="shared" si="60"/>
        <v xml:space="preserve"> </v>
      </c>
      <c r="DN54" s="228" t="str">
        <f t="shared" si="14"/>
        <v xml:space="preserve"> </v>
      </c>
      <c r="DO54" s="228" t="str">
        <f t="shared" si="61"/>
        <v xml:space="preserve"> </v>
      </c>
      <c r="DP54" s="228" t="str">
        <f t="shared" si="62"/>
        <v xml:space="preserve"> </v>
      </c>
      <c r="DQ54" s="228" t="str">
        <f t="shared" si="63"/>
        <v xml:space="preserve"> </v>
      </c>
    </row>
    <row r="55" spans="1:121">
      <c r="A55" s="132">
        <f t="shared" si="15"/>
        <v>0</v>
      </c>
      <c r="B55" s="18" t="str">
        <f t="shared" si="64"/>
        <v xml:space="preserve"> </v>
      </c>
      <c r="C55" s="18" t="str">
        <f>IF(A55=0," ",VLOOKUP(B55,'tosafot '!$A$7:$B$234,2,0))</f>
        <v xml:space="preserve"> </v>
      </c>
      <c r="D55" s="220" t="str">
        <f t="shared" si="65"/>
        <v xml:space="preserve"> </v>
      </c>
      <c r="E55" s="130" t="str">
        <f t="shared" si="66"/>
        <v xml:space="preserve"> </v>
      </c>
      <c r="F55" s="126" t="str">
        <f t="shared" si="67"/>
        <v xml:space="preserve"> </v>
      </c>
      <c r="G55" s="18" t="str">
        <f t="shared" si="68"/>
        <v xml:space="preserve"> </v>
      </c>
      <c r="H55" s="189" t="str">
        <f t="shared" si="69"/>
        <v xml:space="preserve"> </v>
      </c>
      <c r="I55" s="18" t="str">
        <f t="shared" si="70"/>
        <v xml:space="preserve"> </v>
      </c>
      <c r="J55" s="18" t="str">
        <f t="shared" si="71"/>
        <v xml:space="preserve"> </v>
      </c>
      <c r="K55" s="189" t="str">
        <f t="shared" si="72"/>
        <v xml:space="preserve"> </v>
      </c>
      <c r="L55" s="18" t="str">
        <f t="shared" si="73"/>
        <v xml:space="preserve"> </v>
      </c>
      <c r="M55" s="129" t="str">
        <f t="shared" si="74"/>
        <v xml:space="preserve"> </v>
      </c>
      <c r="N55" s="189"/>
      <c r="O55" s="132" t="str">
        <f t="shared" si="75"/>
        <v xml:space="preserve"> </v>
      </c>
      <c r="P55" s="127" t="str">
        <f t="shared" si="76"/>
        <v xml:space="preserve"> </v>
      </c>
      <c r="Q55" s="127" t="str">
        <f t="shared" si="77"/>
        <v xml:space="preserve"> </v>
      </c>
      <c r="R55" s="128" t="str">
        <f t="shared" si="78"/>
        <v xml:space="preserve"> </v>
      </c>
      <c r="S55" s="130" t="str">
        <f t="shared" si="79"/>
        <v xml:space="preserve"> </v>
      </c>
      <c r="T55" s="135" t="str">
        <f t="shared" si="16"/>
        <v xml:space="preserve"> </v>
      </c>
      <c r="U55" s="127" t="str">
        <f t="shared" si="17"/>
        <v xml:space="preserve"> </v>
      </c>
      <c r="V55" s="217">
        <v>0</v>
      </c>
      <c r="W55" s="191">
        <v>0</v>
      </c>
      <c r="X55" s="133">
        <v>0</v>
      </c>
      <c r="Y55" s="131" t="str">
        <f t="shared" si="18"/>
        <v xml:space="preserve"> </v>
      </c>
      <c r="Z55" s="131" t="str">
        <f t="shared" si="19"/>
        <v xml:space="preserve"> </v>
      </c>
      <c r="AA55" s="242" t="str">
        <f t="shared" si="20"/>
        <v xml:space="preserve"> </v>
      </c>
      <c r="AB55" s="131" t="str">
        <f t="shared" si="21"/>
        <v xml:space="preserve"> </v>
      </c>
      <c r="AC55" s="131" t="str">
        <f t="shared" si="22"/>
        <v xml:space="preserve"> </v>
      </c>
      <c r="AD55" s="131" t="str">
        <f t="shared" si="23"/>
        <v xml:space="preserve"> </v>
      </c>
      <c r="AE55" s="131" t="str">
        <f t="shared" si="24"/>
        <v xml:space="preserve"> </v>
      </c>
      <c r="AF55" s="131" t="str">
        <f t="shared" si="25"/>
        <v xml:space="preserve"> </v>
      </c>
      <c r="AG55" s="131" t="str">
        <f t="shared" si="26"/>
        <v xml:space="preserve"> </v>
      </c>
      <c r="AH55" s="131" t="str">
        <f t="shared" si="27"/>
        <v xml:space="preserve"> </v>
      </c>
      <c r="AI55" s="131" t="str">
        <f t="shared" si="28"/>
        <v xml:space="preserve"> </v>
      </c>
      <c r="AJ55" s="131" t="str">
        <f t="shared" si="29"/>
        <v xml:space="preserve"> </v>
      </c>
      <c r="AK55" s="131"/>
      <c r="AL55" s="131" t="str">
        <f t="shared" si="30"/>
        <v xml:space="preserve"> </v>
      </c>
      <c r="AM55" s="131"/>
      <c r="AN55" s="243" t="str">
        <f t="shared" si="31"/>
        <v xml:space="preserve"> </v>
      </c>
      <c r="AO55" s="131" t="str">
        <f t="shared" si="32"/>
        <v xml:space="preserve"> </v>
      </c>
      <c r="AP55" s="131" t="str">
        <f t="shared" si="33"/>
        <v xml:space="preserve"> </v>
      </c>
      <c r="AQ55" s="131"/>
      <c r="AR55" s="131" t="str">
        <f t="shared" si="34"/>
        <v xml:space="preserve"> </v>
      </c>
      <c r="AS55" s="131" t="str">
        <f t="shared" si="82"/>
        <v xml:space="preserve"> </v>
      </c>
      <c r="AT55" s="131" t="str">
        <f t="shared" si="35"/>
        <v xml:space="preserve"> </v>
      </c>
      <c r="AU55" s="131" t="str">
        <f t="shared" si="36"/>
        <v xml:space="preserve"> </v>
      </c>
      <c r="AV55" s="131"/>
      <c r="AW55" s="131" t="str">
        <f t="shared" si="37"/>
        <v xml:space="preserve"> </v>
      </c>
      <c r="AX55" s="131" t="str">
        <f t="shared" si="103"/>
        <v xml:space="preserve"> </v>
      </c>
      <c r="AY55" s="131" t="str">
        <f t="shared" si="38"/>
        <v xml:space="preserve"> </v>
      </c>
      <c r="AZ55" s="131"/>
      <c r="BA55" s="131" t="str">
        <f t="shared" si="104"/>
        <v xml:space="preserve"> </v>
      </c>
      <c r="BB55" s="131"/>
      <c r="BC55" s="131"/>
      <c r="BD55" s="131" t="str">
        <f t="shared" si="39"/>
        <v xml:space="preserve"> </v>
      </c>
      <c r="BE55" s="131"/>
      <c r="BF55" s="131" t="str">
        <f t="shared" si="89"/>
        <v xml:space="preserve"> </v>
      </c>
      <c r="BG55" s="131" t="str">
        <f t="shared" si="90"/>
        <v xml:space="preserve"> </v>
      </c>
      <c r="BH55" s="131"/>
      <c r="BI55" s="131"/>
      <c r="BJ55" s="131"/>
      <c r="BK55" s="131" t="str">
        <f t="shared" si="92"/>
        <v xml:space="preserve"> </v>
      </c>
      <c r="BL55" s="131"/>
      <c r="BM55" s="131"/>
      <c r="BN55" s="131" t="str">
        <f t="shared" si="93"/>
        <v xml:space="preserve"> </v>
      </c>
      <c r="BO55" s="131"/>
      <c r="BP55" s="131" t="str">
        <f t="shared" si="94"/>
        <v xml:space="preserve"> </v>
      </c>
      <c r="BQ55" s="131"/>
      <c r="BR55" s="131"/>
      <c r="BS55" s="131"/>
      <c r="BT55" s="131"/>
      <c r="BU55" s="131"/>
      <c r="BV55" s="131" t="str">
        <f t="shared" si="95"/>
        <v xml:space="preserve"> </v>
      </c>
      <c r="BW55" s="131"/>
      <c r="BX55" s="131"/>
      <c r="BY55" s="131"/>
      <c r="BZ55" s="131" t="str">
        <f t="shared" si="98"/>
        <v xml:space="preserve"> </v>
      </c>
      <c r="CA55" s="131"/>
      <c r="CB55" s="136" t="str">
        <f t="shared" si="40"/>
        <v xml:space="preserve"> </v>
      </c>
      <c r="CC55" s="131" t="str">
        <f t="shared" si="41"/>
        <v xml:space="preserve"> </v>
      </c>
      <c r="CD55" s="136" t="str">
        <f t="shared" si="42"/>
        <v xml:space="preserve"> </v>
      </c>
      <c r="CE55" s="131" t="str">
        <f t="shared" si="102"/>
        <v xml:space="preserve"> </v>
      </c>
      <c r="CF55" s="136" t="str">
        <f t="shared" si="43"/>
        <v xml:space="preserve"> </v>
      </c>
      <c r="CG55" s="136"/>
      <c r="CH55" s="136" t="str">
        <f t="shared" si="101"/>
        <v xml:space="preserve"> </v>
      </c>
      <c r="CI55" s="131" t="str">
        <f t="shared" si="44"/>
        <v xml:space="preserve"> </v>
      </c>
      <c r="CJ55" s="131"/>
      <c r="CK55" s="136" t="str">
        <f t="shared" si="45"/>
        <v xml:space="preserve"> </v>
      </c>
      <c r="CL55" s="136" t="str">
        <f t="shared" si="46"/>
        <v xml:space="preserve"> </v>
      </c>
      <c r="CM55" s="131" t="str">
        <f t="shared" si="47"/>
        <v xml:space="preserve"> </v>
      </c>
      <c r="CN55" s="136" t="str">
        <f t="shared" si="48"/>
        <v xml:space="preserve"> </v>
      </c>
      <c r="CO55" s="136" t="str">
        <f t="shared" si="49"/>
        <v xml:space="preserve"> </v>
      </c>
      <c r="CP55" s="136" t="str">
        <f t="shared" si="50"/>
        <v xml:space="preserve"> </v>
      </c>
      <c r="CQ55" s="136"/>
      <c r="CR55" s="136" t="str">
        <f t="shared" si="51"/>
        <v xml:space="preserve"> </v>
      </c>
      <c r="CS55" s="136"/>
      <c r="CT55" s="136"/>
      <c r="CU55" s="136"/>
      <c r="CV55" s="136"/>
      <c r="CW55" s="136"/>
      <c r="CX55" s="136"/>
      <c r="CY55" s="136"/>
      <c r="CZ55" s="136" t="str">
        <f t="shared" si="52"/>
        <v xml:space="preserve"> </v>
      </c>
      <c r="DA55" s="136" t="str">
        <f t="shared" si="53"/>
        <v xml:space="preserve"> </v>
      </c>
      <c r="DB55" s="136" t="str">
        <f t="shared" si="54"/>
        <v xml:space="preserve"> </v>
      </c>
      <c r="DC55" s="131" t="str">
        <f t="shared" si="13"/>
        <v xml:space="preserve"> </v>
      </c>
      <c r="DD55" s="131" t="str">
        <f t="shared" si="55"/>
        <v xml:space="preserve"> </v>
      </c>
      <c r="DE55" s="131" t="str">
        <f t="shared" si="56"/>
        <v xml:space="preserve"> </v>
      </c>
      <c r="DF55" s="131" t="str">
        <f t="shared" si="57"/>
        <v xml:space="preserve"> </v>
      </c>
      <c r="DG55" s="131" t="str">
        <f t="shared" si="58"/>
        <v xml:space="preserve"> </v>
      </c>
      <c r="DH55" s="131"/>
      <c r="DI55" s="131"/>
      <c r="DJ55" s="131"/>
      <c r="DK55" s="137" t="str">
        <f t="shared" si="99"/>
        <v xml:space="preserve"> </v>
      </c>
      <c r="DL55" s="227" t="str">
        <f t="shared" si="59"/>
        <v xml:space="preserve"> </v>
      </c>
      <c r="DM55" s="227" t="str">
        <f t="shared" si="60"/>
        <v xml:space="preserve"> </v>
      </c>
      <c r="DN55" s="228" t="str">
        <f t="shared" si="14"/>
        <v xml:space="preserve"> </v>
      </c>
      <c r="DO55" s="228" t="str">
        <f t="shared" si="61"/>
        <v xml:space="preserve"> </v>
      </c>
      <c r="DP55" s="228" t="str">
        <f t="shared" si="62"/>
        <v xml:space="preserve"> </v>
      </c>
      <c r="DQ55" s="228" t="str">
        <f t="shared" si="63"/>
        <v xml:space="preserve"> </v>
      </c>
    </row>
    <row r="56" spans="1:121">
      <c r="A56" s="132">
        <f t="shared" si="15"/>
        <v>0</v>
      </c>
      <c r="B56" s="18" t="str">
        <f t="shared" si="64"/>
        <v xml:space="preserve"> </v>
      </c>
      <c r="C56" s="18" t="str">
        <f>IF(A56=0," ",VLOOKUP(B56,'tosafot '!$A$7:$B$234,2,0))</f>
        <v xml:space="preserve"> </v>
      </c>
      <c r="D56" s="220" t="str">
        <f t="shared" si="65"/>
        <v xml:space="preserve"> </v>
      </c>
      <c r="E56" s="130" t="str">
        <f t="shared" si="66"/>
        <v xml:space="preserve"> </v>
      </c>
      <c r="F56" s="126" t="str">
        <f t="shared" si="67"/>
        <v xml:space="preserve"> </v>
      </c>
      <c r="G56" s="18" t="str">
        <f t="shared" si="68"/>
        <v xml:space="preserve"> </v>
      </c>
      <c r="H56" s="189" t="str">
        <f t="shared" si="69"/>
        <v xml:space="preserve"> </v>
      </c>
      <c r="I56" s="18" t="str">
        <f t="shared" si="70"/>
        <v xml:space="preserve"> </v>
      </c>
      <c r="J56" s="18" t="str">
        <f t="shared" si="71"/>
        <v xml:space="preserve"> </v>
      </c>
      <c r="K56" s="189" t="str">
        <f t="shared" si="72"/>
        <v xml:space="preserve"> </v>
      </c>
      <c r="L56" s="18" t="str">
        <f t="shared" si="73"/>
        <v xml:space="preserve"> </v>
      </c>
      <c r="M56" s="129" t="str">
        <f t="shared" si="74"/>
        <v xml:space="preserve"> </v>
      </c>
      <c r="N56" s="189"/>
      <c r="O56" s="132" t="str">
        <f t="shared" si="75"/>
        <v xml:space="preserve"> </v>
      </c>
      <c r="P56" s="127" t="str">
        <f t="shared" si="76"/>
        <v xml:space="preserve"> </v>
      </c>
      <c r="Q56" s="127" t="str">
        <f t="shared" si="77"/>
        <v xml:space="preserve"> </v>
      </c>
      <c r="R56" s="128" t="str">
        <f t="shared" si="78"/>
        <v xml:space="preserve"> </v>
      </c>
      <c r="S56" s="130" t="str">
        <f t="shared" si="79"/>
        <v xml:space="preserve"> </v>
      </c>
      <c r="T56" s="135" t="str">
        <f t="shared" si="16"/>
        <v xml:space="preserve"> </v>
      </c>
      <c r="U56" s="127" t="str">
        <f t="shared" si="17"/>
        <v xml:space="preserve"> </v>
      </c>
      <c r="V56" s="217">
        <v>0</v>
      </c>
      <c r="W56" s="191">
        <v>0</v>
      </c>
      <c r="X56" s="133">
        <v>0</v>
      </c>
      <c r="Y56" s="131" t="str">
        <f t="shared" si="18"/>
        <v xml:space="preserve"> </v>
      </c>
      <c r="Z56" s="131" t="str">
        <f t="shared" si="19"/>
        <v xml:space="preserve"> </v>
      </c>
      <c r="AA56" s="242" t="str">
        <f t="shared" si="20"/>
        <v xml:space="preserve"> </v>
      </c>
      <c r="AB56" s="131" t="str">
        <f t="shared" si="21"/>
        <v xml:space="preserve"> </v>
      </c>
      <c r="AC56" s="131" t="str">
        <f t="shared" si="22"/>
        <v xml:space="preserve"> </v>
      </c>
      <c r="AD56" s="131" t="str">
        <f t="shared" si="23"/>
        <v xml:space="preserve"> </v>
      </c>
      <c r="AE56" s="131" t="str">
        <f t="shared" si="24"/>
        <v xml:space="preserve"> </v>
      </c>
      <c r="AF56" s="131" t="str">
        <f t="shared" si="25"/>
        <v xml:space="preserve"> </v>
      </c>
      <c r="AG56" s="131" t="str">
        <f t="shared" si="26"/>
        <v xml:space="preserve"> </v>
      </c>
      <c r="AH56" s="131" t="str">
        <f t="shared" si="27"/>
        <v xml:space="preserve"> </v>
      </c>
      <c r="AI56" s="131" t="str">
        <f t="shared" si="28"/>
        <v xml:space="preserve"> </v>
      </c>
      <c r="AJ56" s="131" t="str">
        <f t="shared" si="29"/>
        <v xml:space="preserve"> </v>
      </c>
      <c r="AK56" s="131"/>
      <c r="AL56" s="131" t="str">
        <f t="shared" si="30"/>
        <v xml:space="preserve"> </v>
      </c>
      <c r="AM56" s="131"/>
      <c r="AN56" s="243" t="str">
        <f t="shared" si="31"/>
        <v xml:space="preserve"> </v>
      </c>
      <c r="AO56" s="131" t="str">
        <f t="shared" si="32"/>
        <v xml:space="preserve"> </v>
      </c>
      <c r="AP56" s="131" t="str">
        <f t="shared" si="33"/>
        <v xml:space="preserve"> </v>
      </c>
      <c r="AQ56" s="131"/>
      <c r="AR56" s="131" t="str">
        <f t="shared" si="34"/>
        <v xml:space="preserve"> </v>
      </c>
      <c r="AS56" s="131" t="str">
        <f t="shared" si="82"/>
        <v xml:space="preserve"> </v>
      </c>
      <c r="AT56" s="131" t="str">
        <f t="shared" si="35"/>
        <v xml:space="preserve"> </v>
      </c>
      <c r="AU56" s="131" t="str">
        <f t="shared" si="36"/>
        <v xml:space="preserve"> </v>
      </c>
      <c r="AV56" s="131"/>
      <c r="AW56" s="131" t="str">
        <f t="shared" si="37"/>
        <v xml:space="preserve"> </v>
      </c>
      <c r="AX56" s="131" t="str">
        <f t="shared" si="103"/>
        <v xml:space="preserve"> </v>
      </c>
      <c r="AY56" s="131" t="str">
        <f t="shared" si="38"/>
        <v xml:space="preserve"> </v>
      </c>
      <c r="AZ56" s="131"/>
      <c r="BA56" s="131" t="str">
        <f t="shared" si="104"/>
        <v xml:space="preserve"> </v>
      </c>
      <c r="BB56" s="131"/>
      <c r="BC56" s="131"/>
      <c r="BD56" s="131" t="str">
        <f t="shared" si="39"/>
        <v xml:space="preserve"> </v>
      </c>
      <c r="BE56" s="131"/>
      <c r="BF56" s="131" t="str">
        <f t="shared" si="89"/>
        <v xml:space="preserve"> </v>
      </c>
      <c r="BG56" s="131" t="str">
        <f t="shared" si="90"/>
        <v xml:space="preserve"> </v>
      </c>
      <c r="BH56" s="131"/>
      <c r="BI56" s="131"/>
      <c r="BJ56" s="131"/>
      <c r="BK56" s="131" t="str">
        <f t="shared" si="92"/>
        <v xml:space="preserve"> </v>
      </c>
      <c r="BL56" s="131"/>
      <c r="BM56" s="131"/>
      <c r="BN56" s="131" t="str">
        <f t="shared" si="93"/>
        <v xml:space="preserve"> </v>
      </c>
      <c r="BO56" s="131"/>
      <c r="BP56" s="131" t="str">
        <f t="shared" si="94"/>
        <v xml:space="preserve"> </v>
      </c>
      <c r="BQ56" s="131"/>
      <c r="BR56" s="131"/>
      <c r="BS56" s="131"/>
      <c r="BT56" s="131"/>
      <c r="BU56" s="131"/>
      <c r="BV56" s="131" t="str">
        <f t="shared" si="95"/>
        <v xml:space="preserve"> </v>
      </c>
      <c r="BW56" s="131"/>
      <c r="BX56" s="131"/>
      <c r="BY56" s="131"/>
      <c r="BZ56" s="131" t="str">
        <f t="shared" si="98"/>
        <v xml:space="preserve"> </v>
      </c>
      <c r="CA56" s="131"/>
      <c r="CB56" s="136" t="str">
        <f t="shared" si="40"/>
        <v xml:space="preserve"> </v>
      </c>
      <c r="CC56" s="131" t="str">
        <f t="shared" si="41"/>
        <v xml:space="preserve"> </v>
      </c>
      <c r="CD56" s="136" t="str">
        <f t="shared" si="42"/>
        <v xml:space="preserve"> </v>
      </c>
      <c r="CE56" s="131" t="str">
        <f t="shared" si="102"/>
        <v xml:space="preserve"> </v>
      </c>
      <c r="CF56" s="136" t="str">
        <f t="shared" si="43"/>
        <v xml:space="preserve"> </v>
      </c>
      <c r="CG56" s="136"/>
      <c r="CH56" s="136" t="str">
        <f t="shared" si="101"/>
        <v xml:space="preserve"> </v>
      </c>
      <c r="CI56" s="131" t="str">
        <f t="shared" si="44"/>
        <v xml:space="preserve"> </v>
      </c>
      <c r="CJ56" s="131"/>
      <c r="CK56" s="136" t="str">
        <f t="shared" si="45"/>
        <v xml:space="preserve"> </v>
      </c>
      <c r="CL56" s="136" t="str">
        <f t="shared" si="46"/>
        <v xml:space="preserve"> </v>
      </c>
      <c r="CM56" s="131" t="str">
        <f t="shared" si="47"/>
        <v xml:space="preserve"> </v>
      </c>
      <c r="CN56" s="136" t="str">
        <f t="shared" si="48"/>
        <v xml:space="preserve"> </v>
      </c>
      <c r="CO56" s="136" t="str">
        <f t="shared" si="49"/>
        <v xml:space="preserve"> </v>
      </c>
      <c r="CP56" s="136" t="str">
        <f t="shared" si="50"/>
        <v xml:space="preserve"> </v>
      </c>
      <c r="CQ56" s="136"/>
      <c r="CR56" s="136" t="str">
        <f t="shared" si="51"/>
        <v xml:space="preserve"> </v>
      </c>
      <c r="CS56" s="136"/>
      <c r="CT56" s="136"/>
      <c r="CU56" s="136"/>
      <c r="CV56" s="136"/>
      <c r="CW56" s="136"/>
      <c r="CX56" s="136"/>
      <c r="CY56" s="136"/>
      <c r="CZ56" s="136" t="str">
        <f t="shared" si="52"/>
        <v xml:space="preserve"> </v>
      </c>
      <c r="DA56" s="136" t="str">
        <f t="shared" si="53"/>
        <v xml:space="preserve"> </v>
      </c>
      <c r="DB56" s="136" t="str">
        <f t="shared" si="54"/>
        <v xml:space="preserve"> </v>
      </c>
      <c r="DC56" s="131" t="str">
        <f t="shared" si="13"/>
        <v xml:space="preserve"> </v>
      </c>
      <c r="DD56" s="131" t="str">
        <f t="shared" si="55"/>
        <v xml:space="preserve"> </v>
      </c>
      <c r="DE56" s="131" t="str">
        <f t="shared" si="56"/>
        <v xml:space="preserve"> </v>
      </c>
      <c r="DF56" s="131" t="str">
        <f t="shared" si="57"/>
        <v xml:space="preserve"> </v>
      </c>
      <c r="DG56" s="131" t="str">
        <f t="shared" si="58"/>
        <v xml:space="preserve"> </v>
      </c>
      <c r="DH56" s="131"/>
      <c r="DI56" s="131"/>
      <c r="DJ56" s="131"/>
      <c r="DK56" s="137" t="str">
        <f t="shared" si="99"/>
        <v xml:space="preserve"> </v>
      </c>
      <c r="DL56" s="227" t="str">
        <f t="shared" si="59"/>
        <v xml:space="preserve"> </v>
      </c>
      <c r="DM56" s="227" t="str">
        <f t="shared" si="60"/>
        <v xml:space="preserve"> </v>
      </c>
      <c r="DN56" s="228" t="str">
        <f t="shared" si="14"/>
        <v xml:space="preserve"> </v>
      </c>
      <c r="DO56" s="228" t="str">
        <f t="shared" si="61"/>
        <v xml:space="preserve"> </v>
      </c>
      <c r="DP56" s="228" t="str">
        <f t="shared" si="62"/>
        <v xml:space="preserve"> </v>
      </c>
      <c r="DQ56" s="228" t="str">
        <f t="shared" si="63"/>
        <v xml:space="preserve"> </v>
      </c>
    </row>
    <row r="57" spans="1:121">
      <c r="A57" s="132">
        <f t="shared" si="15"/>
        <v>0</v>
      </c>
      <c r="B57" s="18" t="str">
        <f t="shared" si="64"/>
        <v xml:space="preserve"> </v>
      </c>
      <c r="C57" s="18" t="str">
        <f>IF(A57=0," ",VLOOKUP(B57,'tosafot '!$A$7:$B$234,2,0))</f>
        <v xml:space="preserve"> </v>
      </c>
      <c r="D57" s="220" t="str">
        <f t="shared" si="65"/>
        <v xml:space="preserve"> </v>
      </c>
      <c r="E57" s="130" t="str">
        <f t="shared" si="66"/>
        <v xml:space="preserve"> </v>
      </c>
      <c r="F57" s="126" t="str">
        <f t="shared" si="67"/>
        <v xml:space="preserve"> </v>
      </c>
      <c r="G57" s="18" t="str">
        <f t="shared" si="68"/>
        <v xml:space="preserve"> </v>
      </c>
      <c r="H57" s="189" t="str">
        <f t="shared" si="69"/>
        <v xml:space="preserve"> </v>
      </c>
      <c r="I57" s="18" t="str">
        <f t="shared" si="70"/>
        <v xml:space="preserve"> </v>
      </c>
      <c r="J57" s="18" t="str">
        <f t="shared" si="71"/>
        <v xml:space="preserve"> </v>
      </c>
      <c r="K57" s="189" t="str">
        <f t="shared" si="72"/>
        <v xml:space="preserve"> </v>
      </c>
      <c r="L57" s="18" t="str">
        <f t="shared" si="73"/>
        <v xml:space="preserve"> </v>
      </c>
      <c r="M57" s="129" t="str">
        <f t="shared" si="74"/>
        <v xml:space="preserve"> </v>
      </c>
      <c r="N57" s="189"/>
      <c r="O57" s="132" t="str">
        <f t="shared" si="75"/>
        <v xml:space="preserve"> </v>
      </c>
      <c r="P57" s="127" t="str">
        <f t="shared" si="76"/>
        <v xml:space="preserve"> </v>
      </c>
      <c r="Q57" s="127" t="str">
        <f t="shared" si="77"/>
        <v xml:space="preserve"> </v>
      </c>
      <c r="R57" s="128" t="str">
        <f t="shared" si="78"/>
        <v xml:space="preserve"> </v>
      </c>
      <c r="S57" s="130" t="str">
        <f t="shared" si="79"/>
        <v xml:space="preserve"> </v>
      </c>
      <c r="T57" s="135" t="str">
        <f t="shared" si="16"/>
        <v xml:space="preserve"> </v>
      </c>
      <c r="U57" s="127" t="str">
        <f t="shared" si="17"/>
        <v xml:space="preserve"> </v>
      </c>
      <c r="V57" s="217">
        <v>0</v>
      </c>
      <c r="W57" s="191">
        <v>0</v>
      </c>
      <c r="X57" s="133">
        <v>0</v>
      </c>
      <c r="Y57" s="131" t="str">
        <f t="shared" si="18"/>
        <v xml:space="preserve"> </v>
      </c>
      <c r="Z57" s="131" t="str">
        <f t="shared" si="19"/>
        <v xml:space="preserve"> </v>
      </c>
      <c r="AA57" s="242" t="str">
        <f t="shared" si="20"/>
        <v xml:space="preserve"> </v>
      </c>
      <c r="AB57" s="131" t="str">
        <f t="shared" si="21"/>
        <v xml:space="preserve"> </v>
      </c>
      <c r="AC57" s="131" t="str">
        <f t="shared" si="22"/>
        <v xml:space="preserve"> </v>
      </c>
      <c r="AD57" s="131" t="str">
        <f t="shared" si="23"/>
        <v xml:space="preserve"> </v>
      </c>
      <c r="AE57" s="131" t="str">
        <f t="shared" si="24"/>
        <v xml:space="preserve"> </v>
      </c>
      <c r="AF57" s="131" t="str">
        <f t="shared" si="25"/>
        <v xml:space="preserve"> </v>
      </c>
      <c r="AG57" s="131" t="str">
        <f t="shared" si="26"/>
        <v xml:space="preserve"> </v>
      </c>
      <c r="AH57" s="131" t="str">
        <f t="shared" si="27"/>
        <v xml:space="preserve"> </v>
      </c>
      <c r="AI57" s="131" t="str">
        <f t="shared" si="28"/>
        <v xml:space="preserve"> </v>
      </c>
      <c r="AJ57" s="131" t="str">
        <f t="shared" si="29"/>
        <v xml:space="preserve"> </v>
      </c>
      <c r="AK57" s="131"/>
      <c r="AL57" s="131" t="str">
        <f t="shared" si="30"/>
        <v xml:space="preserve"> </v>
      </c>
      <c r="AM57" s="131"/>
      <c r="AN57" s="243" t="str">
        <f t="shared" si="31"/>
        <v xml:space="preserve"> </v>
      </c>
      <c r="AO57" s="131" t="str">
        <f t="shared" si="32"/>
        <v xml:space="preserve"> </v>
      </c>
      <c r="AP57" s="131" t="str">
        <f t="shared" si="33"/>
        <v xml:space="preserve"> </v>
      </c>
      <c r="AQ57" s="131"/>
      <c r="AR57" s="131" t="str">
        <f t="shared" si="34"/>
        <v xml:space="preserve"> </v>
      </c>
      <c r="AS57" s="131" t="str">
        <f t="shared" si="82"/>
        <v xml:space="preserve"> </v>
      </c>
      <c r="AT57" s="131" t="str">
        <f t="shared" si="35"/>
        <v xml:space="preserve"> </v>
      </c>
      <c r="AU57" s="131" t="str">
        <f t="shared" si="36"/>
        <v xml:space="preserve"> </v>
      </c>
      <c r="AV57" s="131"/>
      <c r="AW57" s="131" t="str">
        <f t="shared" si="37"/>
        <v xml:space="preserve"> </v>
      </c>
      <c r="AX57" s="131" t="str">
        <f t="shared" si="103"/>
        <v xml:space="preserve"> </v>
      </c>
      <c r="AY57" s="131" t="str">
        <f t="shared" si="38"/>
        <v xml:space="preserve"> </v>
      </c>
      <c r="AZ57" s="131"/>
      <c r="BA57" s="131" t="str">
        <f t="shared" si="104"/>
        <v xml:space="preserve"> </v>
      </c>
      <c r="BB57" s="131"/>
      <c r="BC57" s="131"/>
      <c r="BD57" s="131" t="str">
        <f t="shared" si="39"/>
        <v xml:space="preserve"> </v>
      </c>
      <c r="BE57" s="131"/>
      <c r="BF57" s="131" t="str">
        <f t="shared" si="89"/>
        <v xml:space="preserve"> </v>
      </c>
      <c r="BG57" s="131" t="str">
        <f t="shared" si="90"/>
        <v xml:space="preserve"> </v>
      </c>
      <c r="BH57" s="131"/>
      <c r="BI57" s="131"/>
      <c r="BJ57" s="131"/>
      <c r="BK57" s="131" t="str">
        <f t="shared" si="92"/>
        <v xml:space="preserve"> </v>
      </c>
      <c r="BL57" s="131"/>
      <c r="BM57" s="131"/>
      <c r="BN57" s="131" t="str">
        <f t="shared" si="93"/>
        <v xml:space="preserve"> </v>
      </c>
      <c r="BO57" s="131"/>
      <c r="BP57" s="131" t="str">
        <f t="shared" si="94"/>
        <v xml:space="preserve"> </v>
      </c>
      <c r="BQ57" s="131"/>
      <c r="BR57" s="131"/>
      <c r="BS57" s="131"/>
      <c r="BT57" s="131"/>
      <c r="BU57" s="131"/>
      <c r="BV57" s="131" t="str">
        <f t="shared" si="95"/>
        <v xml:space="preserve"> </v>
      </c>
      <c r="BW57" s="131"/>
      <c r="BX57" s="131"/>
      <c r="BY57" s="131"/>
      <c r="BZ57" s="131" t="str">
        <f t="shared" si="98"/>
        <v xml:space="preserve"> </v>
      </c>
      <c r="CA57" s="131"/>
      <c r="CB57" s="136" t="str">
        <f t="shared" si="40"/>
        <v xml:space="preserve"> </v>
      </c>
      <c r="CC57" s="131" t="str">
        <f t="shared" si="41"/>
        <v xml:space="preserve"> </v>
      </c>
      <c r="CD57" s="136" t="str">
        <f t="shared" si="42"/>
        <v xml:space="preserve"> </v>
      </c>
      <c r="CE57" s="131" t="str">
        <f t="shared" si="102"/>
        <v xml:space="preserve"> </v>
      </c>
      <c r="CF57" s="136" t="str">
        <f t="shared" si="43"/>
        <v xml:space="preserve"> </v>
      </c>
      <c r="CG57" s="136"/>
      <c r="CH57" s="136" t="str">
        <f t="shared" si="101"/>
        <v xml:space="preserve"> </v>
      </c>
      <c r="CI57" s="131" t="str">
        <f t="shared" si="44"/>
        <v xml:space="preserve"> </v>
      </c>
      <c r="CJ57" s="131"/>
      <c r="CK57" s="136" t="str">
        <f t="shared" si="45"/>
        <v xml:space="preserve"> </v>
      </c>
      <c r="CL57" s="136" t="str">
        <f t="shared" si="46"/>
        <v xml:space="preserve"> </v>
      </c>
      <c r="CM57" s="131" t="str">
        <f t="shared" si="47"/>
        <v xml:space="preserve"> </v>
      </c>
      <c r="CN57" s="136" t="str">
        <f t="shared" si="48"/>
        <v xml:space="preserve"> </v>
      </c>
      <c r="CO57" s="136" t="str">
        <f t="shared" si="49"/>
        <v xml:space="preserve"> </v>
      </c>
      <c r="CP57" s="136" t="str">
        <f t="shared" si="50"/>
        <v xml:space="preserve"> </v>
      </c>
      <c r="CQ57" s="136"/>
      <c r="CR57" s="136" t="str">
        <f t="shared" si="51"/>
        <v xml:space="preserve"> </v>
      </c>
      <c r="CS57" s="136"/>
      <c r="CT57" s="136"/>
      <c r="CU57" s="136"/>
      <c r="CV57" s="136"/>
      <c r="CW57" s="136"/>
      <c r="CX57" s="136"/>
      <c r="CY57" s="136"/>
      <c r="CZ57" s="136" t="str">
        <f t="shared" si="52"/>
        <v xml:space="preserve"> </v>
      </c>
      <c r="DA57" s="136" t="str">
        <f t="shared" si="53"/>
        <v xml:space="preserve"> </v>
      </c>
      <c r="DB57" s="136" t="str">
        <f t="shared" si="54"/>
        <v xml:space="preserve"> </v>
      </c>
      <c r="DC57" s="131" t="str">
        <f t="shared" si="13"/>
        <v xml:space="preserve"> </v>
      </c>
      <c r="DD57" s="131" t="str">
        <f t="shared" si="55"/>
        <v xml:space="preserve"> </v>
      </c>
      <c r="DE57" s="131" t="str">
        <f t="shared" si="56"/>
        <v xml:space="preserve"> </v>
      </c>
      <c r="DF57" s="131" t="str">
        <f t="shared" si="57"/>
        <v xml:space="preserve"> </v>
      </c>
      <c r="DG57" s="131" t="str">
        <f t="shared" si="58"/>
        <v xml:space="preserve"> </v>
      </c>
      <c r="DH57" s="131"/>
      <c r="DI57" s="131"/>
      <c r="DJ57" s="131"/>
      <c r="DK57" s="137" t="str">
        <f t="shared" si="99"/>
        <v xml:space="preserve"> </v>
      </c>
      <c r="DL57" s="227" t="str">
        <f t="shared" si="59"/>
        <v xml:space="preserve"> </v>
      </c>
      <c r="DM57" s="227" t="str">
        <f t="shared" si="60"/>
        <v xml:space="preserve"> </v>
      </c>
      <c r="DN57" s="228" t="str">
        <f t="shared" si="14"/>
        <v xml:space="preserve"> </v>
      </c>
      <c r="DO57" s="228" t="str">
        <f t="shared" si="61"/>
        <v xml:space="preserve"> </v>
      </c>
      <c r="DP57" s="228" t="str">
        <f t="shared" si="62"/>
        <v xml:space="preserve"> </v>
      </c>
      <c r="DQ57" s="228" t="str">
        <f t="shared" si="63"/>
        <v xml:space="preserve"> </v>
      </c>
    </row>
    <row r="58" spans="1:121">
      <c r="A58" s="132">
        <f t="shared" si="15"/>
        <v>0</v>
      </c>
      <c r="B58" s="18" t="str">
        <f t="shared" si="64"/>
        <v xml:space="preserve"> </v>
      </c>
      <c r="C58" s="18" t="str">
        <f>IF(A58=0," ",VLOOKUP(B58,'tosafot '!$A$7:$B$234,2,0))</f>
        <v xml:space="preserve"> </v>
      </c>
      <c r="D58" s="220" t="str">
        <f t="shared" si="65"/>
        <v xml:space="preserve"> </v>
      </c>
      <c r="E58" s="130" t="str">
        <f t="shared" si="66"/>
        <v xml:space="preserve"> </v>
      </c>
      <c r="F58" s="126" t="str">
        <f t="shared" si="67"/>
        <v xml:space="preserve"> </v>
      </c>
      <c r="G58" s="18" t="str">
        <f t="shared" si="68"/>
        <v xml:space="preserve"> </v>
      </c>
      <c r="H58" s="189" t="str">
        <f t="shared" si="69"/>
        <v xml:space="preserve"> </v>
      </c>
      <c r="I58" s="18" t="str">
        <f t="shared" si="70"/>
        <v xml:space="preserve"> </v>
      </c>
      <c r="J58" s="18" t="str">
        <f t="shared" si="71"/>
        <v xml:space="preserve"> </v>
      </c>
      <c r="K58" s="189" t="str">
        <f t="shared" si="72"/>
        <v xml:space="preserve"> </v>
      </c>
      <c r="L58" s="18" t="str">
        <f t="shared" si="73"/>
        <v xml:space="preserve"> </v>
      </c>
      <c r="M58" s="129" t="str">
        <f t="shared" si="74"/>
        <v xml:space="preserve"> </v>
      </c>
      <c r="N58" s="189"/>
      <c r="O58" s="132" t="str">
        <f t="shared" si="75"/>
        <v xml:space="preserve"> </v>
      </c>
      <c r="P58" s="127" t="str">
        <f t="shared" si="76"/>
        <v xml:space="preserve"> </v>
      </c>
      <c r="Q58" s="127" t="str">
        <f t="shared" si="77"/>
        <v xml:space="preserve"> </v>
      </c>
      <c r="R58" s="128" t="str">
        <f t="shared" si="78"/>
        <v xml:space="preserve"> </v>
      </c>
      <c r="S58" s="130" t="str">
        <f t="shared" si="79"/>
        <v xml:space="preserve"> </v>
      </c>
      <c r="T58" s="135" t="str">
        <f t="shared" si="16"/>
        <v xml:space="preserve"> </v>
      </c>
      <c r="U58" s="127" t="str">
        <f t="shared" si="17"/>
        <v xml:space="preserve"> </v>
      </c>
      <c r="V58" s="217">
        <v>0</v>
      </c>
      <c r="W58" s="191">
        <v>0</v>
      </c>
      <c r="X58" s="133">
        <v>0</v>
      </c>
      <c r="Y58" s="131" t="str">
        <f t="shared" si="18"/>
        <v xml:space="preserve"> </v>
      </c>
      <c r="Z58" s="131" t="str">
        <f t="shared" si="19"/>
        <v xml:space="preserve"> </v>
      </c>
      <c r="AA58" s="242" t="str">
        <f t="shared" si="20"/>
        <v xml:space="preserve"> </v>
      </c>
      <c r="AB58" s="131" t="str">
        <f t="shared" si="21"/>
        <v xml:space="preserve"> </v>
      </c>
      <c r="AC58" s="131" t="str">
        <f t="shared" si="22"/>
        <v xml:space="preserve"> </v>
      </c>
      <c r="AD58" s="131" t="str">
        <f t="shared" si="23"/>
        <v xml:space="preserve"> </v>
      </c>
      <c r="AE58" s="131" t="str">
        <f t="shared" si="24"/>
        <v xml:space="preserve"> </v>
      </c>
      <c r="AF58" s="131" t="str">
        <f t="shared" si="25"/>
        <v xml:space="preserve"> </v>
      </c>
      <c r="AG58" s="131" t="str">
        <f t="shared" si="26"/>
        <v xml:space="preserve"> </v>
      </c>
      <c r="AH58" s="131" t="str">
        <f t="shared" si="27"/>
        <v xml:space="preserve"> </v>
      </c>
      <c r="AI58" s="131" t="str">
        <f t="shared" si="28"/>
        <v xml:space="preserve"> </v>
      </c>
      <c r="AJ58" s="131" t="str">
        <f t="shared" si="29"/>
        <v xml:space="preserve"> </v>
      </c>
      <c r="AK58" s="131"/>
      <c r="AL58" s="131" t="str">
        <f t="shared" si="30"/>
        <v xml:space="preserve"> </v>
      </c>
      <c r="AM58" s="131"/>
      <c r="AN58" s="243" t="str">
        <f t="shared" si="31"/>
        <v xml:space="preserve"> </v>
      </c>
      <c r="AO58" s="131" t="str">
        <f t="shared" si="32"/>
        <v xml:space="preserve"> </v>
      </c>
      <c r="AP58" s="131" t="str">
        <f t="shared" si="33"/>
        <v xml:space="preserve"> </v>
      </c>
      <c r="AQ58" s="131"/>
      <c r="AR58" s="131" t="str">
        <f t="shared" si="34"/>
        <v xml:space="preserve"> </v>
      </c>
      <c r="AS58" s="131" t="str">
        <f t="shared" si="82"/>
        <v xml:space="preserve"> </v>
      </c>
      <c r="AT58" s="131" t="str">
        <f t="shared" si="35"/>
        <v xml:space="preserve"> </v>
      </c>
      <c r="AU58" s="131" t="str">
        <f t="shared" si="36"/>
        <v xml:space="preserve"> </v>
      </c>
      <c r="AV58" s="131"/>
      <c r="AW58" s="131" t="str">
        <f t="shared" si="37"/>
        <v xml:space="preserve"> </v>
      </c>
      <c r="AX58" s="131" t="str">
        <f t="shared" si="103"/>
        <v xml:space="preserve"> </v>
      </c>
      <c r="AY58" s="131" t="str">
        <f t="shared" si="38"/>
        <v xml:space="preserve"> </v>
      </c>
      <c r="AZ58" s="131"/>
      <c r="BA58" s="131" t="str">
        <f t="shared" si="104"/>
        <v xml:space="preserve"> </v>
      </c>
      <c r="BB58" s="131"/>
      <c r="BC58" s="131"/>
      <c r="BD58" s="131" t="str">
        <f t="shared" si="39"/>
        <v xml:space="preserve"> </v>
      </c>
      <c r="BE58" s="131"/>
      <c r="BF58" s="131" t="str">
        <f t="shared" si="89"/>
        <v xml:space="preserve"> </v>
      </c>
      <c r="BG58" s="131" t="str">
        <f t="shared" si="90"/>
        <v xml:space="preserve"> </v>
      </c>
      <c r="BH58" s="131"/>
      <c r="BI58" s="131"/>
      <c r="BJ58" s="131"/>
      <c r="BK58" s="131" t="str">
        <f t="shared" si="92"/>
        <v xml:space="preserve"> </v>
      </c>
      <c r="BL58" s="131"/>
      <c r="BM58" s="131"/>
      <c r="BN58" s="131" t="str">
        <f t="shared" si="93"/>
        <v xml:space="preserve"> </v>
      </c>
      <c r="BO58" s="131"/>
      <c r="BP58" s="131" t="str">
        <f t="shared" si="94"/>
        <v xml:space="preserve"> </v>
      </c>
      <c r="BQ58" s="131"/>
      <c r="BR58" s="131"/>
      <c r="BS58" s="131"/>
      <c r="BT58" s="131"/>
      <c r="BU58" s="131"/>
      <c r="BV58" s="131" t="str">
        <f t="shared" si="95"/>
        <v xml:space="preserve"> </v>
      </c>
      <c r="BW58" s="131"/>
      <c r="BX58" s="131"/>
      <c r="BY58" s="131"/>
      <c r="BZ58" s="131" t="str">
        <f t="shared" si="98"/>
        <v xml:space="preserve"> </v>
      </c>
      <c r="CA58" s="131"/>
      <c r="CB58" s="136" t="str">
        <f t="shared" si="40"/>
        <v xml:space="preserve"> </v>
      </c>
      <c r="CC58" s="131" t="str">
        <f t="shared" si="41"/>
        <v xml:space="preserve"> </v>
      </c>
      <c r="CD58" s="136" t="str">
        <f t="shared" si="42"/>
        <v xml:space="preserve"> </v>
      </c>
      <c r="CE58" s="131" t="str">
        <f t="shared" si="102"/>
        <v xml:space="preserve"> </v>
      </c>
      <c r="CF58" s="136" t="str">
        <f t="shared" si="43"/>
        <v xml:space="preserve"> </v>
      </c>
      <c r="CG58" s="136"/>
      <c r="CH58" s="136" t="str">
        <f t="shared" si="101"/>
        <v xml:space="preserve"> </v>
      </c>
      <c r="CI58" s="131" t="str">
        <f t="shared" si="44"/>
        <v xml:space="preserve"> </v>
      </c>
      <c r="CJ58" s="131"/>
      <c r="CK58" s="136" t="str">
        <f t="shared" si="45"/>
        <v xml:space="preserve"> </v>
      </c>
      <c r="CL58" s="136" t="str">
        <f t="shared" si="46"/>
        <v xml:space="preserve"> </v>
      </c>
      <c r="CM58" s="131" t="str">
        <f t="shared" si="47"/>
        <v xml:space="preserve"> </v>
      </c>
      <c r="CN58" s="136" t="str">
        <f t="shared" si="48"/>
        <v xml:space="preserve"> </v>
      </c>
      <c r="CO58" s="136" t="str">
        <f t="shared" si="49"/>
        <v xml:space="preserve"> </v>
      </c>
      <c r="CP58" s="136" t="str">
        <f t="shared" si="50"/>
        <v xml:space="preserve"> </v>
      </c>
      <c r="CQ58" s="136"/>
      <c r="CR58" s="136" t="str">
        <f t="shared" si="51"/>
        <v xml:space="preserve"> </v>
      </c>
      <c r="CS58" s="136"/>
      <c r="CT58" s="136"/>
      <c r="CU58" s="136"/>
      <c r="CV58" s="136"/>
      <c r="CW58" s="136"/>
      <c r="CX58" s="136"/>
      <c r="CY58" s="136"/>
      <c r="CZ58" s="136" t="str">
        <f t="shared" si="52"/>
        <v xml:space="preserve"> </v>
      </c>
      <c r="DA58" s="136" t="str">
        <f t="shared" si="53"/>
        <v xml:space="preserve"> </v>
      </c>
      <c r="DB58" s="136" t="str">
        <f t="shared" si="54"/>
        <v xml:space="preserve"> </v>
      </c>
      <c r="DC58" s="131" t="str">
        <f t="shared" si="13"/>
        <v xml:space="preserve"> </v>
      </c>
      <c r="DD58" s="131" t="str">
        <f t="shared" si="55"/>
        <v xml:space="preserve"> </v>
      </c>
      <c r="DE58" s="131" t="str">
        <f t="shared" si="56"/>
        <v xml:space="preserve"> </v>
      </c>
      <c r="DF58" s="131" t="str">
        <f t="shared" si="57"/>
        <v xml:space="preserve"> </v>
      </c>
      <c r="DG58" s="131" t="str">
        <f t="shared" si="58"/>
        <v xml:space="preserve"> </v>
      </c>
      <c r="DH58" s="131"/>
      <c r="DI58" s="131"/>
      <c r="DJ58" s="131"/>
      <c r="DK58" s="137" t="str">
        <f t="shared" si="99"/>
        <v xml:space="preserve"> </v>
      </c>
      <c r="DL58" s="227" t="str">
        <f t="shared" si="59"/>
        <v xml:space="preserve"> </v>
      </c>
      <c r="DM58" s="227" t="str">
        <f t="shared" si="60"/>
        <v xml:space="preserve"> </v>
      </c>
      <c r="DN58" s="228" t="str">
        <f t="shared" si="14"/>
        <v xml:space="preserve"> </v>
      </c>
      <c r="DO58" s="228" t="str">
        <f t="shared" si="61"/>
        <v xml:space="preserve"> </v>
      </c>
      <c r="DP58" s="228" t="str">
        <f t="shared" si="62"/>
        <v xml:space="preserve"> </v>
      </c>
      <c r="DQ58" s="228" t="str">
        <f t="shared" si="63"/>
        <v xml:space="preserve"> </v>
      </c>
    </row>
    <row r="59" spans="1:121">
      <c r="A59" s="132">
        <f t="shared" si="15"/>
        <v>0</v>
      </c>
      <c r="B59" s="18" t="str">
        <f t="shared" si="64"/>
        <v xml:space="preserve"> </v>
      </c>
      <c r="C59" s="18" t="str">
        <f>IF(A59=0," ",VLOOKUP(B59,'tosafot '!$A$7:$B$234,2,0))</f>
        <v xml:space="preserve"> </v>
      </c>
      <c r="D59" s="220" t="str">
        <f t="shared" si="65"/>
        <v xml:space="preserve"> </v>
      </c>
      <c r="E59" s="130" t="str">
        <f t="shared" si="66"/>
        <v xml:space="preserve"> </v>
      </c>
      <c r="F59" s="126" t="str">
        <f t="shared" si="67"/>
        <v xml:space="preserve"> </v>
      </c>
      <c r="G59" s="18" t="str">
        <f t="shared" si="68"/>
        <v xml:space="preserve"> </v>
      </c>
      <c r="H59" s="189" t="str">
        <f t="shared" si="69"/>
        <v xml:space="preserve"> </v>
      </c>
      <c r="I59" s="18" t="str">
        <f t="shared" si="70"/>
        <v xml:space="preserve"> </v>
      </c>
      <c r="J59" s="18" t="str">
        <f t="shared" si="71"/>
        <v xml:space="preserve"> </v>
      </c>
      <c r="K59" s="189" t="str">
        <f t="shared" si="72"/>
        <v xml:space="preserve"> </v>
      </c>
      <c r="L59" s="18" t="str">
        <f t="shared" si="73"/>
        <v xml:space="preserve"> </v>
      </c>
      <c r="M59" s="129" t="str">
        <f t="shared" si="74"/>
        <v xml:space="preserve"> </v>
      </c>
      <c r="N59" s="189"/>
      <c r="O59" s="132" t="str">
        <f t="shared" si="75"/>
        <v xml:space="preserve"> </v>
      </c>
      <c r="P59" s="127" t="str">
        <f t="shared" si="76"/>
        <v xml:space="preserve"> </v>
      </c>
      <c r="Q59" s="127" t="str">
        <f t="shared" si="77"/>
        <v xml:space="preserve"> </v>
      </c>
      <c r="R59" s="128" t="str">
        <f t="shared" si="78"/>
        <v xml:space="preserve"> </v>
      </c>
      <c r="S59" s="130" t="str">
        <f t="shared" si="79"/>
        <v xml:space="preserve"> </v>
      </c>
      <c r="T59" s="135" t="str">
        <f t="shared" si="16"/>
        <v xml:space="preserve"> </v>
      </c>
      <c r="U59" s="127" t="str">
        <f t="shared" si="17"/>
        <v xml:space="preserve"> </v>
      </c>
      <c r="V59" s="217">
        <v>0</v>
      </c>
      <c r="W59" s="191">
        <v>0</v>
      </c>
      <c r="X59" s="133">
        <v>0</v>
      </c>
      <c r="Y59" s="131" t="str">
        <f t="shared" si="18"/>
        <v xml:space="preserve"> </v>
      </c>
      <c r="Z59" s="131" t="str">
        <f t="shared" si="19"/>
        <v xml:space="preserve"> </v>
      </c>
      <c r="AA59" s="242" t="str">
        <f t="shared" si="20"/>
        <v xml:space="preserve"> </v>
      </c>
      <c r="AB59" s="131" t="str">
        <f t="shared" si="21"/>
        <v xml:space="preserve"> </v>
      </c>
      <c r="AC59" s="131" t="str">
        <f t="shared" si="22"/>
        <v xml:space="preserve"> </v>
      </c>
      <c r="AD59" s="131" t="str">
        <f t="shared" si="23"/>
        <v xml:space="preserve"> </v>
      </c>
      <c r="AE59" s="131" t="str">
        <f t="shared" si="24"/>
        <v xml:space="preserve"> </v>
      </c>
      <c r="AF59" s="131" t="str">
        <f t="shared" si="25"/>
        <v xml:space="preserve"> </v>
      </c>
      <c r="AG59" s="131" t="str">
        <f t="shared" si="26"/>
        <v xml:space="preserve"> </v>
      </c>
      <c r="AH59" s="131" t="str">
        <f t="shared" si="27"/>
        <v xml:space="preserve"> </v>
      </c>
      <c r="AI59" s="131" t="str">
        <f t="shared" si="28"/>
        <v xml:space="preserve"> </v>
      </c>
      <c r="AJ59" s="131" t="str">
        <f t="shared" si="29"/>
        <v xml:space="preserve"> </v>
      </c>
      <c r="AK59" s="131"/>
      <c r="AL59" s="131" t="str">
        <f t="shared" si="30"/>
        <v xml:space="preserve"> </v>
      </c>
      <c r="AM59" s="131"/>
      <c r="AN59" s="243" t="str">
        <f t="shared" si="31"/>
        <v xml:space="preserve"> </v>
      </c>
      <c r="AO59" s="131" t="str">
        <f t="shared" si="32"/>
        <v xml:space="preserve"> </v>
      </c>
      <c r="AP59" s="131" t="str">
        <f t="shared" si="33"/>
        <v xml:space="preserve"> </v>
      </c>
      <c r="AQ59" s="131"/>
      <c r="AR59" s="131" t="str">
        <f t="shared" si="34"/>
        <v xml:space="preserve"> </v>
      </c>
      <c r="AS59" s="131" t="str">
        <f t="shared" si="82"/>
        <v xml:space="preserve"> </v>
      </c>
      <c r="AT59" s="131" t="str">
        <f t="shared" si="35"/>
        <v xml:space="preserve"> </v>
      </c>
      <c r="AU59" s="131" t="str">
        <f t="shared" si="36"/>
        <v xml:space="preserve"> </v>
      </c>
      <c r="AV59" s="131"/>
      <c r="AW59" s="131" t="str">
        <f t="shared" si="37"/>
        <v xml:space="preserve"> </v>
      </c>
      <c r="AX59" s="131" t="str">
        <f t="shared" si="103"/>
        <v xml:space="preserve"> </v>
      </c>
      <c r="AY59" s="131" t="str">
        <f t="shared" si="38"/>
        <v xml:space="preserve"> </v>
      </c>
      <c r="AZ59" s="131"/>
      <c r="BA59" s="131" t="str">
        <f t="shared" si="104"/>
        <v xml:space="preserve"> </v>
      </c>
      <c r="BB59" s="131"/>
      <c r="BC59" s="131"/>
      <c r="BD59" s="131" t="str">
        <f t="shared" si="39"/>
        <v xml:space="preserve"> </v>
      </c>
      <c r="BE59" s="131"/>
      <c r="BF59" s="131" t="str">
        <f t="shared" si="89"/>
        <v xml:space="preserve"> </v>
      </c>
      <c r="BG59" s="131" t="str">
        <f t="shared" si="90"/>
        <v xml:space="preserve"> </v>
      </c>
      <c r="BH59" s="131"/>
      <c r="BI59" s="131"/>
      <c r="BJ59" s="131"/>
      <c r="BK59" s="131" t="str">
        <f t="shared" si="92"/>
        <v xml:space="preserve"> </v>
      </c>
      <c r="BL59" s="131"/>
      <c r="BM59" s="131"/>
      <c r="BN59" s="131" t="str">
        <f t="shared" si="93"/>
        <v xml:space="preserve"> </v>
      </c>
      <c r="BO59" s="131"/>
      <c r="BP59" s="131" t="str">
        <f t="shared" si="94"/>
        <v xml:space="preserve"> </v>
      </c>
      <c r="BQ59" s="131"/>
      <c r="BR59" s="131"/>
      <c r="BS59" s="131"/>
      <c r="BT59" s="131"/>
      <c r="BU59" s="131"/>
      <c r="BV59" s="131" t="str">
        <f t="shared" si="95"/>
        <v xml:space="preserve"> </v>
      </c>
      <c r="BW59" s="131"/>
      <c r="BX59" s="131"/>
      <c r="BY59" s="131"/>
      <c r="BZ59" s="131" t="str">
        <f t="shared" si="98"/>
        <v xml:space="preserve"> </v>
      </c>
      <c r="CA59" s="131"/>
      <c r="CB59" s="136" t="str">
        <f t="shared" si="40"/>
        <v xml:space="preserve"> </v>
      </c>
      <c r="CC59" s="131" t="str">
        <f t="shared" si="41"/>
        <v xml:space="preserve"> </v>
      </c>
      <c r="CD59" s="136" t="str">
        <f t="shared" si="42"/>
        <v xml:space="preserve"> </v>
      </c>
      <c r="CE59" s="131" t="str">
        <f t="shared" si="102"/>
        <v xml:space="preserve"> </v>
      </c>
      <c r="CF59" s="136" t="str">
        <f t="shared" si="43"/>
        <v xml:space="preserve"> </v>
      </c>
      <c r="CG59" s="136"/>
      <c r="CH59" s="136" t="str">
        <f t="shared" si="101"/>
        <v xml:space="preserve"> </v>
      </c>
      <c r="CI59" s="131" t="str">
        <f t="shared" si="44"/>
        <v xml:space="preserve"> </v>
      </c>
      <c r="CJ59" s="131"/>
      <c r="CK59" s="136" t="str">
        <f t="shared" si="45"/>
        <v xml:space="preserve"> </v>
      </c>
      <c r="CL59" s="136" t="str">
        <f t="shared" si="46"/>
        <v xml:space="preserve"> </v>
      </c>
      <c r="CM59" s="131" t="str">
        <f t="shared" si="47"/>
        <v xml:space="preserve"> </v>
      </c>
      <c r="CN59" s="136" t="str">
        <f t="shared" si="48"/>
        <v xml:space="preserve"> </v>
      </c>
      <c r="CO59" s="136" t="str">
        <f t="shared" si="49"/>
        <v xml:space="preserve"> </v>
      </c>
      <c r="CP59" s="136" t="str">
        <f t="shared" si="50"/>
        <v xml:space="preserve"> </v>
      </c>
      <c r="CQ59" s="136"/>
      <c r="CR59" s="136" t="str">
        <f t="shared" si="51"/>
        <v xml:space="preserve"> </v>
      </c>
      <c r="CS59" s="136"/>
      <c r="CT59" s="136"/>
      <c r="CU59" s="136"/>
      <c r="CV59" s="136"/>
      <c r="CW59" s="136"/>
      <c r="CX59" s="136"/>
      <c r="CY59" s="136"/>
      <c r="CZ59" s="136" t="str">
        <f t="shared" si="52"/>
        <v xml:space="preserve"> </v>
      </c>
      <c r="DA59" s="136" t="str">
        <f t="shared" si="53"/>
        <v xml:space="preserve"> </v>
      </c>
      <c r="DB59" s="136" t="str">
        <f t="shared" si="54"/>
        <v xml:space="preserve"> </v>
      </c>
      <c r="DC59" s="131" t="str">
        <f t="shared" si="13"/>
        <v xml:space="preserve"> </v>
      </c>
      <c r="DD59" s="131" t="str">
        <f t="shared" si="55"/>
        <v xml:space="preserve"> </v>
      </c>
      <c r="DE59" s="131" t="str">
        <f t="shared" si="56"/>
        <v xml:space="preserve"> </v>
      </c>
      <c r="DF59" s="131" t="str">
        <f t="shared" si="57"/>
        <v xml:space="preserve"> </v>
      </c>
      <c r="DG59" s="131" t="str">
        <f t="shared" si="58"/>
        <v xml:space="preserve"> </v>
      </c>
      <c r="DH59" s="131"/>
      <c r="DI59" s="131"/>
      <c r="DJ59" s="131"/>
      <c r="DK59" s="137" t="str">
        <f t="shared" si="99"/>
        <v xml:space="preserve"> </v>
      </c>
      <c r="DL59" s="227" t="str">
        <f t="shared" si="59"/>
        <v xml:space="preserve"> </v>
      </c>
      <c r="DM59" s="227" t="str">
        <f t="shared" si="60"/>
        <v xml:space="preserve"> </v>
      </c>
      <c r="DN59" s="228" t="str">
        <f t="shared" si="14"/>
        <v xml:space="preserve"> </v>
      </c>
      <c r="DO59" s="228" t="str">
        <f t="shared" si="61"/>
        <v xml:space="preserve"> </v>
      </c>
      <c r="DP59" s="228" t="str">
        <f t="shared" si="62"/>
        <v xml:space="preserve"> </v>
      </c>
      <c r="DQ59" s="228" t="str">
        <f t="shared" si="63"/>
        <v xml:space="preserve"> </v>
      </c>
    </row>
    <row r="60" spans="1:121">
      <c r="A60" s="132">
        <f t="shared" si="15"/>
        <v>0</v>
      </c>
      <c r="B60" s="18" t="str">
        <f t="shared" si="64"/>
        <v xml:space="preserve"> </v>
      </c>
      <c r="C60" s="18" t="str">
        <f>IF(A60=0," ",VLOOKUP(B60,'tosafot '!$A$7:$B$234,2,0))</f>
        <v xml:space="preserve"> </v>
      </c>
      <c r="D60" s="220" t="str">
        <f t="shared" si="65"/>
        <v xml:space="preserve"> </v>
      </c>
      <c r="E60" s="130" t="str">
        <f t="shared" si="66"/>
        <v xml:space="preserve"> </v>
      </c>
      <c r="F60" s="126" t="str">
        <f t="shared" si="67"/>
        <v xml:space="preserve"> </v>
      </c>
      <c r="G60" s="18" t="str">
        <f t="shared" si="68"/>
        <v xml:space="preserve"> </v>
      </c>
      <c r="H60" s="189" t="str">
        <f t="shared" si="69"/>
        <v xml:space="preserve"> </v>
      </c>
      <c r="I60" s="18" t="str">
        <f t="shared" si="70"/>
        <v xml:space="preserve"> </v>
      </c>
      <c r="J60" s="18" t="str">
        <f t="shared" si="71"/>
        <v xml:space="preserve"> </v>
      </c>
      <c r="K60" s="189" t="str">
        <f t="shared" si="72"/>
        <v xml:space="preserve"> </v>
      </c>
      <c r="L60" s="18" t="str">
        <f t="shared" si="73"/>
        <v xml:space="preserve"> </v>
      </c>
      <c r="M60" s="129" t="str">
        <f t="shared" si="74"/>
        <v xml:space="preserve"> </v>
      </c>
      <c r="N60" s="189"/>
      <c r="O60" s="132" t="str">
        <f t="shared" si="75"/>
        <v xml:space="preserve"> </v>
      </c>
      <c r="P60" s="127" t="str">
        <f t="shared" si="76"/>
        <v xml:space="preserve"> </v>
      </c>
      <c r="Q60" s="127" t="str">
        <f t="shared" si="77"/>
        <v xml:space="preserve"> </v>
      </c>
      <c r="R60" s="128" t="str">
        <f t="shared" si="78"/>
        <v xml:space="preserve"> </v>
      </c>
      <c r="S60" s="130" t="str">
        <f t="shared" si="79"/>
        <v xml:space="preserve"> </v>
      </c>
      <c r="T60" s="135" t="str">
        <f t="shared" si="16"/>
        <v xml:space="preserve"> </v>
      </c>
      <c r="U60" s="127" t="str">
        <f t="shared" si="17"/>
        <v xml:space="preserve"> </v>
      </c>
      <c r="V60" s="217">
        <v>0</v>
      </c>
      <c r="W60" s="191">
        <v>0</v>
      </c>
      <c r="X60" s="133">
        <v>0</v>
      </c>
      <c r="Y60" s="131" t="str">
        <f t="shared" si="18"/>
        <v xml:space="preserve"> </v>
      </c>
      <c r="Z60" s="131" t="str">
        <f t="shared" si="19"/>
        <v xml:space="preserve"> </v>
      </c>
      <c r="AA60" s="242" t="str">
        <f t="shared" si="20"/>
        <v xml:space="preserve"> </v>
      </c>
      <c r="AB60" s="131" t="str">
        <f t="shared" si="21"/>
        <v xml:space="preserve"> </v>
      </c>
      <c r="AC60" s="131" t="str">
        <f t="shared" si="22"/>
        <v xml:space="preserve"> </v>
      </c>
      <c r="AD60" s="131" t="str">
        <f t="shared" si="23"/>
        <v xml:space="preserve"> </v>
      </c>
      <c r="AE60" s="131" t="str">
        <f t="shared" si="24"/>
        <v xml:space="preserve"> </v>
      </c>
      <c r="AF60" s="131" t="str">
        <f t="shared" si="25"/>
        <v xml:space="preserve"> </v>
      </c>
      <c r="AG60" s="131" t="str">
        <f t="shared" si="26"/>
        <v xml:space="preserve"> </v>
      </c>
      <c r="AH60" s="131" t="str">
        <f t="shared" si="27"/>
        <v xml:space="preserve"> </v>
      </c>
      <c r="AI60" s="131" t="str">
        <f t="shared" si="28"/>
        <v xml:space="preserve"> </v>
      </c>
      <c r="AJ60" s="131" t="str">
        <f t="shared" si="29"/>
        <v xml:space="preserve"> </v>
      </c>
      <c r="AK60" s="131"/>
      <c r="AL60" s="131" t="str">
        <f t="shared" si="30"/>
        <v xml:space="preserve"> </v>
      </c>
      <c r="AM60" s="131"/>
      <c r="AN60" s="243" t="str">
        <f t="shared" si="31"/>
        <v xml:space="preserve"> </v>
      </c>
      <c r="AO60" s="131" t="str">
        <f t="shared" si="32"/>
        <v xml:space="preserve"> </v>
      </c>
      <c r="AP60" s="131" t="str">
        <f t="shared" si="33"/>
        <v xml:space="preserve"> </v>
      </c>
      <c r="AQ60" s="131"/>
      <c r="AR60" s="131" t="str">
        <f t="shared" si="34"/>
        <v xml:space="preserve"> </v>
      </c>
      <c r="AS60" s="131" t="str">
        <f t="shared" si="82"/>
        <v xml:space="preserve"> </v>
      </c>
      <c r="AT60" s="131" t="str">
        <f t="shared" si="35"/>
        <v xml:space="preserve"> </v>
      </c>
      <c r="AU60" s="131" t="str">
        <f t="shared" si="36"/>
        <v xml:space="preserve"> </v>
      </c>
      <c r="AV60" s="131"/>
      <c r="AW60" s="131" t="str">
        <f t="shared" si="37"/>
        <v xml:space="preserve"> </v>
      </c>
      <c r="AX60" s="131" t="str">
        <f t="shared" si="103"/>
        <v xml:space="preserve"> </v>
      </c>
      <c r="AY60" s="131" t="str">
        <f t="shared" si="38"/>
        <v xml:space="preserve"> </v>
      </c>
      <c r="AZ60" s="131"/>
      <c r="BA60" s="131" t="str">
        <f t="shared" si="104"/>
        <v xml:space="preserve"> </v>
      </c>
      <c r="BB60" s="131"/>
      <c r="BC60" s="131"/>
      <c r="BD60" s="131" t="str">
        <f t="shared" si="39"/>
        <v xml:space="preserve"> </v>
      </c>
      <c r="BE60" s="131"/>
      <c r="BF60" s="131" t="str">
        <f t="shared" si="89"/>
        <v xml:space="preserve"> </v>
      </c>
      <c r="BG60" s="131" t="str">
        <f t="shared" si="90"/>
        <v xml:space="preserve"> </v>
      </c>
      <c r="BH60" s="131"/>
      <c r="BI60" s="131"/>
      <c r="BJ60" s="131"/>
      <c r="BK60" s="131" t="str">
        <f t="shared" si="92"/>
        <v xml:space="preserve"> </v>
      </c>
      <c r="BL60" s="131"/>
      <c r="BM60" s="131"/>
      <c r="BN60" s="131" t="str">
        <f t="shared" si="93"/>
        <v xml:space="preserve"> </v>
      </c>
      <c r="BO60" s="131"/>
      <c r="BP60" s="131" t="str">
        <f t="shared" si="94"/>
        <v xml:space="preserve"> </v>
      </c>
      <c r="BQ60" s="131"/>
      <c r="BR60" s="131"/>
      <c r="BS60" s="131"/>
      <c r="BT60" s="131"/>
      <c r="BU60" s="131"/>
      <c r="BV60" s="131" t="str">
        <f t="shared" si="95"/>
        <v xml:space="preserve"> </v>
      </c>
      <c r="BW60" s="131"/>
      <c r="BX60" s="131"/>
      <c r="BY60" s="131"/>
      <c r="BZ60" s="131" t="str">
        <f t="shared" si="98"/>
        <v xml:space="preserve"> </v>
      </c>
      <c r="CA60" s="131"/>
      <c r="CB60" s="136" t="str">
        <f t="shared" si="40"/>
        <v xml:space="preserve"> </v>
      </c>
      <c r="CC60" s="131" t="str">
        <f t="shared" si="41"/>
        <v xml:space="preserve"> </v>
      </c>
      <c r="CD60" s="136" t="str">
        <f t="shared" si="42"/>
        <v xml:space="preserve"> </v>
      </c>
      <c r="CE60" s="131" t="str">
        <f t="shared" si="102"/>
        <v xml:space="preserve"> </v>
      </c>
      <c r="CF60" s="136" t="str">
        <f t="shared" si="43"/>
        <v xml:space="preserve"> </v>
      </c>
      <c r="CG60" s="136"/>
      <c r="CH60" s="136" t="str">
        <f t="shared" si="101"/>
        <v xml:space="preserve"> </v>
      </c>
      <c r="CI60" s="131" t="str">
        <f t="shared" si="44"/>
        <v xml:space="preserve"> </v>
      </c>
      <c r="CJ60" s="131"/>
      <c r="CK60" s="136" t="str">
        <f t="shared" si="45"/>
        <v xml:space="preserve"> </v>
      </c>
      <c r="CL60" s="136" t="str">
        <f t="shared" si="46"/>
        <v xml:space="preserve"> </v>
      </c>
      <c r="CM60" s="131" t="str">
        <f t="shared" si="47"/>
        <v xml:space="preserve"> </v>
      </c>
      <c r="CN60" s="136" t="str">
        <f t="shared" si="48"/>
        <v xml:space="preserve"> </v>
      </c>
      <c r="CO60" s="136" t="str">
        <f t="shared" si="49"/>
        <v xml:space="preserve"> </v>
      </c>
      <c r="CP60" s="136" t="str">
        <f t="shared" si="50"/>
        <v xml:space="preserve"> </v>
      </c>
      <c r="CQ60" s="136"/>
      <c r="CR60" s="136" t="str">
        <f t="shared" si="51"/>
        <v xml:space="preserve"> </v>
      </c>
      <c r="CS60" s="136"/>
      <c r="CT60" s="136"/>
      <c r="CU60" s="136"/>
      <c r="CV60" s="136"/>
      <c r="CW60" s="136"/>
      <c r="CX60" s="136"/>
      <c r="CY60" s="136"/>
      <c r="CZ60" s="136" t="str">
        <f t="shared" si="52"/>
        <v xml:space="preserve"> </v>
      </c>
      <c r="DA60" s="136" t="str">
        <f t="shared" si="53"/>
        <v xml:space="preserve"> </v>
      </c>
      <c r="DB60" s="136" t="str">
        <f t="shared" si="54"/>
        <v xml:space="preserve"> </v>
      </c>
      <c r="DC60" s="131" t="str">
        <f t="shared" si="13"/>
        <v xml:space="preserve"> </v>
      </c>
      <c r="DD60" s="131" t="str">
        <f t="shared" si="55"/>
        <v xml:space="preserve"> </v>
      </c>
      <c r="DE60" s="131" t="str">
        <f t="shared" si="56"/>
        <v xml:space="preserve"> </v>
      </c>
      <c r="DF60" s="131" t="str">
        <f t="shared" si="57"/>
        <v xml:space="preserve"> </v>
      </c>
      <c r="DG60" s="131" t="str">
        <f t="shared" si="58"/>
        <v xml:space="preserve"> </v>
      </c>
      <c r="DH60" s="131"/>
      <c r="DI60" s="131"/>
      <c r="DJ60" s="131"/>
      <c r="DK60" s="137" t="str">
        <f t="shared" si="99"/>
        <v xml:space="preserve"> </v>
      </c>
      <c r="DL60" s="227" t="str">
        <f t="shared" si="59"/>
        <v xml:space="preserve"> </v>
      </c>
      <c r="DM60" s="227" t="str">
        <f t="shared" si="60"/>
        <v xml:space="preserve"> </v>
      </c>
      <c r="DN60" s="228" t="str">
        <f t="shared" si="14"/>
        <v xml:space="preserve"> </v>
      </c>
      <c r="DO60" s="228" t="str">
        <f t="shared" si="61"/>
        <v xml:space="preserve"> </v>
      </c>
      <c r="DP60" s="228" t="str">
        <f t="shared" si="62"/>
        <v xml:space="preserve"> </v>
      </c>
      <c r="DQ60" s="228" t="str">
        <f t="shared" si="63"/>
        <v xml:space="preserve"> </v>
      </c>
    </row>
    <row r="61" spans="1:121">
      <c r="A61" s="132">
        <f t="shared" si="15"/>
        <v>0</v>
      </c>
      <c r="B61" s="18" t="str">
        <f t="shared" si="64"/>
        <v xml:space="preserve"> </v>
      </c>
      <c r="C61" s="18" t="str">
        <f>IF(A61=0," ",VLOOKUP(B61,'tosafot '!$A$7:$B$234,2,0))</f>
        <v xml:space="preserve"> </v>
      </c>
      <c r="D61" s="220" t="str">
        <f t="shared" si="65"/>
        <v xml:space="preserve"> </v>
      </c>
      <c r="E61" s="130" t="str">
        <f t="shared" si="66"/>
        <v xml:space="preserve"> </v>
      </c>
      <c r="F61" s="126" t="str">
        <f t="shared" si="67"/>
        <v xml:space="preserve"> </v>
      </c>
      <c r="G61" s="18" t="str">
        <f t="shared" si="68"/>
        <v xml:space="preserve"> </v>
      </c>
      <c r="H61" s="189" t="str">
        <f t="shared" si="69"/>
        <v xml:space="preserve"> </v>
      </c>
      <c r="I61" s="18" t="str">
        <f t="shared" si="70"/>
        <v xml:space="preserve"> </v>
      </c>
      <c r="J61" s="18" t="str">
        <f t="shared" si="71"/>
        <v xml:space="preserve"> </v>
      </c>
      <c r="K61" s="189" t="str">
        <f t="shared" si="72"/>
        <v xml:space="preserve"> </v>
      </c>
      <c r="L61" s="18" t="str">
        <f t="shared" si="73"/>
        <v xml:space="preserve"> </v>
      </c>
      <c r="M61" s="129" t="str">
        <f t="shared" si="74"/>
        <v xml:space="preserve"> </v>
      </c>
      <c r="N61" s="189"/>
      <c r="O61" s="132" t="str">
        <f t="shared" si="75"/>
        <v xml:space="preserve"> </v>
      </c>
      <c r="P61" s="127" t="str">
        <f t="shared" si="76"/>
        <v xml:space="preserve"> </v>
      </c>
      <c r="Q61" s="127" t="str">
        <f t="shared" si="77"/>
        <v xml:space="preserve"> </v>
      </c>
      <c r="R61" s="128" t="str">
        <f t="shared" si="78"/>
        <v xml:space="preserve"> </v>
      </c>
      <c r="S61" s="130" t="str">
        <f t="shared" si="79"/>
        <v xml:space="preserve"> </v>
      </c>
      <c r="T61" s="135" t="str">
        <f t="shared" si="16"/>
        <v xml:space="preserve"> </v>
      </c>
      <c r="U61" s="127" t="str">
        <f t="shared" si="17"/>
        <v xml:space="preserve"> </v>
      </c>
      <c r="V61" s="217">
        <v>0</v>
      </c>
      <c r="W61" s="191">
        <v>0</v>
      </c>
      <c r="X61" s="133">
        <v>0</v>
      </c>
      <c r="Y61" s="131" t="str">
        <f t="shared" si="18"/>
        <v xml:space="preserve"> </v>
      </c>
      <c r="Z61" s="131" t="str">
        <f t="shared" si="19"/>
        <v xml:space="preserve"> </v>
      </c>
      <c r="AA61" s="242" t="str">
        <f t="shared" si="20"/>
        <v xml:space="preserve"> </v>
      </c>
      <c r="AB61" s="131" t="str">
        <f t="shared" si="21"/>
        <v xml:space="preserve"> </v>
      </c>
      <c r="AC61" s="131" t="str">
        <f t="shared" si="22"/>
        <v xml:space="preserve"> </v>
      </c>
      <c r="AD61" s="131" t="str">
        <f t="shared" si="23"/>
        <v xml:space="preserve"> </v>
      </c>
      <c r="AE61" s="131" t="str">
        <f t="shared" si="24"/>
        <v xml:space="preserve"> </v>
      </c>
      <c r="AF61" s="131" t="str">
        <f t="shared" si="25"/>
        <v xml:space="preserve"> </v>
      </c>
      <c r="AG61" s="131" t="str">
        <f t="shared" si="26"/>
        <v xml:space="preserve"> </v>
      </c>
      <c r="AH61" s="131" t="str">
        <f t="shared" si="27"/>
        <v xml:space="preserve"> </v>
      </c>
      <c r="AI61" s="131" t="str">
        <f t="shared" si="28"/>
        <v xml:space="preserve"> </v>
      </c>
      <c r="AJ61" s="131" t="str">
        <f t="shared" si="29"/>
        <v xml:space="preserve"> </v>
      </c>
      <c r="AK61" s="131"/>
      <c r="AL61" s="131" t="str">
        <f t="shared" si="30"/>
        <v xml:space="preserve"> </v>
      </c>
      <c r="AM61" s="131"/>
      <c r="AN61" s="243" t="str">
        <f t="shared" si="31"/>
        <v xml:space="preserve"> </v>
      </c>
      <c r="AO61" s="131" t="str">
        <f t="shared" si="32"/>
        <v xml:space="preserve"> </v>
      </c>
      <c r="AP61" s="131" t="str">
        <f t="shared" si="33"/>
        <v xml:space="preserve"> </v>
      </c>
      <c r="AQ61" s="131"/>
      <c r="AR61" s="131" t="str">
        <f t="shared" si="34"/>
        <v xml:space="preserve"> </v>
      </c>
      <c r="AS61" s="131" t="str">
        <f t="shared" si="82"/>
        <v xml:space="preserve"> </v>
      </c>
      <c r="AT61" s="131" t="str">
        <f t="shared" si="35"/>
        <v xml:space="preserve"> </v>
      </c>
      <c r="AU61" s="131" t="str">
        <f t="shared" si="36"/>
        <v xml:space="preserve"> </v>
      </c>
      <c r="AV61" s="131"/>
      <c r="AW61" s="131" t="str">
        <f t="shared" si="37"/>
        <v xml:space="preserve"> </v>
      </c>
      <c r="AX61" s="131" t="str">
        <f t="shared" si="103"/>
        <v xml:space="preserve"> </v>
      </c>
      <c r="AY61" s="131" t="str">
        <f t="shared" si="38"/>
        <v xml:space="preserve"> </v>
      </c>
      <c r="AZ61" s="131"/>
      <c r="BA61" s="131" t="str">
        <f t="shared" si="104"/>
        <v xml:space="preserve"> </v>
      </c>
      <c r="BB61" s="131"/>
      <c r="BC61" s="131"/>
      <c r="BD61" s="131" t="str">
        <f t="shared" si="39"/>
        <v xml:space="preserve"> </v>
      </c>
      <c r="BE61" s="131"/>
      <c r="BF61" s="131" t="str">
        <f t="shared" si="89"/>
        <v xml:space="preserve"> </v>
      </c>
      <c r="BG61" s="131" t="str">
        <f t="shared" si="90"/>
        <v xml:space="preserve"> </v>
      </c>
      <c r="BH61" s="131"/>
      <c r="BI61" s="131"/>
      <c r="BJ61" s="131"/>
      <c r="BK61" s="131" t="str">
        <f t="shared" si="92"/>
        <v xml:space="preserve"> </v>
      </c>
      <c r="BL61" s="131"/>
      <c r="BM61" s="131"/>
      <c r="BN61" s="131" t="str">
        <f t="shared" si="93"/>
        <v xml:space="preserve"> </v>
      </c>
      <c r="BO61" s="131"/>
      <c r="BP61" s="131" t="str">
        <f t="shared" si="94"/>
        <v xml:space="preserve"> </v>
      </c>
      <c r="BQ61" s="131"/>
      <c r="BR61" s="131"/>
      <c r="BS61" s="131"/>
      <c r="BT61" s="131"/>
      <c r="BU61" s="131"/>
      <c r="BV61" s="131" t="str">
        <f t="shared" si="95"/>
        <v xml:space="preserve"> </v>
      </c>
      <c r="BW61" s="131"/>
      <c r="BX61" s="131"/>
      <c r="BY61" s="131"/>
      <c r="BZ61" s="131" t="str">
        <f t="shared" si="98"/>
        <v xml:space="preserve"> </v>
      </c>
      <c r="CA61" s="131"/>
      <c r="CB61" s="136" t="str">
        <f t="shared" si="40"/>
        <v xml:space="preserve"> </v>
      </c>
      <c r="CC61" s="131" t="str">
        <f t="shared" si="41"/>
        <v xml:space="preserve"> </v>
      </c>
      <c r="CD61" s="136" t="str">
        <f t="shared" si="42"/>
        <v xml:space="preserve"> </v>
      </c>
      <c r="CE61" s="131" t="str">
        <f t="shared" si="102"/>
        <v xml:space="preserve"> </v>
      </c>
      <c r="CF61" s="136" t="str">
        <f t="shared" si="43"/>
        <v xml:space="preserve"> </v>
      </c>
      <c r="CG61" s="136"/>
      <c r="CH61" s="136" t="str">
        <f t="shared" si="101"/>
        <v xml:space="preserve"> </v>
      </c>
      <c r="CI61" s="131" t="str">
        <f t="shared" si="44"/>
        <v xml:space="preserve"> </v>
      </c>
      <c r="CJ61" s="131"/>
      <c r="CK61" s="136" t="str">
        <f t="shared" si="45"/>
        <v xml:space="preserve"> </v>
      </c>
      <c r="CL61" s="136" t="str">
        <f t="shared" si="46"/>
        <v xml:space="preserve"> </v>
      </c>
      <c r="CM61" s="131" t="str">
        <f t="shared" si="47"/>
        <v xml:space="preserve"> </v>
      </c>
      <c r="CN61" s="136" t="str">
        <f t="shared" si="48"/>
        <v xml:space="preserve"> </v>
      </c>
      <c r="CO61" s="136" t="str">
        <f t="shared" si="49"/>
        <v xml:space="preserve"> </v>
      </c>
      <c r="CP61" s="136" t="str">
        <f t="shared" si="50"/>
        <v xml:space="preserve"> </v>
      </c>
      <c r="CQ61" s="136"/>
      <c r="CR61" s="136" t="str">
        <f t="shared" si="51"/>
        <v xml:space="preserve"> </v>
      </c>
      <c r="CS61" s="136"/>
      <c r="CT61" s="136"/>
      <c r="CU61" s="136"/>
      <c r="CV61" s="136"/>
      <c r="CW61" s="136"/>
      <c r="CX61" s="136"/>
      <c r="CY61" s="136"/>
      <c r="CZ61" s="136" t="str">
        <f t="shared" si="52"/>
        <v xml:space="preserve"> </v>
      </c>
      <c r="DA61" s="136" t="str">
        <f t="shared" si="53"/>
        <v xml:space="preserve"> </v>
      </c>
      <c r="DB61" s="136" t="str">
        <f t="shared" si="54"/>
        <v xml:space="preserve"> </v>
      </c>
      <c r="DC61" s="131" t="str">
        <f t="shared" si="13"/>
        <v xml:space="preserve"> </v>
      </c>
      <c r="DD61" s="131" t="str">
        <f t="shared" si="55"/>
        <v xml:space="preserve"> </v>
      </c>
      <c r="DE61" s="131" t="str">
        <f t="shared" si="56"/>
        <v xml:space="preserve"> </v>
      </c>
      <c r="DF61" s="131" t="str">
        <f t="shared" si="57"/>
        <v xml:space="preserve"> </v>
      </c>
      <c r="DG61" s="131" t="str">
        <f t="shared" si="58"/>
        <v xml:space="preserve"> </v>
      </c>
      <c r="DH61" s="131"/>
      <c r="DI61" s="131"/>
      <c r="DJ61" s="131"/>
      <c r="DK61" s="137" t="str">
        <f t="shared" si="99"/>
        <v xml:space="preserve"> </v>
      </c>
      <c r="DL61" s="227" t="str">
        <f t="shared" si="59"/>
        <v xml:space="preserve"> </v>
      </c>
      <c r="DM61" s="227" t="str">
        <f t="shared" si="60"/>
        <v xml:space="preserve"> </v>
      </c>
      <c r="DN61" s="228" t="str">
        <f t="shared" si="14"/>
        <v xml:space="preserve"> </v>
      </c>
      <c r="DO61" s="228" t="str">
        <f t="shared" si="61"/>
        <v xml:space="preserve"> </v>
      </c>
      <c r="DP61" s="228" t="str">
        <f t="shared" si="62"/>
        <v xml:space="preserve"> </v>
      </c>
      <c r="DQ61" s="228" t="str">
        <f t="shared" si="63"/>
        <v xml:space="preserve"> </v>
      </c>
    </row>
    <row r="62" spans="1:121">
      <c r="A62" s="132">
        <f t="shared" si="15"/>
        <v>0</v>
      </c>
      <c r="B62" s="18" t="str">
        <f t="shared" si="64"/>
        <v xml:space="preserve"> </v>
      </c>
      <c r="C62" s="18" t="str">
        <f>IF(A62=0," ",VLOOKUP(B62,'tosafot '!$A$7:$B$234,2,0))</f>
        <v xml:space="preserve"> </v>
      </c>
      <c r="D62" s="220" t="str">
        <f t="shared" si="65"/>
        <v xml:space="preserve"> </v>
      </c>
      <c r="E62" s="130" t="str">
        <f t="shared" si="66"/>
        <v xml:space="preserve"> </v>
      </c>
      <c r="F62" s="126" t="str">
        <f t="shared" si="67"/>
        <v xml:space="preserve"> </v>
      </c>
      <c r="G62" s="18" t="str">
        <f t="shared" si="68"/>
        <v xml:space="preserve"> </v>
      </c>
      <c r="H62" s="189" t="str">
        <f t="shared" si="69"/>
        <v xml:space="preserve"> </v>
      </c>
      <c r="I62" s="18" t="str">
        <f t="shared" si="70"/>
        <v xml:space="preserve"> </v>
      </c>
      <c r="J62" s="18" t="str">
        <f t="shared" si="71"/>
        <v xml:space="preserve"> </v>
      </c>
      <c r="K62" s="189" t="str">
        <f t="shared" si="72"/>
        <v xml:space="preserve"> </v>
      </c>
      <c r="L62" s="18" t="str">
        <f t="shared" si="73"/>
        <v xml:space="preserve"> </v>
      </c>
      <c r="M62" s="129" t="str">
        <f t="shared" si="74"/>
        <v xml:space="preserve"> </v>
      </c>
      <c r="N62" s="189"/>
      <c r="O62" s="132" t="str">
        <f t="shared" si="75"/>
        <v xml:space="preserve"> </v>
      </c>
      <c r="P62" s="127" t="str">
        <f t="shared" si="76"/>
        <v xml:space="preserve"> </v>
      </c>
      <c r="Q62" s="127" t="str">
        <f t="shared" si="77"/>
        <v xml:space="preserve"> </v>
      </c>
      <c r="R62" s="128" t="str">
        <f t="shared" si="78"/>
        <v xml:space="preserve"> </v>
      </c>
      <c r="S62" s="130" t="str">
        <f t="shared" si="79"/>
        <v xml:space="preserve"> </v>
      </c>
      <c r="T62" s="135" t="str">
        <f t="shared" si="16"/>
        <v xml:space="preserve"> </v>
      </c>
      <c r="U62" s="127" t="str">
        <f t="shared" si="17"/>
        <v xml:space="preserve"> </v>
      </c>
      <c r="V62" s="217">
        <v>0</v>
      </c>
      <c r="W62" s="191">
        <v>0</v>
      </c>
      <c r="X62" s="133">
        <v>0</v>
      </c>
      <c r="Y62" s="131" t="str">
        <f t="shared" si="18"/>
        <v xml:space="preserve"> </v>
      </c>
      <c r="Z62" s="131" t="str">
        <f t="shared" si="19"/>
        <v xml:space="preserve"> </v>
      </c>
      <c r="AA62" s="242" t="str">
        <f t="shared" si="20"/>
        <v xml:space="preserve"> </v>
      </c>
      <c r="AB62" s="131" t="str">
        <f t="shared" si="21"/>
        <v xml:space="preserve"> </v>
      </c>
      <c r="AC62" s="131" t="str">
        <f t="shared" si="22"/>
        <v xml:space="preserve"> </v>
      </c>
      <c r="AD62" s="131" t="str">
        <f t="shared" si="23"/>
        <v xml:space="preserve"> </v>
      </c>
      <c r="AE62" s="131" t="str">
        <f t="shared" si="24"/>
        <v xml:space="preserve"> </v>
      </c>
      <c r="AF62" s="131" t="str">
        <f t="shared" si="25"/>
        <v xml:space="preserve"> </v>
      </c>
      <c r="AG62" s="131" t="str">
        <f t="shared" si="26"/>
        <v xml:space="preserve"> </v>
      </c>
      <c r="AH62" s="131" t="str">
        <f t="shared" si="27"/>
        <v xml:space="preserve"> </v>
      </c>
      <c r="AI62" s="131" t="str">
        <f t="shared" si="28"/>
        <v xml:space="preserve"> </v>
      </c>
      <c r="AJ62" s="131" t="str">
        <f t="shared" si="29"/>
        <v xml:space="preserve"> </v>
      </c>
      <c r="AK62" s="131"/>
      <c r="AL62" s="131" t="str">
        <f t="shared" si="30"/>
        <v xml:space="preserve"> </v>
      </c>
      <c r="AM62" s="131"/>
      <c r="AN62" s="243" t="str">
        <f t="shared" si="31"/>
        <v xml:space="preserve"> </v>
      </c>
      <c r="AO62" s="131" t="str">
        <f t="shared" si="32"/>
        <v xml:space="preserve"> </v>
      </c>
      <c r="AP62" s="131" t="str">
        <f t="shared" si="33"/>
        <v xml:space="preserve"> </v>
      </c>
      <c r="AQ62" s="131"/>
      <c r="AR62" s="131" t="str">
        <f t="shared" si="34"/>
        <v xml:space="preserve"> </v>
      </c>
      <c r="AS62" s="131" t="str">
        <f t="shared" si="82"/>
        <v xml:space="preserve"> </v>
      </c>
      <c r="AT62" s="131" t="str">
        <f t="shared" si="35"/>
        <v xml:space="preserve"> </v>
      </c>
      <c r="AU62" s="131" t="str">
        <f t="shared" si="36"/>
        <v xml:space="preserve"> </v>
      </c>
      <c r="AV62" s="131"/>
      <c r="AW62" s="131" t="str">
        <f t="shared" si="37"/>
        <v xml:space="preserve"> </v>
      </c>
      <c r="AX62" s="131" t="str">
        <f t="shared" si="103"/>
        <v xml:space="preserve"> </v>
      </c>
      <c r="AY62" s="131" t="str">
        <f t="shared" si="38"/>
        <v xml:space="preserve"> </v>
      </c>
      <c r="AZ62" s="131"/>
      <c r="BA62" s="131" t="str">
        <f t="shared" si="104"/>
        <v xml:space="preserve"> </v>
      </c>
      <c r="BB62" s="131"/>
      <c r="BC62" s="131"/>
      <c r="BD62" s="131" t="str">
        <f t="shared" si="39"/>
        <v xml:space="preserve"> </v>
      </c>
      <c r="BE62" s="131"/>
      <c r="BF62" s="131" t="str">
        <f t="shared" si="89"/>
        <v xml:space="preserve"> </v>
      </c>
      <c r="BG62" s="131" t="str">
        <f t="shared" si="90"/>
        <v xml:space="preserve"> </v>
      </c>
      <c r="BH62" s="131"/>
      <c r="BI62" s="131"/>
      <c r="BJ62" s="131"/>
      <c r="BK62" s="131" t="str">
        <f t="shared" si="92"/>
        <v xml:space="preserve"> </v>
      </c>
      <c r="BL62" s="131"/>
      <c r="BM62" s="131"/>
      <c r="BN62" s="131" t="str">
        <f t="shared" si="93"/>
        <v xml:space="preserve"> </v>
      </c>
      <c r="BO62" s="131"/>
      <c r="BP62" s="131" t="str">
        <f t="shared" si="94"/>
        <v xml:space="preserve"> </v>
      </c>
      <c r="BQ62" s="131"/>
      <c r="BR62" s="131"/>
      <c r="BS62" s="131"/>
      <c r="BT62" s="131"/>
      <c r="BU62" s="131"/>
      <c r="BV62" s="131" t="str">
        <f t="shared" si="95"/>
        <v xml:space="preserve"> </v>
      </c>
      <c r="BW62" s="131"/>
      <c r="BX62" s="131"/>
      <c r="BY62" s="131"/>
      <c r="BZ62" s="131" t="str">
        <f t="shared" si="98"/>
        <v xml:space="preserve"> </v>
      </c>
      <c r="CA62" s="131"/>
      <c r="CB62" s="136" t="str">
        <f t="shared" si="40"/>
        <v xml:space="preserve"> </v>
      </c>
      <c r="CC62" s="131" t="str">
        <f t="shared" si="41"/>
        <v xml:space="preserve"> </v>
      </c>
      <c r="CD62" s="136" t="str">
        <f t="shared" si="42"/>
        <v xml:space="preserve"> </v>
      </c>
      <c r="CE62" s="131" t="str">
        <f t="shared" si="102"/>
        <v xml:space="preserve"> </v>
      </c>
      <c r="CF62" s="136" t="str">
        <f t="shared" si="43"/>
        <v xml:space="preserve"> </v>
      </c>
      <c r="CG62" s="136"/>
      <c r="CH62" s="136" t="str">
        <f t="shared" si="101"/>
        <v xml:space="preserve"> </v>
      </c>
      <c r="CI62" s="131" t="str">
        <f t="shared" si="44"/>
        <v xml:space="preserve"> </v>
      </c>
      <c r="CJ62" s="131"/>
      <c r="CK62" s="136" t="str">
        <f t="shared" si="45"/>
        <v xml:space="preserve"> </v>
      </c>
      <c r="CL62" s="136" t="str">
        <f t="shared" si="46"/>
        <v xml:space="preserve"> </v>
      </c>
      <c r="CM62" s="131" t="str">
        <f t="shared" si="47"/>
        <v xml:space="preserve"> </v>
      </c>
      <c r="CN62" s="136" t="str">
        <f t="shared" si="48"/>
        <v xml:space="preserve"> </v>
      </c>
      <c r="CO62" s="136" t="str">
        <f t="shared" si="49"/>
        <v xml:space="preserve"> </v>
      </c>
      <c r="CP62" s="136" t="str">
        <f t="shared" si="50"/>
        <v xml:space="preserve"> </v>
      </c>
      <c r="CQ62" s="136"/>
      <c r="CR62" s="136" t="str">
        <f t="shared" si="51"/>
        <v xml:space="preserve"> </v>
      </c>
      <c r="CS62" s="136"/>
      <c r="CT62" s="136"/>
      <c r="CU62" s="136"/>
      <c r="CV62" s="136"/>
      <c r="CW62" s="136"/>
      <c r="CX62" s="136"/>
      <c r="CY62" s="136"/>
      <c r="CZ62" s="136" t="str">
        <f t="shared" si="52"/>
        <v xml:space="preserve"> </v>
      </c>
      <c r="DA62" s="136" t="str">
        <f t="shared" si="53"/>
        <v xml:space="preserve"> </v>
      </c>
      <c r="DB62" s="136" t="str">
        <f t="shared" si="54"/>
        <v xml:space="preserve"> </v>
      </c>
      <c r="DC62" s="131" t="str">
        <f t="shared" si="13"/>
        <v xml:space="preserve"> </v>
      </c>
      <c r="DD62" s="131" t="str">
        <f t="shared" si="55"/>
        <v xml:space="preserve"> </v>
      </c>
      <c r="DE62" s="131" t="str">
        <f t="shared" si="56"/>
        <v xml:space="preserve"> </v>
      </c>
      <c r="DF62" s="131" t="str">
        <f t="shared" si="57"/>
        <v xml:space="preserve"> </v>
      </c>
      <c r="DG62" s="131" t="str">
        <f t="shared" si="58"/>
        <v xml:space="preserve"> </v>
      </c>
      <c r="DH62" s="131"/>
      <c r="DI62" s="131"/>
      <c r="DJ62" s="131"/>
      <c r="DK62" s="137" t="str">
        <f t="shared" si="99"/>
        <v xml:space="preserve"> </v>
      </c>
      <c r="DL62" s="227" t="str">
        <f t="shared" si="59"/>
        <v xml:space="preserve"> </v>
      </c>
      <c r="DM62" s="227" t="str">
        <f t="shared" si="60"/>
        <v xml:space="preserve"> </v>
      </c>
      <c r="DN62" s="228" t="str">
        <f t="shared" si="14"/>
        <v xml:space="preserve"> </v>
      </c>
      <c r="DO62" s="228" t="str">
        <f t="shared" si="61"/>
        <v xml:space="preserve"> </v>
      </c>
      <c r="DP62" s="228" t="str">
        <f t="shared" si="62"/>
        <v xml:space="preserve"> </v>
      </c>
      <c r="DQ62" s="228" t="str">
        <f t="shared" si="63"/>
        <v xml:space="preserve"> </v>
      </c>
    </row>
    <row r="63" spans="1:121">
      <c r="A63" s="132">
        <f t="shared" si="15"/>
        <v>0</v>
      </c>
      <c r="B63" s="18" t="str">
        <f t="shared" si="64"/>
        <v xml:space="preserve"> </v>
      </c>
      <c r="C63" s="18" t="str">
        <f>IF(A63=0," ",VLOOKUP(B63,'tosafot '!$A$7:$B$234,2,0))</f>
        <v xml:space="preserve"> </v>
      </c>
      <c r="D63" s="220" t="str">
        <f t="shared" si="65"/>
        <v xml:space="preserve"> </v>
      </c>
      <c r="E63" s="130" t="str">
        <f t="shared" si="66"/>
        <v xml:space="preserve"> </v>
      </c>
      <c r="F63" s="126" t="str">
        <f t="shared" si="67"/>
        <v xml:space="preserve"> </v>
      </c>
      <c r="G63" s="18" t="str">
        <f t="shared" si="68"/>
        <v xml:space="preserve"> </v>
      </c>
      <c r="H63" s="189" t="str">
        <f t="shared" si="69"/>
        <v xml:space="preserve"> </v>
      </c>
      <c r="I63" s="18" t="str">
        <f t="shared" si="70"/>
        <v xml:space="preserve"> </v>
      </c>
      <c r="J63" s="18" t="str">
        <f t="shared" si="71"/>
        <v xml:space="preserve"> </v>
      </c>
      <c r="K63" s="189" t="str">
        <f t="shared" si="72"/>
        <v xml:space="preserve"> </v>
      </c>
      <c r="L63" s="18" t="str">
        <f t="shared" si="73"/>
        <v xml:space="preserve"> </v>
      </c>
      <c r="M63" s="129" t="str">
        <f t="shared" si="74"/>
        <v xml:space="preserve"> </v>
      </c>
      <c r="N63" s="189"/>
      <c r="O63" s="132" t="str">
        <f t="shared" si="75"/>
        <v xml:space="preserve"> </v>
      </c>
      <c r="P63" s="127" t="str">
        <f t="shared" si="76"/>
        <v xml:space="preserve"> </v>
      </c>
      <c r="Q63" s="127" t="str">
        <f t="shared" si="77"/>
        <v xml:space="preserve"> </v>
      </c>
      <c r="R63" s="128" t="str">
        <f t="shared" si="78"/>
        <v xml:space="preserve"> </v>
      </c>
      <c r="S63" s="130" t="str">
        <f t="shared" si="79"/>
        <v xml:space="preserve"> </v>
      </c>
      <c r="T63" s="135" t="str">
        <f t="shared" si="16"/>
        <v xml:space="preserve"> </v>
      </c>
      <c r="U63" s="127" t="str">
        <f t="shared" si="17"/>
        <v xml:space="preserve"> </v>
      </c>
      <c r="V63" s="217">
        <v>0</v>
      </c>
      <c r="W63" s="191">
        <v>0</v>
      </c>
      <c r="X63" s="133">
        <v>0</v>
      </c>
      <c r="Y63" s="131" t="str">
        <f t="shared" si="18"/>
        <v xml:space="preserve"> </v>
      </c>
      <c r="Z63" s="131" t="str">
        <f t="shared" si="19"/>
        <v xml:space="preserve"> </v>
      </c>
      <c r="AA63" s="242" t="str">
        <f t="shared" si="20"/>
        <v xml:space="preserve"> </v>
      </c>
      <c r="AB63" s="131" t="str">
        <f t="shared" si="21"/>
        <v xml:space="preserve"> </v>
      </c>
      <c r="AC63" s="131" t="str">
        <f t="shared" si="22"/>
        <v xml:space="preserve"> </v>
      </c>
      <c r="AD63" s="131" t="str">
        <f t="shared" si="23"/>
        <v xml:space="preserve"> </v>
      </c>
      <c r="AE63" s="131" t="str">
        <f t="shared" si="24"/>
        <v xml:space="preserve"> </v>
      </c>
      <c r="AF63" s="131" t="str">
        <f t="shared" si="25"/>
        <v xml:space="preserve"> </v>
      </c>
      <c r="AG63" s="131" t="str">
        <f t="shared" si="26"/>
        <v xml:space="preserve"> </v>
      </c>
      <c r="AH63" s="131" t="str">
        <f t="shared" si="27"/>
        <v xml:space="preserve"> </v>
      </c>
      <c r="AI63" s="131" t="str">
        <f t="shared" si="28"/>
        <v xml:space="preserve"> </v>
      </c>
      <c r="AJ63" s="131" t="str">
        <f t="shared" si="29"/>
        <v xml:space="preserve"> </v>
      </c>
      <c r="AK63" s="131"/>
      <c r="AL63" s="131" t="str">
        <f t="shared" si="30"/>
        <v xml:space="preserve"> </v>
      </c>
      <c r="AM63" s="131"/>
      <c r="AN63" s="243" t="str">
        <f t="shared" si="31"/>
        <v xml:space="preserve"> </v>
      </c>
      <c r="AO63" s="131" t="str">
        <f t="shared" si="32"/>
        <v xml:space="preserve"> </v>
      </c>
      <c r="AP63" s="131" t="str">
        <f t="shared" si="33"/>
        <v xml:space="preserve"> </v>
      </c>
      <c r="AQ63" s="131"/>
      <c r="AR63" s="131" t="str">
        <f t="shared" si="34"/>
        <v xml:space="preserve"> </v>
      </c>
      <c r="AS63" s="131" t="str">
        <f t="shared" si="82"/>
        <v xml:space="preserve"> </v>
      </c>
      <c r="AT63" s="131" t="str">
        <f t="shared" si="35"/>
        <v xml:space="preserve"> </v>
      </c>
      <c r="AU63" s="131" t="str">
        <f t="shared" si="36"/>
        <v xml:space="preserve"> </v>
      </c>
      <c r="AV63" s="131"/>
      <c r="AW63" s="131" t="str">
        <f t="shared" si="37"/>
        <v xml:space="preserve"> </v>
      </c>
      <c r="AX63" s="131" t="str">
        <f t="shared" si="103"/>
        <v xml:space="preserve"> </v>
      </c>
      <c r="AY63" s="131" t="str">
        <f t="shared" si="38"/>
        <v xml:space="preserve"> </v>
      </c>
      <c r="AZ63" s="131"/>
      <c r="BA63" s="131" t="str">
        <f t="shared" si="104"/>
        <v xml:space="preserve"> </v>
      </c>
      <c r="BB63" s="131"/>
      <c r="BC63" s="131"/>
      <c r="BD63" s="131" t="str">
        <f t="shared" si="39"/>
        <v xml:space="preserve"> </v>
      </c>
      <c r="BE63" s="131"/>
      <c r="BF63" s="131" t="str">
        <f t="shared" si="89"/>
        <v xml:space="preserve"> </v>
      </c>
      <c r="BG63" s="131" t="str">
        <f t="shared" si="90"/>
        <v xml:space="preserve"> </v>
      </c>
      <c r="BH63" s="131"/>
      <c r="BI63" s="131"/>
      <c r="BJ63" s="131"/>
      <c r="BK63" s="131" t="str">
        <f t="shared" si="92"/>
        <v xml:space="preserve"> </v>
      </c>
      <c r="BL63" s="131"/>
      <c r="BM63" s="131"/>
      <c r="BN63" s="131" t="str">
        <f t="shared" si="93"/>
        <v xml:space="preserve"> </v>
      </c>
      <c r="BO63" s="131"/>
      <c r="BP63" s="131" t="str">
        <f t="shared" si="94"/>
        <v xml:space="preserve"> </v>
      </c>
      <c r="BQ63" s="131"/>
      <c r="BR63" s="131"/>
      <c r="BS63" s="131"/>
      <c r="BT63" s="131"/>
      <c r="BU63" s="131"/>
      <c r="BV63" s="131" t="str">
        <f t="shared" si="95"/>
        <v xml:space="preserve"> </v>
      </c>
      <c r="BW63" s="131"/>
      <c r="BX63" s="131"/>
      <c r="BY63" s="131"/>
      <c r="BZ63" s="131" t="str">
        <f t="shared" si="98"/>
        <v xml:space="preserve"> </v>
      </c>
      <c r="CA63" s="131"/>
      <c r="CB63" s="136" t="str">
        <f t="shared" si="40"/>
        <v xml:space="preserve"> </v>
      </c>
      <c r="CC63" s="131" t="str">
        <f t="shared" si="41"/>
        <v xml:space="preserve"> </v>
      </c>
      <c r="CD63" s="136" t="str">
        <f t="shared" si="42"/>
        <v xml:space="preserve"> </v>
      </c>
      <c r="CE63" s="131" t="str">
        <f t="shared" si="102"/>
        <v xml:space="preserve"> </v>
      </c>
      <c r="CF63" s="136" t="str">
        <f t="shared" si="43"/>
        <v xml:space="preserve"> </v>
      </c>
      <c r="CG63" s="136"/>
      <c r="CH63" s="136" t="str">
        <f t="shared" si="101"/>
        <v xml:space="preserve"> </v>
      </c>
      <c r="CI63" s="131" t="str">
        <f t="shared" si="44"/>
        <v xml:space="preserve"> </v>
      </c>
      <c r="CJ63" s="131"/>
      <c r="CK63" s="136" t="str">
        <f t="shared" si="45"/>
        <v xml:space="preserve"> </v>
      </c>
      <c r="CL63" s="136" t="str">
        <f t="shared" si="46"/>
        <v xml:space="preserve"> </v>
      </c>
      <c r="CM63" s="131" t="str">
        <f t="shared" si="47"/>
        <v xml:space="preserve"> </v>
      </c>
      <c r="CN63" s="136" t="str">
        <f t="shared" si="48"/>
        <v xml:space="preserve"> </v>
      </c>
      <c r="CO63" s="136" t="str">
        <f t="shared" si="49"/>
        <v xml:space="preserve"> </v>
      </c>
      <c r="CP63" s="136" t="str">
        <f t="shared" si="50"/>
        <v xml:space="preserve"> </v>
      </c>
      <c r="CQ63" s="136"/>
      <c r="CR63" s="136" t="str">
        <f t="shared" si="51"/>
        <v xml:space="preserve"> </v>
      </c>
      <c r="CS63" s="136"/>
      <c r="CT63" s="136"/>
      <c r="CU63" s="136"/>
      <c r="CV63" s="136"/>
      <c r="CW63" s="136"/>
      <c r="CX63" s="136"/>
      <c r="CY63" s="136"/>
      <c r="CZ63" s="136" t="str">
        <f t="shared" si="52"/>
        <v xml:space="preserve"> </v>
      </c>
      <c r="DA63" s="136" t="str">
        <f t="shared" si="53"/>
        <v xml:space="preserve"> </v>
      </c>
      <c r="DB63" s="136" t="str">
        <f t="shared" si="54"/>
        <v xml:space="preserve"> </v>
      </c>
      <c r="DC63" s="131" t="str">
        <f t="shared" si="13"/>
        <v xml:space="preserve"> </v>
      </c>
      <c r="DD63" s="131" t="str">
        <f t="shared" si="55"/>
        <v xml:space="preserve"> </v>
      </c>
      <c r="DE63" s="131" t="str">
        <f t="shared" si="56"/>
        <v xml:space="preserve"> </v>
      </c>
      <c r="DF63" s="131" t="str">
        <f t="shared" si="57"/>
        <v xml:space="preserve"> </v>
      </c>
      <c r="DG63" s="131" t="str">
        <f t="shared" si="58"/>
        <v xml:space="preserve"> </v>
      </c>
      <c r="DH63" s="131"/>
      <c r="DI63" s="131"/>
      <c r="DJ63" s="131"/>
      <c r="DK63" s="137" t="str">
        <f t="shared" si="99"/>
        <v xml:space="preserve"> </v>
      </c>
      <c r="DL63" s="227" t="str">
        <f t="shared" si="59"/>
        <v xml:space="preserve"> </v>
      </c>
      <c r="DM63" s="227" t="str">
        <f t="shared" si="60"/>
        <v xml:space="preserve"> </v>
      </c>
      <c r="DN63" s="228" t="str">
        <f t="shared" si="14"/>
        <v xml:space="preserve"> </v>
      </c>
      <c r="DO63" s="228" t="str">
        <f t="shared" si="61"/>
        <v xml:space="preserve"> </v>
      </c>
      <c r="DP63" s="228" t="str">
        <f t="shared" si="62"/>
        <v xml:space="preserve"> </v>
      </c>
      <c r="DQ63" s="228" t="str">
        <f t="shared" si="63"/>
        <v xml:space="preserve"> </v>
      </c>
    </row>
    <row r="64" spans="1:121">
      <c r="A64" s="132">
        <f t="shared" si="15"/>
        <v>0</v>
      </c>
      <c r="B64" s="18" t="str">
        <f t="shared" si="64"/>
        <v xml:space="preserve"> </v>
      </c>
      <c r="C64" s="18" t="str">
        <f>IF(A64=0," ",VLOOKUP(B64,'tosafot '!$A$7:$B$234,2,0))</f>
        <v xml:space="preserve"> </v>
      </c>
      <c r="D64" s="220" t="str">
        <f t="shared" si="65"/>
        <v xml:space="preserve"> </v>
      </c>
      <c r="E64" s="130" t="str">
        <f t="shared" si="66"/>
        <v xml:space="preserve"> </v>
      </c>
      <c r="F64" s="126" t="str">
        <f t="shared" si="67"/>
        <v xml:space="preserve"> </v>
      </c>
      <c r="G64" s="18" t="str">
        <f t="shared" si="68"/>
        <v xml:space="preserve"> </v>
      </c>
      <c r="H64" s="189" t="str">
        <f t="shared" si="69"/>
        <v xml:space="preserve"> </v>
      </c>
      <c r="I64" s="18" t="str">
        <f t="shared" si="70"/>
        <v xml:space="preserve"> </v>
      </c>
      <c r="J64" s="18" t="str">
        <f t="shared" si="71"/>
        <v xml:space="preserve"> </v>
      </c>
      <c r="K64" s="189" t="str">
        <f t="shared" si="72"/>
        <v xml:space="preserve"> </v>
      </c>
      <c r="L64" s="18" t="str">
        <f t="shared" si="73"/>
        <v xml:space="preserve"> </v>
      </c>
      <c r="M64" s="129" t="str">
        <f t="shared" si="74"/>
        <v xml:space="preserve"> </v>
      </c>
      <c r="N64" s="189"/>
      <c r="O64" s="132" t="str">
        <f t="shared" si="75"/>
        <v xml:space="preserve"> </v>
      </c>
      <c r="P64" s="127" t="str">
        <f t="shared" si="76"/>
        <v xml:space="preserve"> </v>
      </c>
      <c r="Q64" s="127" t="str">
        <f t="shared" si="77"/>
        <v xml:space="preserve"> </v>
      </c>
      <c r="R64" s="128" t="str">
        <f t="shared" si="78"/>
        <v xml:space="preserve"> </v>
      </c>
      <c r="S64" s="130" t="str">
        <f t="shared" si="79"/>
        <v xml:space="preserve"> </v>
      </c>
      <c r="T64" s="135" t="str">
        <f t="shared" si="16"/>
        <v xml:space="preserve"> </v>
      </c>
      <c r="U64" s="127" t="str">
        <f t="shared" si="17"/>
        <v xml:space="preserve"> </v>
      </c>
      <c r="V64" s="217">
        <v>0</v>
      </c>
      <c r="W64" s="191">
        <v>0</v>
      </c>
      <c r="X64" s="133">
        <v>0</v>
      </c>
      <c r="Y64" s="131" t="str">
        <f t="shared" si="18"/>
        <v xml:space="preserve"> </v>
      </c>
      <c r="Z64" s="131" t="str">
        <f t="shared" si="19"/>
        <v xml:space="preserve"> </v>
      </c>
      <c r="AA64" s="242" t="str">
        <f t="shared" si="20"/>
        <v xml:space="preserve"> </v>
      </c>
      <c r="AB64" s="131" t="str">
        <f t="shared" si="21"/>
        <v xml:space="preserve"> </v>
      </c>
      <c r="AC64" s="131" t="str">
        <f t="shared" si="22"/>
        <v xml:space="preserve"> </v>
      </c>
      <c r="AD64" s="131" t="str">
        <f t="shared" si="23"/>
        <v xml:space="preserve"> </v>
      </c>
      <c r="AE64" s="131" t="str">
        <f t="shared" si="24"/>
        <v xml:space="preserve"> </v>
      </c>
      <c r="AF64" s="131" t="str">
        <f t="shared" si="25"/>
        <v xml:space="preserve"> </v>
      </c>
      <c r="AG64" s="131" t="str">
        <f t="shared" si="26"/>
        <v xml:space="preserve"> </v>
      </c>
      <c r="AH64" s="131" t="str">
        <f t="shared" si="27"/>
        <v xml:space="preserve"> </v>
      </c>
      <c r="AI64" s="131" t="str">
        <f t="shared" si="28"/>
        <v xml:space="preserve"> </v>
      </c>
      <c r="AJ64" s="131" t="str">
        <f t="shared" si="29"/>
        <v xml:space="preserve"> </v>
      </c>
      <c r="AK64" s="131"/>
      <c r="AL64" s="131" t="str">
        <f t="shared" si="30"/>
        <v xml:space="preserve"> </v>
      </c>
      <c r="AM64" s="131"/>
      <c r="AN64" s="243" t="str">
        <f t="shared" si="31"/>
        <v xml:space="preserve"> </v>
      </c>
      <c r="AO64" s="131" t="str">
        <f t="shared" si="32"/>
        <v xml:space="preserve"> </v>
      </c>
      <c r="AP64" s="131" t="str">
        <f t="shared" si="33"/>
        <v xml:space="preserve"> </v>
      </c>
      <c r="AQ64" s="131"/>
      <c r="AR64" s="131" t="str">
        <f t="shared" si="34"/>
        <v xml:space="preserve"> </v>
      </c>
      <c r="AS64" s="131" t="str">
        <f t="shared" si="82"/>
        <v xml:space="preserve"> </v>
      </c>
      <c r="AT64" s="131" t="str">
        <f t="shared" si="35"/>
        <v xml:space="preserve"> </v>
      </c>
      <c r="AU64" s="131" t="str">
        <f t="shared" si="36"/>
        <v xml:space="preserve"> </v>
      </c>
      <c r="AV64" s="131"/>
      <c r="AW64" s="131" t="str">
        <f t="shared" si="37"/>
        <v xml:space="preserve"> </v>
      </c>
      <c r="AX64" s="131" t="str">
        <f t="shared" si="103"/>
        <v xml:space="preserve"> </v>
      </c>
      <c r="AY64" s="131" t="str">
        <f t="shared" si="38"/>
        <v xml:space="preserve"> </v>
      </c>
      <c r="AZ64" s="131"/>
      <c r="BA64" s="131" t="str">
        <f t="shared" si="104"/>
        <v xml:space="preserve"> </v>
      </c>
      <c r="BB64" s="131"/>
      <c r="BC64" s="131"/>
      <c r="BD64" s="131" t="str">
        <f t="shared" si="39"/>
        <v xml:space="preserve"> </v>
      </c>
      <c r="BE64" s="131"/>
      <c r="BF64" s="131" t="str">
        <f t="shared" si="89"/>
        <v xml:space="preserve"> </v>
      </c>
      <c r="BG64" s="131" t="str">
        <f t="shared" si="90"/>
        <v xml:space="preserve"> </v>
      </c>
      <c r="BH64" s="131"/>
      <c r="BI64" s="131"/>
      <c r="BJ64" s="131"/>
      <c r="BK64" s="131" t="str">
        <f t="shared" si="92"/>
        <v xml:space="preserve"> </v>
      </c>
      <c r="BL64" s="131"/>
      <c r="BM64" s="131"/>
      <c r="BN64" s="131" t="str">
        <f t="shared" si="93"/>
        <v xml:space="preserve"> </v>
      </c>
      <c r="BO64" s="131"/>
      <c r="BP64" s="131" t="str">
        <f t="shared" si="94"/>
        <v xml:space="preserve"> </v>
      </c>
      <c r="BQ64" s="131"/>
      <c r="BR64" s="131"/>
      <c r="BS64" s="131"/>
      <c r="BT64" s="131"/>
      <c r="BU64" s="131"/>
      <c r="BV64" s="131" t="str">
        <f t="shared" si="95"/>
        <v xml:space="preserve"> </v>
      </c>
      <c r="BW64" s="131"/>
      <c r="BX64" s="131"/>
      <c r="BY64" s="131"/>
      <c r="BZ64" s="131" t="str">
        <f t="shared" si="98"/>
        <v xml:space="preserve"> </v>
      </c>
      <c r="CA64" s="131"/>
      <c r="CB64" s="136" t="str">
        <f t="shared" si="40"/>
        <v xml:space="preserve"> </v>
      </c>
      <c r="CC64" s="131" t="str">
        <f t="shared" si="41"/>
        <v xml:space="preserve"> </v>
      </c>
      <c r="CD64" s="136" t="str">
        <f t="shared" si="42"/>
        <v xml:space="preserve"> </v>
      </c>
      <c r="CE64" s="131" t="str">
        <f t="shared" si="102"/>
        <v xml:space="preserve"> </v>
      </c>
      <c r="CF64" s="136" t="str">
        <f t="shared" si="43"/>
        <v xml:space="preserve"> </v>
      </c>
      <c r="CG64" s="136"/>
      <c r="CH64" s="136" t="str">
        <f t="shared" si="101"/>
        <v xml:space="preserve"> </v>
      </c>
      <c r="CI64" s="131" t="str">
        <f t="shared" si="44"/>
        <v xml:space="preserve"> </v>
      </c>
      <c r="CJ64" s="131"/>
      <c r="CK64" s="136" t="str">
        <f t="shared" si="45"/>
        <v xml:space="preserve"> </v>
      </c>
      <c r="CL64" s="136" t="str">
        <f t="shared" si="46"/>
        <v xml:space="preserve"> </v>
      </c>
      <c r="CM64" s="131" t="str">
        <f t="shared" si="47"/>
        <v xml:space="preserve"> </v>
      </c>
      <c r="CN64" s="136" t="str">
        <f t="shared" si="48"/>
        <v xml:space="preserve"> </v>
      </c>
      <c r="CO64" s="136" t="str">
        <f t="shared" si="49"/>
        <v xml:space="preserve"> </v>
      </c>
      <c r="CP64" s="136" t="str">
        <f t="shared" si="50"/>
        <v xml:space="preserve"> </v>
      </c>
      <c r="CQ64" s="136"/>
      <c r="CR64" s="136" t="str">
        <f t="shared" si="51"/>
        <v xml:space="preserve"> </v>
      </c>
      <c r="CS64" s="136"/>
      <c r="CT64" s="136"/>
      <c r="CU64" s="136"/>
      <c r="CV64" s="136"/>
      <c r="CW64" s="136"/>
      <c r="CX64" s="136"/>
      <c r="CY64" s="136"/>
      <c r="CZ64" s="136" t="str">
        <f t="shared" si="52"/>
        <v xml:space="preserve"> </v>
      </c>
      <c r="DA64" s="136" t="str">
        <f t="shared" si="53"/>
        <v xml:space="preserve"> </v>
      </c>
      <c r="DB64" s="136" t="str">
        <f t="shared" si="54"/>
        <v xml:space="preserve"> </v>
      </c>
      <c r="DC64" s="131" t="str">
        <f t="shared" si="13"/>
        <v xml:space="preserve"> </v>
      </c>
      <c r="DD64" s="131" t="str">
        <f t="shared" si="55"/>
        <v xml:space="preserve"> </v>
      </c>
      <c r="DE64" s="131" t="str">
        <f t="shared" si="56"/>
        <v xml:space="preserve"> </v>
      </c>
      <c r="DF64" s="131" t="str">
        <f t="shared" si="57"/>
        <v xml:space="preserve"> </v>
      </c>
      <c r="DG64" s="131" t="str">
        <f t="shared" si="58"/>
        <v xml:space="preserve"> </v>
      </c>
      <c r="DH64" s="131"/>
      <c r="DI64" s="131"/>
      <c r="DJ64" s="131"/>
      <c r="DK64" s="137" t="str">
        <f t="shared" si="99"/>
        <v xml:space="preserve"> </v>
      </c>
      <c r="DL64" s="227" t="str">
        <f t="shared" si="59"/>
        <v xml:space="preserve"> </v>
      </c>
      <c r="DM64" s="227" t="str">
        <f t="shared" si="60"/>
        <v xml:space="preserve"> </v>
      </c>
      <c r="DN64" s="228" t="str">
        <f t="shared" si="14"/>
        <v xml:space="preserve"> </v>
      </c>
      <c r="DO64" s="228" t="str">
        <f t="shared" si="61"/>
        <v xml:space="preserve"> </v>
      </c>
      <c r="DP64" s="228" t="str">
        <f t="shared" si="62"/>
        <v xml:space="preserve"> </v>
      </c>
      <c r="DQ64" s="228" t="str">
        <f t="shared" si="63"/>
        <v xml:space="preserve"> </v>
      </c>
    </row>
    <row r="65" spans="1:121">
      <c r="A65" s="132">
        <f t="shared" si="15"/>
        <v>0</v>
      </c>
      <c r="B65" s="18" t="str">
        <f t="shared" si="64"/>
        <v xml:space="preserve"> </v>
      </c>
      <c r="C65" s="18" t="str">
        <f>IF(A65=0," ",VLOOKUP(B65,'tosafot '!$A$7:$B$234,2,0))</f>
        <v xml:space="preserve"> </v>
      </c>
      <c r="D65" s="220" t="str">
        <f t="shared" si="65"/>
        <v xml:space="preserve"> </v>
      </c>
      <c r="E65" s="130" t="str">
        <f t="shared" si="66"/>
        <v xml:space="preserve"> </v>
      </c>
      <c r="F65" s="126" t="str">
        <f t="shared" si="67"/>
        <v xml:space="preserve"> </v>
      </c>
      <c r="G65" s="18" t="str">
        <f t="shared" si="68"/>
        <v xml:space="preserve"> </v>
      </c>
      <c r="H65" s="189" t="str">
        <f t="shared" si="69"/>
        <v xml:space="preserve"> </v>
      </c>
      <c r="I65" s="18" t="str">
        <f t="shared" si="70"/>
        <v xml:space="preserve"> </v>
      </c>
      <c r="J65" s="18" t="str">
        <f t="shared" si="71"/>
        <v xml:space="preserve"> </v>
      </c>
      <c r="K65" s="189" t="str">
        <f t="shared" si="72"/>
        <v xml:space="preserve"> </v>
      </c>
      <c r="L65" s="18" t="str">
        <f t="shared" si="73"/>
        <v xml:space="preserve"> </v>
      </c>
      <c r="M65" s="129" t="str">
        <f t="shared" si="74"/>
        <v xml:space="preserve"> </v>
      </c>
      <c r="N65" s="189"/>
      <c r="O65" s="132" t="str">
        <f t="shared" si="75"/>
        <v xml:space="preserve"> </v>
      </c>
      <c r="P65" s="127" t="str">
        <f t="shared" si="76"/>
        <v xml:space="preserve"> </v>
      </c>
      <c r="Q65" s="127" t="str">
        <f t="shared" si="77"/>
        <v xml:space="preserve"> </v>
      </c>
      <c r="R65" s="128" t="str">
        <f t="shared" si="78"/>
        <v xml:space="preserve"> </v>
      </c>
      <c r="S65" s="130" t="str">
        <f t="shared" si="79"/>
        <v xml:space="preserve"> </v>
      </c>
      <c r="T65" s="135" t="str">
        <f t="shared" si="16"/>
        <v xml:space="preserve"> </v>
      </c>
      <c r="U65" s="127" t="str">
        <f t="shared" si="17"/>
        <v xml:space="preserve"> </v>
      </c>
      <c r="V65" s="217">
        <v>0</v>
      </c>
      <c r="W65" s="191">
        <v>0</v>
      </c>
      <c r="X65" s="133">
        <v>0</v>
      </c>
      <c r="Y65" s="131" t="str">
        <f t="shared" si="18"/>
        <v xml:space="preserve"> </v>
      </c>
      <c r="Z65" s="131" t="str">
        <f t="shared" si="19"/>
        <v xml:space="preserve"> </v>
      </c>
      <c r="AA65" s="242" t="str">
        <f t="shared" si="20"/>
        <v xml:space="preserve"> </v>
      </c>
      <c r="AB65" s="131" t="str">
        <f t="shared" si="21"/>
        <v xml:space="preserve"> </v>
      </c>
      <c r="AC65" s="131" t="str">
        <f t="shared" si="22"/>
        <v xml:space="preserve"> </v>
      </c>
      <c r="AD65" s="131" t="str">
        <f t="shared" si="23"/>
        <v xml:space="preserve"> </v>
      </c>
      <c r="AE65" s="131" t="str">
        <f t="shared" si="24"/>
        <v xml:space="preserve"> </v>
      </c>
      <c r="AF65" s="131" t="str">
        <f t="shared" si="25"/>
        <v xml:space="preserve"> </v>
      </c>
      <c r="AG65" s="131" t="str">
        <f t="shared" si="26"/>
        <v xml:space="preserve"> </v>
      </c>
      <c r="AH65" s="131" t="str">
        <f t="shared" si="27"/>
        <v xml:space="preserve"> </v>
      </c>
      <c r="AI65" s="131" t="str">
        <f t="shared" si="28"/>
        <v xml:space="preserve"> </v>
      </c>
      <c r="AJ65" s="131" t="str">
        <f t="shared" si="29"/>
        <v xml:space="preserve"> </v>
      </c>
      <c r="AK65" s="131"/>
      <c r="AL65" s="131" t="str">
        <f t="shared" si="30"/>
        <v xml:space="preserve"> </v>
      </c>
      <c r="AM65" s="131"/>
      <c r="AN65" s="243" t="str">
        <f t="shared" si="31"/>
        <v xml:space="preserve"> </v>
      </c>
      <c r="AO65" s="131" t="str">
        <f t="shared" si="32"/>
        <v xml:space="preserve"> </v>
      </c>
      <c r="AP65" s="131" t="str">
        <f t="shared" si="33"/>
        <v xml:space="preserve"> </v>
      </c>
      <c r="AQ65" s="131"/>
      <c r="AR65" s="131" t="str">
        <f t="shared" si="34"/>
        <v xml:space="preserve"> </v>
      </c>
      <c r="AS65" s="131" t="str">
        <f t="shared" si="82"/>
        <v xml:space="preserve"> </v>
      </c>
      <c r="AT65" s="131" t="str">
        <f t="shared" si="35"/>
        <v xml:space="preserve"> </v>
      </c>
      <c r="AU65" s="131" t="str">
        <f t="shared" si="36"/>
        <v xml:space="preserve"> </v>
      </c>
      <c r="AV65" s="131"/>
      <c r="AW65" s="131" t="str">
        <f t="shared" si="37"/>
        <v xml:space="preserve"> </v>
      </c>
      <c r="AX65" s="131" t="str">
        <f t="shared" si="103"/>
        <v xml:space="preserve"> </v>
      </c>
      <c r="AY65" s="131" t="str">
        <f t="shared" si="38"/>
        <v xml:space="preserve"> </v>
      </c>
      <c r="AZ65" s="131"/>
      <c r="BA65" s="131" t="str">
        <f t="shared" si="104"/>
        <v xml:space="preserve"> </v>
      </c>
      <c r="BB65" s="131"/>
      <c r="BC65" s="131"/>
      <c r="BD65" s="131" t="str">
        <f t="shared" si="39"/>
        <v xml:space="preserve"> </v>
      </c>
      <c r="BE65" s="131"/>
      <c r="BF65" s="131" t="str">
        <f t="shared" si="89"/>
        <v xml:space="preserve"> </v>
      </c>
      <c r="BG65" s="131" t="str">
        <f t="shared" si="90"/>
        <v xml:space="preserve"> </v>
      </c>
      <c r="BH65" s="131"/>
      <c r="BI65" s="131"/>
      <c r="BJ65" s="131"/>
      <c r="BK65" s="131" t="str">
        <f t="shared" si="92"/>
        <v xml:space="preserve"> </v>
      </c>
      <c r="BL65" s="131"/>
      <c r="BM65" s="131"/>
      <c r="BN65" s="131" t="str">
        <f t="shared" si="93"/>
        <v xml:space="preserve"> </v>
      </c>
      <c r="BO65" s="131"/>
      <c r="BP65" s="131" t="str">
        <f t="shared" si="94"/>
        <v xml:space="preserve"> </v>
      </c>
      <c r="BQ65" s="131"/>
      <c r="BR65" s="131"/>
      <c r="BS65" s="131"/>
      <c r="BT65" s="131"/>
      <c r="BU65" s="131"/>
      <c r="BV65" s="131" t="str">
        <f t="shared" si="95"/>
        <v xml:space="preserve"> </v>
      </c>
      <c r="BW65" s="131"/>
      <c r="BX65" s="131"/>
      <c r="BY65" s="131"/>
      <c r="BZ65" s="131" t="str">
        <f t="shared" si="98"/>
        <v xml:space="preserve"> </v>
      </c>
      <c r="CA65" s="131"/>
      <c r="CB65" s="136" t="str">
        <f t="shared" si="40"/>
        <v xml:space="preserve"> </v>
      </c>
      <c r="CC65" s="131" t="str">
        <f t="shared" si="41"/>
        <v xml:space="preserve"> </v>
      </c>
      <c r="CD65" s="136" t="str">
        <f t="shared" si="42"/>
        <v xml:space="preserve"> </v>
      </c>
      <c r="CE65" s="131" t="str">
        <f t="shared" si="102"/>
        <v xml:space="preserve"> </v>
      </c>
      <c r="CF65" s="136" t="str">
        <f t="shared" si="43"/>
        <v xml:space="preserve"> </v>
      </c>
      <c r="CG65" s="136"/>
      <c r="CH65" s="136" t="str">
        <f t="shared" si="101"/>
        <v xml:space="preserve"> </v>
      </c>
      <c r="CI65" s="131" t="str">
        <f t="shared" si="44"/>
        <v xml:space="preserve"> </v>
      </c>
      <c r="CJ65" s="131"/>
      <c r="CK65" s="136" t="str">
        <f t="shared" si="45"/>
        <v xml:space="preserve"> </v>
      </c>
      <c r="CL65" s="136" t="str">
        <f t="shared" si="46"/>
        <v xml:space="preserve"> </v>
      </c>
      <c r="CM65" s="131" t="str">
        <f t="shared" si="47"/>
        <v xml:space="preserve"> </v>
      </c>
      <c r="CN65" s="136" t="str">
        <f t="shared" si="48"/>
        <v xml:space="preserve"> </v>
      </c>
      <c r="CO65" s="136" t="str">
        <f t="shared" si="49"/>
        <v xml:space="preserve"> </v>
      </c>
      <c r="CP65" s="136" t="str">
        <f t="shared" si="50"/>
        <v xml:space="preserve"> </v>
      </c>
      <c r="CQ65" s="136"/>
      <c r="CR65" s="136" t="str">
        <f t="shared" si="51"/>
        <v xml:space="preserve"> </v>
      </c>
      <c r="CS65" s="136"/>
      <c r="CT65" s="136"/>
      <c r="CU65" s="136"/>
      <c r="CV65" s="136"/>
      <c r="CW65" s="136"/>
      <c r="CX65" s="136"/>
      <c r="CY65" s="136"/>
      <c r="CZ65" s="136" t="str">
        <f t="shared" si="52"/>
        <v xml:space="preserve"> </v>
      </c>
      <c r="DA65" s="136" t="str">
        <f t="shared" si="53"/>
        <v xml:space="preserve"> </v>
      </c>
      <c r="DB65" s="136" t="str">
        <f t="shared" si="54"/>
        <v xml:space="preserve"> </v>
      </c>
      <c r="DC65" s="131" t="str">
        <f t="shared" si="13"/>
        <v xml:space="preserve"> </v>
      </c>
      <c r="DD65" s="131" t="str">
        <f t="shared" si="55"/>
        <v xml:space="preserve"> </v>
      </c>
      <c r="DE65" s="131" t="str">
        <f t="shared" si="56"/>
        <v xml:space="preserve"> </v>
      </c>
      <c r="DF65" s="131" t="str">
        <f t="shared" si="57"/>
        <v xml:space="preserve"> </v>
      </c>
      <c r="DG65" s="131" t="str">
        <f t="shared" si="58"/>
        <v xml:space="preserve"> </v>
      </c>
      <c r="DH65" s="131"/>
      <c r="DI65" s="131"/>
      <c r="DJ65" s="131"/>
      <c r="DK65" s="137" t="str">
        <f t="shared" si="99"/>
        <v xml:space="preserve"> </v>
      </c>
      <c r="DL65" s="227" t="str">
        <f t="shared" si="59"/>
        <v xml:space="preserve"> </v>
      </c>
      <c r="DM65" s="227" t="str">
        <f t="shared" si="60"/>
        <v xml:space="preserve"> </v>
      </c>
      <c r="DN65" s="228" t="str">
        <f t="shared" si="14"/>
        <v xml:space="preserve"> </v>
      </c>
      <c r="DO65" s="228" t="str">
        <f t="shared" si="61"/>
        <v xml:space="preserve"> </v>
      </c>
      <c r="DP65" s="228" t="str">
        <f t="shared" si="62"/>
        <v xml:space="preserve"> </v>
      </c>
      <c r="DQ65" s="228" t="str">
        <f t="shared" si="63"/>
        <v xml:space="preserve"> </v>
      </c>
    </row>
    <row r="66" spans="1:121">
      <c r="A66" s="132">
        <f t="shared" si="15"/>
        <v>0</v>
      </c>
      <c r="B66" s="18" t="str">
        <f t="shared" si="64"/>
        <v xml:space="preserve"> </v>
      </c>
      <c r="C66" s="18" t="str">
        <f>IF(A66=0," ",VLOOKUP(B66,'tosafot '!$A$7:$B$234,2,0))</f>
        <v xml:space="preserve"> </v>
      </c>
      <c r="D66" s="220" t="str">
        <f t="shared" si="65"/>
        <v xml:space="preserve"> </v>
      </c>
      <c r="E66" s="130" t="str">
        <f t="shared" si="66"/>
        <v xml:space="preserve"> </v>
      </c>
      <c r="F66" s="126" t="str">
        <f t="shared" si="67"/>
        <v xml:space="preserve"> </v>
      </c>
      <c r="G66" s="18" t="str">
        <f t="shared" si="68"/>
        <v xml:space="preserve"> </v>
      </c>
      <c r="H66" s="189" t="str">
        <f t="shared" si="69"/>
        <v xml:space="preserve"> </v>
      </c>
      <c r="I66" s="18" t="str">
        <f t="shared" si="70"/>
        <v xml:space="preserve"> </v>
      </c>
      <c r="J66" s="18" t="str">
        <f t="shared" si="71"/>
        <v xml:space="preserve"> </v>
      </c>
      <c r="K66" s="189" t="str">
        <f t="shared" si="72"/>
        <v xml:space="preserve"> </v>
      </c>
      <c r="L66" s="18" t="str">
        <f t="shared" si="73"/>
        <v xml:space="preserve"> </v>
      </c>
      <c r="M66" s="129" t="str">
        <f t="shared" si="74"/>
        <v xml:space="preserve"> </v>
      </c>
      <c r="N66" s="189"/>
      <c r="O66" s="132" t="str">
        <f t="shared" si="75"/>
        <v xml:space="preserve"> </v>
      </c>
      <c r="P66" s="127" t="str">
        <f t="shared" si="76"/>
        <v xml:space="preserve"> </v>
      </c>
      <c r="Q66" s="127" t="str">
        <f t="shared" si="77"/>
        <v xml:space="preserve"> </v>
      </c>
      <c r="R66" s="128" t="str">
        <f t="shared" si="78"/>
        <v xml:space="preserve"> </v>
      </c>
      <c r="S66" s="130" t="str">
        <f t="shared" si="79"/>
        <v xml:space="preserve"> </v>
      </c>
      <c r="T66" s="135" t="str">
        <f t="shared" si="16"/>
        <v xml:space="preserve"> </v>
      </c>
      <c r="U66" s="127" t="str">
        <f t="shared" si="17"/>
        <v xml:space="preserve"> </v>
      </c>
      <c r="V66" s="217">
        <v>0</v>
      </c>
      <c r="W66" s="191">
        <v>0</v>
      </c>
      <c r="X66" s="133">
        <v>0</v>
      </c>
      <c r="Y66" s="131" t="str">
        <f t="shared" si="18"/>
        <v xml:space="preserve"> </v>
      </c>
      <c r="Z66" s="131" t="str">
        <f t="shared" si="19"/>
        <v xml:space="preserve"> </v>
      </c>
      <c r="AA66" s="242" t="str">
        <f t="shared" si="20"/>
        <v xml:space="preserve"> </v>
      </c>
      <c r="AB66" s="131" t="str">
        <f t="shared" si="21"/>
        <v xml:space="preserve"> </v>
      </c>
      <c r="AC66" s="131" t="str">
        <f t="shared" si="22"/>
        <v xml:space="preserve"> </v>
      </c>
      <c r="AD66" s="131" t="str">
        <f t="shared" si="23"/>
        <v xml:space="preserve"> </v>
      </c>
      <c r="AE66" s="131" t="str">
        <f t="shared" si="24"/>
        <v xml:space="preserve"> </v>
      </c>
      <c r="AF66" s="131" t="str">
        <f t="shared" si="25"/>
        <v xml:space="preserve"> </v>
      </c>
      <c r="AG66" s="131" t="str">
        <f t="shared" si="26"/>
        <v xml:space="preserve"> </v>
      </c>
      <c r="AH66" s="131" t="str">
        <f t="shared" si="27"/>
        <v xml:space="preserve"> </v>
      </c>
      <c r="AI66" s="131" t="str">
        <f t="shared" si="28"/>
        <v xml:space="preserve"> </v>
      </c>
      <c r="AJ66" s="131" t="str">
        <f t="shared" si="29"/>
        <v xml:space="preserve"> </v>
      </c>
      <c r="AK66" s="131"/>
      <c r="AL66" s="131" t="str">
        <f t="shared" si="30"/>
        <v xml:space="preserve"> </v>
      </c>
      <c r="AM66" s="131"/>
      <c r="AN66" s="243" t="str">
        <f t="shared" si="31"/>
        <v xml:space="preserve"> </v>
      </c>
      <c r="AO66" s="131" t="str">
        <f t="shared" si="32"/>
        <v xml:space="preserve"> </v>
      </c>
      <c r="AP66" s="131" t="str">
        <f t="shared" si="33"/>
        <v xml:space="preserve"> </v>
      </c>
      <c r="AQ66" s="131"/>
      <c r="AR66" s="131" t="str">
        <f t="shared" si="34"/>
        <v xml:space="preserve"> </v>
      </c>
      <c r="AS66" s="131" t="str">
        <f t="shared" si="82"/>
        <v xml:space="preserve"> </v>
      </c>
      <c r="AT66" s="131" t="str">
        <f t="shared" si="35"/>
        <v xml:space="preserve"> </v>
      </c>
      <c r="AU66" s="131" t="str">
        <f t="shared" si="36"/>
        <v xml:space="preserve"> </v>
      </c>
      <c r="AV66" s="131"/>
      <c r="AW66" s="131" t="str">
        <f t="shared" si="37"/>
        <v xml:space="preserve"> </v>
      </c>
      <c r="AX66" s="131" t="str">
        <f t="shared" si="103"/>
        <v xml:space="preserve"> </v>
      </c>
      <c r="AY66" s="131" t="str">
        <f t="shared" si="38"/>
        <v xml:space="preserve"> </v>
      </c>
      <c r="AZ66" s="131"/>
      <c r="BA66" s="131" t="str">
        <f t="shared" si="104"/>
        <v xml:space="preserve"> </v>
      </c>
      <c r="BB66" s="131"/>
      <c r="BC66" s="131"/>
      <c r="BD66" s="131" t="str">
        <f t="shared" si="39"/>
        <v xml:space="preserve"> </v>
      </c>
      <c r="BE66" s="131"/>
      <c r="BF66" s="131" t="str">
        <f t="shared" si="89"/>
        <v xml:space="preserve"> </v>
      </c>
      <c r="BG66" s="131" t="str">
        <f t="shared" si="90"/>
        <v xml:space="preserve"> </v>
      </c>
      <c r="BH66" s="131"/>
      <c r="BI66" s="131"/>
      <c r="BJ66" s="131"/>
      <c r="BK66" s="131" t="str">
        <f t="shared" si="92"/>
        <v xml:space="preserve"> </v>
      </c>
      <c r="BL66" s="131"/>
      <c r="BM66" s="131"/>
      <c r="BN66" s="131" t="str">
        <f t="shared" si="93"/>
        <v xml:space="preserve"> </v>
      </c>
      <c r="BO66" s="131"/>
      <c r="BP66" s="131" t="str">
        <f t="shared" si="94"/>
        <v xml:space="preserve"> </v>
      </c>
      <c r="BQ66" s="131"/>
      <c r="BR66" s="131"/>
      <c r="BS66" s="131"/>
      <c r="BT66" s="131"/>
      <c r="BU66" s="131"/>
      <c r="BV66" s="131" t="str">
        <f t="shared" si="95"/>
        <v xml:space="preserve"> </v>
      </c>
      <c r="BW66" s="131"/>
      <c r="BX66" s="131"/>
      <c r="BY66" s="131"/>
      <c r="BZ66" s="131" t="str">
        <f t="shared" si="98"/>
        <v xml:space="preserve"> </v>
      </c>
      <c r="CA66" s="131"/>
      <c r="CB66" s="136" t="str">
        <f t="shared" si="40"/>
        <v xml:space="preserve"> </v>
      </c>
      <c r="CC66" s="131" t="str">
        <f t="shared" si="41"/>
        <v xml:space="preserve"> </v>
      </c>
      <c r="CD66" s="136" t="str">
        <f t="shared" si="42"/>
        <v xml:space="preserve"> </v>
      </c>
      <c r="CE66" s="131" t="str">
        <f t="shared" si="102"/>
        <v xml:space="preserve"> </v>
      </c>
      <c r="CF66" s="136" t="str">
        <f t="shared" si="43"/>
        <v xml:space="preserve"> </v>
      </c>
      <c r="CG66" s="136"/>
      <c r="CH66" s="136" t="str">
        <f t="shared" si="101"/>
        <v xml:space="preserve"> </v>
      </c>
      <c r="CI66" s="131" t="str">
        <f t="shared" si="44"/>
        <v xml:space="preserve"> </v>
      </c>
      <c r="CJ66" s="131"/>
      <c r="CK66" s="136" t="str">
        <f t="shared" si="45"/>
        <v xml:space="preserve"> </v>
      </c>
      <c r="CL66" s="136" t="str">
        <f t="shared" si="46"/>
        <v xml:space="preserve"> </v>
      </c>
      <c r="CM66" s="131" t="str">
        <f t="shared" si="47"/>
        <v xml:space="preserve"> </v>
      </c>
      <c r="CN66" s="136" t="str">
        <f t="shared" si="48"/>
        <v xml:space="preserve"> </v>
      </c>
      <c r="CO66" s="136" t="str">
        <f t="shared" si="49"/>
        <v xml:space="preserve"> </v>
      </c>
      <c r="CP66" s="136" t="str">
        <f t="shared" si="50"/>
        <v xml:space="preserve"> </v>
      </c>
      <c r="CQ66" s="136"/>
      <c r="CR66" s="136" t="str">
        <f t="shared" si="51"/>
        <v xml:space="preserve"> </v>
      </c>
      <c r="CS66" s="136"/>
      <c r="CT66" s="136"/>
      <c r="CU66" s="136"/>
      <c r="CV66" s="136"/>
      <c r="CW66" s="136"/>
      <c r="CX66" s="136"/>
      <c r="CY66" s="136"/>
      <c r="CZ66" s="136" t="str">
        <f t="shared" si="52"/>
        <v xml:space="preserve"> </v>
      </c>
      <c r="DA66" s="136" t="str">
        <f t="shared" si="53"/>
        <v xml:space="preserve"> </v>
      </c>
      <c r="DB66" s="136" t="str">
        <f t="shared" si="54"/>
        <v xml:space="preserve"> </v>
      </c>
      <c r="DC66" s="131" t="str">
        <f t="shared" si="13"/>
        <v xml:space="preserve"> </v>
      </c>
      <c r="DD66" s="131" t="str">
        <f t="shared" si="55"/>
        <v xml:space="preserve"> </v>
      </c>
      <c r="DE66" s="131" t="str">
        <f t="shared" si="56"/>
        <v xml:space="preserve"> </v>
      </c>
      <c r="DF66" s="131" t="str">
        <f t="shared" si="57"/>
        <v xml:space="preserve"> </v>
      </c>
      <c r="DG66" s="131" t="str">
        <f t="shared" si="58"/>
        <v xml:space="preserve"> </v>
      </c>
      <c r="DH66" s="131"/>
      <c r="DI66" s="131"/>
      <c r="DJ66" s="131"/>
      <c r="DK66" s="137" t="str">
        <f t="shared" si="99"/>
        <v xml:space="preserve"> </v>
      </c>
      <c r="DL66" s="227" t="str">
        <f t="shared" si="59"/>
        <v xml:space="preserve"> </v>
      </c>
      <c r="DM66" s="227" t="str">
        <f t="shared" si="60"/>
        <v xml:space="preserve"> </v>
      </c>
      <c r="DN66" s="228" t="str">
        <f t="shared" si="14"/>
        <v xml:space="preserve"> </v>
      </c>
      <c r="DO66" s="228" t="str">
        <f t="shared" si="61"/>
        <v xml:space="preserve"> </v>
      </c>
      <c r="DP66" s="228" t="str">
        <f t="shared" si="62"/>
        <v xml:space="preserve"> </v>
      </c>
      <c r="DQ66" s="228" t="str">
        <f t="shared" si="63"/>
        <v xml:space="preserve"> </v>
      </c>
    </row>
    <row r="67" spans="1:121">
      <c r="A67" s="132">
        <f t="shared" si="15"/>
        <v>0</v>
      </c>
      <c r="B67" s="18" t="str">
        <f t="shared" si="64"/>
        <v xml:space="preserve"> </v>
      </c>
      <c r="C67" s="18" t="str">
        <f>IF(A67=0," ",VLOOKUP(B67,'tosafot '!$A$7:$B$234,2,0))</f>
        <v xml:space="preserve"> </v>
      </c>
      <c r="D67" s="220" t="str">
        <f t="shared" si="65"/>
        <v xml:space="preserve"> </v>
      </c>
      <c r="E67" s="130" t="str">
        <f t="shared" si="66"/>
        <v xml:space="preserve"> </v>
      </c>
      <c r="F67" s="126" t="str">
        <f t="shared" si="67"/>
        <v xml:space="preserve"> </v>
      </c>
      <c r="G67" s="18" t="str">
        <f t="shared" si="68"/>
        <v xml:space="preserve"> </v>
      </c>
      <c r="H67" s="189" t="str">
        <f t="shared" si="69"/>
        <v xml:space="preserve"> </v>
      </c>
      <c r="I67" s="18" t="str">
        <f t="shared" si="70"/>
        <v xml:space="preserve"> </v>
      </c>
      <c r="J67" s="18" t="str">
        <f t="shared" si="71"/>
        <v xml:space="preserve"> </v>
      </c>
      <c r="K67" s="189" t="str">
        <f t="shared" si="72"/>
        <v xml:space="preserve"> </v>
      </c>
      <c r="L67" s="18" t="str">
        <f t="shared" si="73"/>
        <v xml:space="preserve"> </v>
      </c>
      <c r="M67" s="129" t="str">
        <f t="shared" si="74"/>
        <v xml:space="preserve"> </v>
      </c>
      <c r="N67" s="189"/>
      <c r="O67" s="132" t="str">
        <f t="shared" si="75"/>
        <v xml:space="preserve"> </v>
      </c>
      <c r="P67" s="127" t="str">
        <f t="shared" si="76"/>
        <v xml:space="preserve"> </v>
      </c>
      <c r="Q67" s="127" t="str">
        <f t="shared" si="77"/>
        <v xml:space="preserve"> </v>
      </c>
      <c r="R67" s="128" t="str">
        <f t="shared" si="78"/>
        <v xml:space="preserve"> </v>
      </c>
      <c r="S67" s="130" t="str">
        <f t="shared" si="79"/>
        <v xml:space="preserve"> </v>
      </c>
      <c r="T67" s="135" t="str">
        <f t="shared" si="16"/>
        <v xml:space="preserve"> </v>
      </c>
      <c r="U67" s="127" t="str">
        <f t="shared" si="17"/>
        <v xml:space="preserve"> </v>
      </c>
      <c r="V67" s="217">
        <v>0</v>
      </c>
      <c r="W67" s="191">
        <v>0</v>
      </c>
      <c r="X67" s="133">
        <v>0</v>
      </c>
      <c r="Y67" s="131" t="str">
        <f t="shared" si="18"/>
        <v xml:space="preserve"> </v>
      </c>
      <c r="Z67" s="131" t="str">
        <f t="shared" si="19"/>
        <v xml:space="preserve"> </v>
      </c>
      <c r="AA67" s="242" t="str">
        <f t="shared" si="20"/>
        <v xml:space="preserve"> </v>
      </c>
      <c r="AB67" s="131" t="str">
        <f t="shared" si="21"/>
        <v xml:space="preserve"> </v>
      </c>
      <c r="AC67" s="131" t="str">
        <f t="shared" si="22"/>
        <v xml:space="preserve"> </v>
      </c>
      <c r="AD67" s="131" t="str">
        <f t="shared" si="23"/>
        <v xml:space="preserve"> </v>
      </c>
      <c r="AE67" s="131" t="str">
        <f t="shared" si="24"/>
        <v xml:space="preserve"> </v>
      </c>
      <c r="AF67" s="131" t="str">
        <f t="shared" si="25"/>
        <v xml:space="preserve"> </v>
      </c>
      <c r="AG67" s="131" t="str">
        <f t="shared" si="26"/>
        <v xml:space="preserve"> </v>
      </c>
      <c r="AH67" s="131" t="str">
        <f t="shared" si="27"/>
        <v xml:space="preserve"> </v>
      </c>
      <c r="AI67" s="131" t="str">
        <f t="shared" si="28"/>
        <v xml:space="preserve"> </v>
      </c>
      <c r="AJ67" s="131" t="str">
        <f t="shared" si="29"/>
        <v xml:space="preserve"> </v>
      </c>
      <c r="AK67" s="131"/>
      <c r="AL67" s="131" t="str">
        <f t="shared" si="30"/>
        <v xml:space="preserve"> </v>
      </c>
      <c r="AM67" s="131"/>
      <c r="AN67" s="243" t="str">
        <f t="shared" si="31"/>
        <v xml:space="preserve"> </v>
      </c>
      <c r="AO67" s="131" t="str">
        <f t="shared" si="32"/>
        <v xml:space="preserve"> </v>
      </c>
      <c r="AP67" s="131" t="str">
        <f t="shared" si="33"/>
        <v xml:space="preserve"> </v>
      </c>
      <c r="AQ67" s="131"/>
      <c r="AR67" s="131" t="str">
        <f t="shared" si="34"/>
        <v xml:space="preserve"> </v>
      </c>
      <c r="AS67" s="131" t="str">
        <f t="shared" si="82"/>
        <v xml:space="preserve"> </v>
      </c>
      <c r="AT67" s="131" t="str">
        <f t="shared" si="35"/>
        <v xml:space="preserve"> </v>
      </c>
      <c r="AU67" s="131" t="str">
        <f t="shared" si="36"/>
        <v xml:space="preserve"> </v>
      </c>
      <c r="AV67" s="131"/>
      <c r="AW67" s="131" t="str">
        <f t="shared" si="37"/>
        <v xml:space="preserve"> </v>
      </c>
      <c r="AX67" s="131" t="str">
        <f t="shared" si="103"/>
        <v xml:space="preserve"> </v>
      </c>
      <c r="AY67" s="131" t="str">
        <f t="shared" si="38"/>
        <v xml:space="preserve"> </v>
      </c>
      <c r="AZ67" s="131"/>
      <c r="BA67" s="131" t="str">
        <f t="shared" si="104"/>
        <v xml:space="preserve"> </v>
      </c>
      <c r="BB67" s="131"/>
      <c r="BC67" s="131"/>
      <c r="BD67" s="131" t="str">
        <f t="shared" si="39"/>
        <v xml:space="preserve"> </v>
      </c>
      <c r="BE67" s="131"/>
      <c r="BF67" s="131" t="str">
        <f t="shared" si="89"/>
        <v xml:space="preserve"> </v>
      </c>
      <c r="BG67" s="131" t="str">
        <f t="shared" si="90"/>
        <v xml:space="preserve"> </v>
      </c>
      <c r="BH67" s="131"/>
      <c r="BI67" s="131"/>
      <c r="BJ67" s="131"/>
      <c r="BK67" s="131" t="str">
        <f t="shared" si="92"/>
        <v xml:space="preserve"> </v>
      </c>
      <c r="BL67" s="131"/>
      <c r="BM67" s="131"/>
      <c r="BN67" s="131" t="str">
        <f t="shared" si="93"/>
        <v xml:space="preserve"> </v>
      </c>
      <c r="BO67" s="131"/>
      <c r="BP67" s="131" t="str">
        <f t="shared" si="94"/>
        <v xml:space="preserve"> </v>
      </c>
      <c r="BQ67" s="131"/>
      <c r="BR67" s="131"/>
      <c r="BS67" s="131"/>
      <c r="BT67" s="131"/>
      <c r="BU67" s="131"/>
      <c r="BV67" s="131" t="str">
        <f t="shared" si="95"/>
        <v xml:space="preserve"> </v>
      </c>
      <c r="BW67" s="131"/>
      <c r="BX67" s="131"/>
      <c r="BY67" s="131"/>
      <c r="BZ67" s="131" t="str">
        <f t="shared" si="98"/>
        <v xml:space="preserve"> </v>
      </c>
      <c r="CA67" s="131"/>
      <c r="CB67" s="136" t="str">
        <f t="shared" si="40"/>
        <v xml:space="preserve"> </v>
      </c>
      <c r="CC67" s="131" t="str">
        <f t="shared" si="41"/>
        <v xml:space="preserve"> </v>
      </c>
      <c r="CD67" s="136" t="str">
        <f t="shared" si="42"/>
        <v xml:space="preserve"> </v>
      </c>
      <c r="CE67" s="131" t="str">
        <f t="shared" si="102"/>
        <v xml:space="preserve"> </v>
      </c>
      <c r="CF67" s="136" t="str">
        <f t="shared" si="43"/>
        <v xml:space="preserve"> </v>
      </c>
      <c r="CG67" s="136"/>
      <c r="CH67" s="136" t="str">
        <f t="shared" si="101"/>
        <v xml:space="preserve"> </v>
      </c>
      <c r="CI67" s="131" t="str">
        <f t="shared" si="44"/>
        <v xml:space="preserve"> </v>
      </c>
      <c r="CJ67" s="131"/>
      <c r="CK67" s="136" t="str">
        <f t="shared" si="45"/>
        <v xml:space="preserve"> </v>
      </c>
      <c r="CL67" s="136" t="str">
        <f t="shared" si="46"/>
        <v xml:space="preserve"> </v>
      </c>
      <c r="CM67" s="131" t="str">
        <f t="shared" si="47"/>
        <v xml:space="preserve"> </v>
      </c>
      <c r="CN67" s="136" t="str">
        <f t="shared" si="48"/>
        <v xml:space="preserve"> </v>
      </c>
      <c r="CO67" s="136" t="str">
        <f t="shared" si="49"/>
        <v xml:space="preserve"> </v>
      </c>
      <c r="CP67" s="136" t="str">
        <f t="shared" si="50"/>
        <v xml:space="preserve"> </v>
      </c>
      <c r="CQ67" s="136"/>
      <c r="CR67" s="136" t="str">
        <f t="shared" si="51"/>
        <v xml:space="preserve"> </v>
      </c>
      <c r="CS67" s="136"/>
      <c r="CT67" s="136"/>
      <c r="CU67" s="136"/>
      <c r="CV67" s="136"/>
      <c r="CW67" s="136"/>
      <c r="CX67" s="136"/>
      <c r="CY67" s="136"/>
      <c r="CZ67" s="136" t="str">
        <f t="shared" si="52"/>
        <v xml:space="preserve"> </v>
      </c>
      <c r="DA67" s="136" t="str">
        <f t="shared" si="53"/>
        <v xml:space="preserve"> </v>
      </c>
      <c r="DB67" s="136" t="str">
        <f t="shared" si="54"/>
        <v xml:space="preserve"> </v>
      </c>
      <c r="DC67" s="131" t="str">
        <f t="shared" si="13"/>
        <v xml:space="preserve"> </v>
      </c>
      <c r="DD67" s="131" t="str">
        <f t="shared" si="55"/>
        <v xml:space="preserve"> </v>
      </c>
      <c r="DE67" s="131" t="str">
        <f t="shared" si="56"/>
        <v xml:space="preserve"> </v>
      </c>
      <c r="DF67" s="131" t="str">
        <f t="shared" si="57"/>
        <v xml:space="preserve"> </v>
      </c>
      <c r="DG67" s="131" t="str">
        <f t="shared" si="58"/>
        <v xml:space="preserve"> </v>
      </c>
      <c r="DH67" s="131"/>
      <c r="DI67" s="131"/>
      <c r="DJ67" s="131"/>
      <c r="DK67" s="137" t="str">
        <f t="shared" si="99"/>
        <v xml:space="preserve"> </v>
      </c>
      <c r="DL67" s="227" t="str">
        <f t="shared" si="59"/>
        <v xml:space="preserve"> </v>
      </c>
      <c r="DM67" s="227" t="str">
        <f t="shared" si="60"/>
        <v xml:space="preserve"> </v>
      </c>
      <c r="DN67" s="228" t="str">
        <f t="shared" si="14"/>
        <v xml:space="preserve"> </v>
      </c>
      <c r="DO67" s="228" t="str">
        <f t="shared" si="61"/>
        <v xml:space="preserve"> </v>
      </c>
      <c r="DP67" s="228" t="str">
        <f t="shared" si="62"/>
        <v xml:space="preserve"> </v>
      </c>
      <c r="DQ67" s="228" t="str">
        <f t="shared" si="63"/>
        <v xml:space="preserve"> </v>
      </c>
    </row>
    <row r="68" spans="1:121">
      <c r="A68" s="132">
        <f t="shared" si="15"/>
        <v>0</v>
      </c>
      <c r="B68" s="18" t="str">
        <f t="shared" si="64"/>
        <v xml:space="preserve"> </v>
      </c>
      <c r="C68" s="18" t="str">
        <f>IF(A68=0," ",VLOOKUP(B68,'tosafot '!$A$7:$B$234,2,0))</f>
        <v xml:space="preserve"> </v>
      </c>
      <c r="D68" s="220" t="str">
        <f t="shared" si="65"/>
        <v xml:space="preserve"> </v>
      </c>
      <c r="E68" s="130" t="str">
        <f t="shared" si="66"/>
        <v xml:space="preserve"> </v>
      </c>
      <c r="F68" s="126" t="str">
        <f t="shared" si="67"/>
        <v xml:space="preserve"> </v>
      </c>
      <c r="G68" s="18" t="str">
        <f t="shared" si="68"/>
        <v xml:space="preserve"> </v>
      </c>
      <c r="H68" s="189" t="str">
        <f t="shared" si="69"/>
        <v xml:space="preserve"> </v>
      </c>
      <c r="I68" s="18" t="str">
        <f t="shared" si="70"/>
        <v xml:space="preserve"> </v>
      </c>
      <c r="J68" s="18" t="str">
        <f t="shared" si="71"/>
        <v xml:space="preserve"> </v>
      </c>
      <c r="K68" s="189" t="str">
        <f t="shared" si="72"/>
        <v xml:space="preserve"> </v>
      </c>
      <c r="L68" s="18" t="str">
        <f t="shared" si="73"/>
        <v xml:space="preserve"> </v>
      </c>
      <c r="M68" s="129" t="str">
        <f t="shared" si="74"/>
        <v xml:space="preserve"> </v>
      </c>
      <c r="N68" s="189"/>
      <c r="O68" s="132" t="str">
        <f t="shared" si="75"/>
        <v xml:space="preserve"> </v>
      </c>
      <c r="P68" s="127" t="str">
        <f t="shared" si="76"/>
        <v xml:space="preserve"> </v>
      </c>
      <c r="Q68" s="127" t="str">
        <f t="shared" si="77"/>
        <v xml:space="preserve"> </v>
      </c>
      <c r="R68" s="128" t="str">
        <f t="shared" si="78"/>
        <v xml:space="preserve"> </v>
      </c>
      <c r="S68" s="130" t="str">
        <f t="shared" si="79"/>
        <v xml:space="preserve"> </v>
      </c>
      <c r="T68" s="135" t="str">
        <f t="shared" si="16"/>
        <v xml:space="preserve"> </v>
      </c>
      <c r="U68" s="127" t="str">
        <f t="shared" si="17"/>
        <v xml:space="preserve"> </v>
      </c>
      <c r="V68" s="217">
        <v>0</v>
      </c>
      <c r="W68" s="191">
        <v>0</v>
      </c>
      <c r="X68" s="133">
        <v>0</v>
      </c>
      <c r="Y68" s="131" t="str">
        <f t="shared" si="18"/>
        <v xml:space="preserve"> </v>
      </c>
      <c r="Z68" s="131" t="str">
        <f t="shared" si="19"/>
        <v xml:space="preserve"> </v>
      </c>
      <c r="AA68" s="242" t="str">
        <f t="shared" si="20"/>
        <v xml:space="preserve"> </v>
      </c>
      <c r="AB68" s="131" t="str">
        <f t="shared" si="21"/>
        <v xml:space="preserve"> </v>
      </c>
      <c r="AC68" s="131" t="str">
        <f t="shared" si="22"/>
        <v xml:space="preserve"> </v>
      </c>
      <c r="AD68" s="131" t="str">
        <f t="shared" si="23"/>
        <v xml:space="preserve"> </v>
      </c>
      <c r="AE68" s="131" t="str">
        <f t="shared" si="24"/>
        <v xml:space="preserve"> </v>
      </c>
      <c r="AF68" s="131" t="str">
        <f t="shared" si="25"/>
        <v xml:space="preserve"> </v>
      </c>
      <c r="AG68" s="131" t="str">
        <f t="shared" si="26"/>
        <v xml:space="preserve"> </v>
      </c>
      <c r="AH68" s="131" t="str">
        <f t="shared" si="27"/>
        <v xml:space="preserve"> </v>
      </c>
      <c r="AI68" s="131" t="str">
        <f t="shared" si="28"/>
        <v xml:space="preserve"> </v>
      </c>
      <c r="AJ68" s="131" t="str">
        <f t="shared" si="29"/>
        <v xml:space="preserve"> </v>
      </c>
      <c r="AK68" s="131"/>
      <c r="AL68" s="131" t="str">
        <f t="shared" si="30"/>
        <v xml:space="preserve"> </v>
      </c>
      <c r="AM68" s="131"/>
      <c r="AN68" s="243" t="str">
        <f t="shared" si="31"/>
        <v xml:space="preserve"> </v>
      </c>
      <c r="AO68" s="131" t="str">
        <f t="shared" si="32"/>
        <v xml:space="preserve"> </v>
      </c>
      <c r="AP68" s="131" t="str">
        <f t="shared" si="33"/>
        <v xml:space="preserve"> </v>
      </c>
      <c r="AQ68" s="131"/>
      <c r="AR68" s="131" t="str">
        <f t="shared" si="34"/>
        <v xml:space="preserve"> </v>
      </c>
      <c r="AS68" s="131" t="str">
        <f t="shared" si="82"/>
        <v xml:space="preserve"> </v>
      </c>
      <c r="AT68" s="131" t="str">
        <f t="shared" si="35"/>
        <v xml:space="preserve"> </v>
      </c>
      <c r="AU68" s="131" t="str">
        <f t="shared" si="36"/>
        <v xml:space="preserve"> </v>
      </c>
      <c r="AV68" s="131"/>
      <c r="AW68" s="131" t="str">
        <f t="shared" si="37"/>
        <v xml:space="preserve"> </v>
      </c>
      <c r="AX68" s="131" t="str">
        <f t="shared" si="103"/>
        <v xml:space="preserve"> </v>
      </c>
      <c r="AY68" s="131" t="str">
        <f t="shared" si="38"/>
        <v xml:space="preserve"> </v>
      </c>
      <c r="AZ68" s="131"/>
      <c r="BA68" s="131" t="str">
        <f t="shared" si="104"/>
        <v xml:space="preserve"> </v>
      </c>
      <c r="BB68" s="131"/>
      <c r="BC68" s="131"/>
      <c r="BD68" s="131" t="str">
        <f t="shared" si="39"/>
        <v xml:space="preserve"> </v>
      </c>
      <c r="BE68" s="131"/>
      <c r="BF68" s="131" t="str">
        <f t="shared" si="89"/>
        <v xml:space="preserve"> </v>
      </c>
      <c r="BG68" s="131" t="str">
        <f t="shared" si="90"/>
        <v xml:space="preserve"> </v>
      </c>
      <c r="BH68" s="131"/>
      <c r="BI68" s="131"/>
      <c r="BJ68" s="131"/>
      <c r="BK68" s="131" t="str">
        <f t="shared" si="92"/>
        <v xml:space="preserve"> </v>
      </c>
      <c r="BL68" s="131"/>
      <c r="BM68" s="131"/>
      <c r="BN68" s="131" t="str">
        <f t="shared" si="93"/>
        <v xml:space="preserve"> </v>
      </c>
      <c r="BO68" s="131"/>
      <c r="BP68" s="131" t="str">
        <f t="shared" si="94"/>
        <v xml:space="preserve"> </v>
      </c>
      <c r="BQ68" s="131"/>
      <c r="BR68" s="131"/>
      <c r="BS68" s="131"/>
      <c r="BT68" s="131"/>
      <c r="BU68" s="131"/>
      <c r="BV68" s="131" t="str">
        <f t="shared" si="95"/>
        <v xml:space="preserve"> </v>
      </c>
      <c r="BW68" s="131"/>
      <c r="BX68" s="131"/>
      <c r="BY68" s="131"/>
      <c r="BZ68" s="131" t="str">
        <f t="shared" si="98"/>
        <v xml:space="preserve"> </v>
      </c>
      <c r="CA68" s="131"/>
      <c r="CB68" s="136" t="str">
        <f t="shared" si="40"/>
        <v xml:space="preserve"> </v>
      </c>
      <c r="CC68" s="131" t="str">
        <f t="shared" si="41"/>
        <v xml:space="preserve"> </v>
      </c>
      <c r="CD68" s="136" t="str">
        <f t="shared" si="42"/>
        <v xml:space="preserve"> </v>
      </c>
      <c r="CE68" s="131" t="str">
        <f t="shared" si="102"/>
        <v xml:space="preserve"> </v>
      </c>
      <c r="CF68" s="136" t="str">
        <f t="shared" si="43"/>
        <v xml:space="preserve"> </v>
      </c>
      <c r="CG68" s="136"/>
      <c r="CH68" s="136" t="str">
        <f t="shared" si="101"/>
        <v xml:space="preserve"> </v>
      </c>
      <c r="CI68" s="131" t="str">
        <f t="shared" si="44"/>
        <v xml:space="preserve"> </v>
      </c>
      <c r="CJ68" s="131"/>
      <c r="CK68" s="136" t="str">
        <f t="shared" si="45"/>
        <v xml:space="preserve"> </v>
      </c>
      <c r="CL68" s="136" t="str">
        <f t="shared" si="46"/>
        <v xml:space="preserve"> </v>
      </c>
      <c r="CM68" s="131" t="str">
        <f t="shared" si="47"/>
        <v xml:space="preserve"> </v>
      </c>
      <c r="CN68" s="136" t="str">
        <f t="shared" si="48"/>
        <v xml:space="preserve"> </v>
      </c>
      <c r="CO68" s="136" t="str">
        <f t="shared" si="49"/>
        <v xml:space="preserve"> </v>
      </c>
      <c r="CP68" s="136" t="str">
        <f t="shared" si="50"/>
        <v xml:space="preserve"> </v>
      </c>
      <c r="CQ68" s="136"/>
      <c r="CR68" s="136" t="str">
        <f t="shared" si="51"/>
        <v xml:space="preserve"> </v>
      </c>
      <c r="CS68" s="136"/>
      <c r="CT68" s="136"/>
      <c r="CU68" s="136"/>
      <c r="CV68" s="136"/>
      <c r="CW68" s="136"/>
      <c r="CX68" s="136"/>
      <c r="CY68" s="136"/>
      <c r="CZ68" s="136" t="str">
        <f t="shared" si="52"/>
        <v xml:space="preserve"> </v>
      </c>
      <c r="DA68" s="136" t="str">
        <f t="shared" si="53"/>
        <v xml:space="preserve"> </v>
      </c>
      <c r="DB68" s="136" t="str">
        <f t="shared" si="54"/>
        <v xml:space="preserve"> </v>
      </c>
      <c r="DC68" s="131" t="str">
        <f t="shared" si="13"/>
        <v xml:space="preserve"> </v>
      </c>
      <c r="DD68" s="131" t="str">
        <f t="shared" si="55"/>
        <v xml:space="preserve"> </v>
      </c>
      <c r="DE68" s="131" t="str">
        <f t="shared" si="56"/>
        <v xml:space="preserve"> </v>
      </c>
      <c r="DF68" s="131" t="str">
        <f t="shared" si="57"/>
        <v xml:space="preserve"> </v>
      </c>
      <c r="DG68" s="131" t="str">
        <f t="shared" si="58"/>
        <v xml:space="preserve"> </v>
      </c>
      <c r="DH68" s="131"/>
      <c r="DI68" s="131"/>
      <c r="DJ68" s="131"/>
      <c r="DK68" s="137" t="str">
        <f t="shared" si="99"/>
        <v xml:space="preserve"> </v>
      </c>
      <c r="DL68" s="227" t="str">
        <f t="shared" si="59"/>
        <v xml:space="preserve"> </v>
      </c>
      <c r="DM68" s="227" t="str">
        <f t="shared" si="60"/>
        <v xml:space="preserve"> </v>
      </c>
      <c r="DN68" s="228" t="str">
        <f t="shared" si="14"/>
        <v xml:space="preserve"> </v>
      </c>
      <c r="DO68" s="228" t="str">
        <f t="shared" si="61"/>
        <v xml:space="preserve"> </v>
      </c>
      <c r="DP68" s="228" t="str">
        <f t="shared" si="62"/>
        <v xml:space="preserve"> </v>
      </c>
      <c r="DQ68" s="228" t="str">
        <f t="shared" si="63"/>
        <v xml:space="preserve"> </v>
      </c>
    </row>
    <row r="69" spans="1:121">
      <c r="A69" s="132">
        <f t="shared" si="15"/>
        <v>0</v>
      </c>
      <c r="B69" s="18" t="str">
        <f t="shared" si="64"/>
        <v xml:space="preserve"> </v>
      </c>
      <c r="C69" s="18" t="str">
        <f>IF(A69=0," ",VLOOKUP(B69,'tosafot '!$A$7:$B$234,2,0))</f>
        <v xml:space="preserve"> </v>
      </c>
      <c r="D69" s="220" t="str">
        <f t="shared" si="65"/>
        <v xml:space="preserve"> </v>
      </c>
      <c r="E69" s="130" t="str">
        <f t="shared" si="66"/>
        <v xml:space="preserve"> </v>
      </c>
      <c r="F69" s="126" t="str">
        <f t="shared" si="67"/>
        <v xml:space="preserve"> </v>
      </c>
      <c r="G69" s="18" t="str">
        <f t="shared" si="68"/>
        <v xml:space="preserve"> </v>
      </c>
      <c r="H69" s="189" t="str">
        <f t="shared" si="69"/>
        <v xml:space="preserve"> </v>
      </c>
      <c r="I69" s="18" t="str">
        <f t="shared" si="70"/>
        <v xml:space="preserve"> </v>
      </c>
      <c r="J69" s="18" t="str">
        <f t="shared" si="71"/>
        <v xml:space="preserve"> </v>
      </c>
      <c r="K69" s="189" t="str">
        <f t="shared" si="72"/>
        <v xml:space="preserve"> </v>
      </c>
      <c r="L69" s="18" t="str">
        <f t="shared" si="73"/>
        <v xml:space="preserve"> </v>
      </c>
      <c r="M69" s="129" t="str">
        <f t="shared" si="74"/>
        <v xml:space="preserve"> </v>
      </c>
      <c r="N69" s="189"/>
      <c r="O69" s="132" t="str">
        <f t="shared" si="75"/>
        <v xml:space="preserve"> </v>
      </c>
      <c r="P69" s="127" t="str">
        <f t="shared" si="76"/>
        <v xml:space="preserve"> </v>
      </c>
      <c r="Q69" s="127" t="str">
        <f t="shared" si="77"/>
        <v xml:space="preserve"> </v>
      </c>
      <c r="R69" s="128" t="str">
        <f t="shared" si="78"/>
        <v xml:space="preserve"> </v>
      </c>
      <c r="S69" s="130" t="str">
        <f t="shared" si="79"/>
        <v xml:space="preserve"> </v>
      </c>
      <c r="T69" s="135" t="str">
        <f t="shared" si="16"/>
        <v xml:space="preserve"> </v>
      </c>
      <c r="U69" s="127" t="str">
        <f t="shared" si="17"/>
        <v xml:space="preserve"> </v>
      </c>
      <c r="V69" s="217">
        <v>0</v>
      </c>
      <c r="W69" s="191">
        <v>0</v>
      </c>
      <c r="X69" s="133">
        <v>0</v>
      </c>
      <c r="Y69" s="131" t="str">
        <f t="shared" si="18"/>
        <v xml:space="preserve"> </v>
      </c>
      <c r="Z69" s="131" t="str">
        <f t="shared" si="19"/>
        <v xml:space="preserve"> </v>
      </c>
      <c r="AA69" s="242" t="str">
        <f t="shared" si="20"/>
        <v xml:space="preserve"> </v>
      </c>
      <c r="AB69" s="131" t="str">
        <f t="shared" si="21"/>
        <v xml:space="preserve"> </v>
      </c>
      <c r="AC69" s="131" t="str">
        <f t="shared" si="22"/>
        <v xml:space="preserve"> </v>
      </c>
      <c r="AD69" s="131" t="str">
        <f t="shared" si="23"/>
        <v xml:space="preserve"> </v>
      </c>
      <c r="AE69" s="131" t="str">
        <f t="shared" si="24"/>
        <v xml:space="preserve"> </v>
      </c>
      <c r="AF69" s="131" t="str">
        <f t="shared" si="25"/>
        <v xml:space="preserve"> </v>
      </c>
      <c r="AG69" s="131" t="str">
        <f t="shared" si="26"/>
        <v xml:space="preserve"> </v>
      </c>
      <c r="AH69" s="131" t="str">
        <f t="shared" si="27"/>
        <v xml:space="preserve"> </v>
      </c>
      <c r="AI69" s="131" t="str">
        <f t="shared" si="28"/>
        <v xml:space="preserve"> </v>
      </c>
      <c r="AJ69" s="131" t="str">
        <f t="shared" si="29"/>
        <v xml:space="preserve"> </v>
      </c>
      <c r="AK69" s="131"/>
      <c r="AL69" s="131" t="str">
        <f t="shared" si="30"/>
        <v xml:space="preserve"> </v>
      </c>
      <c r="AM69" s="131"/>
      <c r="AN69" s="243" t="str">
        <f t="shared" si="31"/>
        <v xml:space="preserve"> </v>
      </c>
      <c r="AO69" s="131" t="str">
        <f t="shared" si="32"/>
        <v xml:space="preserve"> </v>
      </c>
      <c r="AP69" s="131" t="str">
        <f t="shared" si="33"/>
        <v xml:space="preserve"> </v>
      </c>
      <c r="AQ69" s="131"/>
      <c r="AR69" s="131" t="str">
        <f t="shared" si="34"/>
        <v xml:space="preserve"> </v>
      </c>
      <c r="AS69" s="131" t="str">
        <f t="shared" si="82"/>
        <v xml:space="preserve"> </v>
      </c>
      <c r="AT69" s="131" t="str">
        <f t="shared" si="35"/>
        <v xml:space="preserve"> </v>
      </c>
      <c r="AU69" s="131" t="str">
        <f t="shared" si="36"/>
        <v xml:space="preserve"> </v>
      </c>
      <c r="AV69" s="131"/>
      <c r="AW69" s="131" t="str">
        <f t="shared" si="37"/>
        <v xml:space="preserve"> </v>
      </c>
      <c r="AX69" s="131" t="str">
        <f t="shared" si="103"/>
        <v xml:space="preserve"> </v>
      </c>
      <c r="AY69" s="131" t="str">
        <f t="shared" si="38"/>
        <v xml:space="preserve"> </v>
      </c>
      <c r="AZ69" s="131"/>
      <c r="BA69" s="131" t="str">
        <f t="shared" si="104"/>
        <v xml:space="preserve"> </v>
      </c>
      <c r="BB69" s="131"/>
      <c r="BC69" s="131"/>
      <c r="BD69" s="131" t="str">
        <f t="shared" si="39"/>
        <v xml:space="preserve"> </v>
      </c>
      <c r="BE69" s="131"/>
      <c r="BF69" s="131" t="str">
        <f t="shared" si="89"/>
        <v xml:space="preserve"> </v>
      </c>
      <c r="BG69" s="131" t="str">
        <f t="shared" si="90"/>
        <v xml:space="preserve"> </v>
      </c>
      <c r="BH69" s="131"/>
      <c r="BI69" s="131"/>
      <c r="BJ69" s="131"/>
      <c r="BK69" s="131" t="str">
        <f t="shared" si="92"/>
        <v xml:space="preserve"> </v>
      </c>
      <c r="BL69" s="131"/>
      <c r="BM69" s="131"/>
      <c r="BN69" s="131" t="str">
        <f t="shared" si="93"/>
        <v xml:space="preserve"> </v>
      </c>
      <c r="BO69" s="131"/>
      <c r="BP69" s="131" t="str">
        <f t="shared" si="94"/>
        <v xml:space="preserve"> </v>
      </c>
      <c r="BQ69" s="131"/>
      <c r="BR69" s="131"/>
      <c r="BS69" s="131"/>
      <c r="BT69" s="131"/>
      <c r="BU69" s="131"/>
      <c r="BV69" s="131" t="str">
        <f t="shared" si="95"/>
        <v xml:space="preserve"> </v>
      </c>
      <c r="BW69" s="131"/>
      <c r="BX69" s="131"/>
      <c r="BY69" s="131"/>
      <c r="BZ69" s="131" t="str">
        <f t="shared" si="98"/>
        <v xml:space="preserve"> </v>
      </c>
      <c r="CA69" s="131"/>
      <c r="CB69" s="136" t="str">
        <f t="shared" si="40"/>
        <v xml:space="preserve"> </v>
      </c>
      <c r="CC69" s="131" t="str">
        <f t="shared" si="41"/>
        <v xml:space="preserve"> </v>
      </c>
      <c r="CD69" s="136" t="str">
        <f t="shared" si="42"/>
        <v xml:space="preserve"> </v>
      </c>
      <c r="CE69" s="131" t="str">
        <f t="shared" si="102"/>
        <v xml:space="preserve"> </v>
      </c>
      <c r="CF69" s="136" t="str">
        <f t="shared" si="43"/>
        <v xml:space="preserve"> </v>
      </c>
      <c r="CG69" s="136"/>
      <c r="CH69" s="136" t="str">
        <f t="shared" si="101"/>
        <v xml:space="preserve"> </v>
      </c>
      <c r="CI69" s="131" t="str">
        <f t="shared" si="44"/>
        <v xml:space="preserve"> </v>
      </c>
      <c r="CJ69" s="131"/>
      <c r="CK69" s="136" t="str">
        <f t="shared" si="45"/>
        <v xml:space="preserve"> </v>
      </c>
      <c r="CL69" s="136" t="str">
        <f t="shared" si="46"/>
        <v xml:space="preserve"> </v>
      </c>
      <c r="CM69" s="131" t="str">
        <f t="shared" si="47"/>
        <v xml:space="preserve"> </v>
      </c>
      <c r="CN69" s="136" t="str">
        <f t="shared" si="48"/>
        <v xml:space="preserve"> </v>
      </c>
      <c r="CO69" s="136" t="str">
        <f t="shared" si="49"/>
        <v xml:space="preserve"> </v>
      </c>
      <c r="CP69" s="136" t="str">
        <f t="shared" si="50"/>
        <v xml:space="preserve"> </v>
      </c>
      <c r="CQ69" s="136"/>
      <c r="CR69" s="136" t="str">
        <f t="shared" si="51"/>
        <v xml:space="preserve"> </v>
      </c>
      <c r="CS69" s="136"/>
      <c r="CT69" s="136"/>
      <c r="CU69" s="136"/>
      <c r="CV69" s="136"/>
      <c r="CW69" s="136"/>
      <c r="CX69" s="136"/>
      <c r="CY69" s="136"/>
      <c r="CZ69" s="136" t="str">
        <f t="shared" si="52"/>
        <v xml:space="preserve"> </v>
      </c>
      <c r="DA69" s="136" t="str">
        <f t="shared" si="53"/>
        <v xml:space="preserve"> </v>
      </c>
      <c r="DB69" s="136" t="str">
        <f t="shared" si="54"/>
        <v xml:space="preserve"> </v>
      </c>
      <c r="DC69" s="131" t="str">
        <f t="shared" si="13"/>
        <v xml:space="preserve"> </v>
      </c>
      <c r="DD69" s="131" t="str">
        <f t="shared" si="55"/>
        <v xml:space="preserve"> </v>
      </c>
      <c r="DE69" s="131" t="str">
        <f t="shared" si="56"/>
        <v xml:space="preserve"> </v>
      </c>
      <c r="DF69" s="131" t="str">
        <f t="shared" si="57"/>
        <v xml:space="preserve"> </v>
      </c>
      <c r="DG69" s="131" t="str">
        <f t="shared" si="58"/>
        <v xml:space="preserve"> </v>
      </c>
      <c r="DH69" s="131"/>
      <c r="DI69" s="131"/>
      <c r="DJ69" s="131"/>
      <c r="DK69" s="137" t="str">
        <f t="shared" si="99"/>
        <v xml:space="preserve"> </v>
      </c>
      <c r="DL69" s="227" t="str">
        <f t="shared" si="59"/>
        <v xml:space="preserve"> </v>
      </c>
      <c r="DM69" s="227" t="str">
        <f t="shared" si="60"/>
        <v xml:space="preserve"> </v>
      </c>
      <c r="DN69" s="228" t="str">
        <f t="shared" si="14"/>
        <v xml:space="preserve"> </v>
      </c>
      <c r="DO69" s="228" t="str">
        <f t="shared" si="61"/>
        <v xml:space="preserve"> </v>
      </c>
      <c r="DP69" s="228" t="str">
        <f t="shared" si="62"/>
        <v xml:space="preserve"> </v>
      </c>
      <c r="DQ69" s="228" t="str">
        <f t="shared" si="63"/>
        <v xml:space="preserve"> </v>
      </c>
    </row>
    <row r="70" spans="1:121">
      <c r="A70" s="132">
        <f t="shared" si="15"/>
        <v>0</v>
      </c>
      <c r="B70" s="18" t="str">
        <f t="shared" si="64"/>
        <v xml:space="preserve"> </v>
      </c>
      <c r="C70" s="18" t="str">
        <f>IF(A70=0," ",VLOOKUP(B70,'tosafot '!$A$7:$B$234,2,0))</f>
        <v xml:space="preserve"> </v>
      </c>
      <c r="D70" s="220" t="str">
        <f t="shared" si="65"/>
        <v xml:space="preserve"> </v>
      </c>
      <c r="E70" s="130" t="str">
        <f t="shared" si="66"/>
        <v xml:space="preserve"> </v>
      </c>
      <c r="F70" s="126" t="str">
        <f t="shared" si="67"/>
        <v xml:space="preserve"> </v>
      </c>
      <c r="G70" s="18" t="str">
        <f t="shared" si="68"/>
        <v xml:space="preserve"> </v>
      </c>
      <c r="H70" s="189" t="str">
        <f t="shared" si="69"/>
        <v xml:space="preserve"> </v>
      </c>
      <c r="I70" s="18" t="str">
        <f t="shared" si="70"/>
        <v xml:space="preserve"> </v>
      </c>
      <c r="J70" s="18" t="str">
        <f t="shared" si="71"/>
        <v xml:space="preserve"> </v>
      </c>
      <c r="K70" s="189" t="str">
        <f t="shared" si="72"/>
        <v xml:space="preserve"> </v>
      </c>
      <c r="L70" s="18" t="str">
        <f t="shared" si="73"/>
        <v xml:space="preserve"> </v>
      </c>
      <c r="M70" s="129" t="str">
        <f t="shared" si="74"/>
        <v xml:space="preserve"> </v>
      </c>
      <c r="N70" s="189"/>
      <c r="O70" s="132" t="str">
        <f t="shared" si="75"/>
        <v xml:space="preserve"> </v>
      </c>
      <c r="P70" s="127" t="str">
        <f t="shared" si="76"/>
        <v xml:space="preserve"> </v>
      </c>
      <c r="Q70" s="127" t="str">
        <f t="shared" si="77"/>
        <v xml:space="preserve"> </v>
      </c>
      <c r="R70" s="128" t="str">
        <f t="shared" si="78"/>
        <v xml:space="preserve"> </v>
      </c>
      <c r="S70" s="130" t="str">
        <f t="shared" si="79"/>
        <v xml:space="preserve"> </v>
      </c>
      <c r="T70" s="135" t="str">
        <f t="shared" si="16"/>
        <v xml:space="preserve"> </v>
      </c>
      <c r="U70" s="127" t="str">
        <f t="shared" si="17"/>
        <v xml:space="preserve"> </v>
      </c>
      <c r="V70" s="217">
        <v>0</v>
      </c>
      <c r="W70" s="191">
        <v>0</v>
      </c>
      <c r="X70" s="133">
        <v>0</v>
      </c>
      <c r="Y70" s="131" t="str">
        <f t="shared" si="18"/>
        <v xml:space="preserve"> </v>
      </c>
      <c r="Z70" s="131" t="str">
        <f t="shared" si="19"/>
        <v xml:space="preserve"> </v>
      </c>
      <c r="AA70" s="242" t="str">
        <f t="shared" si="20"/>
        <v xml:space="preserve"> </v>
      </c>
      <c r="AB70" s="131" t="str">
        <f t="shared" si="21"/>
        <v xml:space="preserve"> </v>
      </c>
      <c r="AC70" s="131" t="str">
        <f t="shared" si="22"/>
        <v xml:space="preserve"> </v>
      </c>
      <c r="AD70" s="131" t="str">
        <f t="shared" si="23"/>
        <v xml:space="preserve"> </v>
      </c>
      <c r="AE70" s="131" t="str">
        <f t="shared" si="24"/>
        <v xml:space="preserve"> </v>
      </c>
      <c r="AF70" s="131" t="str">
        <f t="shared" si="25"/>
        <v xml:space="preserve"> </v>
      </c>
      <c r="AG70" s="131" t="str">
        <f t="shared" si="26"/>
        <v xml:space="preserve"> </v>
      </c>
      <c r="AH70" s="131" t="str">
        <f t="shared" si="27"/>
        <v xml:space="preserve"> </v>
      </c>
      <c r="AI70" s="131" t="str">
        <f t="shared" si="28"/>
        <v xml:space="preserve"> </v>
      </c>
      <c r="AJ70" s="131" t="str">
        <f t="shared" si="29"/>
        <v xml:space="preserve"> </v>
      </c>
      <c r="AK70" s="131"/>
      <c r="AL70" s="131" t="str">
        <f t="shared" si="30"/>
        <v xml:space="preserve"> </v>
      </c>
      <c r="AM70" s="131"/>
      <c r="AN70" s="243" t="str">
        <f t="shared" si="31"/>
        <v xml:space="preserve"> </v>
      </c>
      <c r="AO70" s="131" t="str">
        <f t="shared" si="32"/>
        <v xml:space="preserve"> </v>
      </c>
      <c r="AP70" s="131" t="str">
        <f t="shared" si="33"/>
        <v xml:space="preserve"> </v>
      </c>
      <c r="AQ70" s="131"/>
      <c r="AR70" s="131" t="str">
        <f t="shared" si="34"/>
        <v xml:space="preserve"> </v>
      </c>
      <c r="AS70" s="131" t="str">
        <f t="shared" si="82"/>
        <v xml:space="preserve"> </v>
      </c>
      <c r="AT70" s="131" t="str">
        <f t="shared" si="35"/>
        <v xml:space="preserve"> </v>
      </c>
      <c r="AU70" s="131" t="str">
        <f t="shared" si="36"/>
        <v xml:space="preserve"> </v>
      </c>
      <c r="AV70" s="131"/>
      <c r="AW70" s="131" t="str">
        <f t="shared" si="37"/>
        <v xml:space="preserve"> </v>
      </c>
      <c r="AX70" s="131" t="str">
        <f t="shared" si="103"/>
        <v xml:space="preserve"> </v>
      </c>
      <c r="AY70" s="131" t="str">
        <f t="shared" si="38"/>
        <v xml:space="preserve"> </v>
      </c>
      <c r="AZ70" s="131"/>
      <c r="BA70" s="131" t="str">
        <f t="shared" si="104"/>
        <v xml:space="preserve"> </v>
      </c>
      <c r="BB70" s="131"/>
      <c r="BC70" s="131"/>
      <c r="BD70" s="131" t="str">
        <f t="shared" si="39"/>
        <v xml:space="preserve"> </v>
      </c>
      <c r="BE70" s="131"/>
      <c r="BF70" s="131" t="str">
        <f t="shared" si="89"/>
        <v xml:space="preserve"> </v>
      </c>
      <c r="BG70" s="131" t="str">
        <f t="shared" si="90"/>
        <v xml:space="preserve"> </v>
      </c>
      <c r="BH70" s="131"/>
      <c r="BI70" s="131"/>
      <c r="BJ70" s="131"/>
      <c r="BK70" s="131" t="str">
        <f t="shared" si="92"/>
        <v xml:space="preserve"> </v>
      </c>
      <c r="BL70" s="131"/>
      <c r="BM70" s="131"/>
      <c r="BN70" s="131" t="str">
        <f t="shared" si="93"/>
        <v xml:space="preserve"> </v>
      </c>
      <c r="BO70" s="131"/>
      <c r="BP70" s="131" t="str">
        <f t="shared" si="94"/>
        <v xml:space="preserve"> </v>
      </c>
      <c r="BQ70" s="131"/>
      <c r="BR70" s="131"/>
      <c r="BS70" s="131"/>
      <c r="BT70" s="131"/>
      <c r="BU70" s="131"/>
      <c r="BV70" s="131" t="str">
        <f t="shared" si="95"/>
        <v xml:space="preserve"> </v>
      </c>
      <c r="BW70" s="131"/>
      <c r="BX70" s="131"/>
      <c r="BY70" s="131"/>
      <c r="BZ70" s="131" t="str">
        <f t="shared" si="98"/>
        <v xml:space="preserve"> </v>
      </c>
      <c r="CA70" s="131"/>
      <c r="CB70" s="136" t="str">
        <f t="shared" si="40"/>
        <v xml:space="preserve"> </v>
      </c>
      <c r="CC70" s="131" t="str">
        <f t="shared" si="41"/>
        <v xml:space="preserve"> </v>
      </c>
      <c r="CD70" s="136" t="str">
        <f t="shared" si="42"/>
        <v xml:space="preserve"> </v>
      </c>
      <c r="CE70" s="131" t="str">
        <f t="shared" si="102"/>
        <v xml:space="preserve"> </v>
      </c>
      <c r="CF70" s="136" t="str">
        <f t="shared" si="43"/>
        <v xml:space="preserve"> </v>
      </c>
      <c r="CG70" s="136"/>
      <c r="CH70" s="136" t="str">
        <f t="shared" si="101"/>
        <v xml:space="preserve"> </v>
      </c>
      <c r="CI70" s="131" t="str">
        <f t="shared" si="44"/>
        <v xml:space="preserve"> </v>
      </c>
      <c r="CJ70" s="131"/>
      <c r="CK70" s="136" t="str">
        <f t="shared" si="45"/>
        <v xml:space="preserve"> </v>
      </c>
      <c r="CL70" s="136" t="str">
        <f t="shared" si="46"/>
        <v xml:space="preserve"> </v>
      </c>
      <c r="CM70" s="131" t="str">
        <f t="shared" si="47"/>
        <v xml:space="preserve"> </v>
      </c>
      <c r="CN70" s="136" t="str">
        <f t="shared" si="48"/>
        <v xml:space="preserve"> </v>
      </c>
      <c r="CO70" s="136" t="str">
        <f t="shared" si="49"/>
        <v xml:space="preserve"> </v>
      </c>
      <c r="CP70" s="136" t="str">
        <f t="shared" si="50"/>
        <v xml:space="preserve"> </v>
      </c>
      <c r="CQ70" s="136"/>
      <c r="CR70" s="136" t="str">
        <f t="shared" si="51"/>
        <v xml:space="preserve"> </v>
      </c>
      <c r="CS70" s="136"/>
      <c r="CT70" s="136"/>
      <c r="CU70" s="136"/>
      <c r="CV70" s="136"/>
      <c r="CW70" s="136"/>
      <c r="CX70" s="136"/>
      <c r="CY70" s="136"/>
      <c r="CZ70" s="136" t="str">
        <f t="shared" si="52"/>
        <v xml:space="preserve"> </v>
      </c>
      <c r="DA70" s="136" t="str">
        <f t="shared" si="53"/>
        <v xml:space="preserve"> </v>
      </c>
      <c r="DB70" s="136" t="str">
        <f t="shared" si="54"/>
        <v xml:space="preserve"> </v>
      </c>
      <c r="DC70" s="131" t="str">
        <f t="shared" si="13"/>
        <v xml:space="preserve"> </v>
      </c>
      <c r="DD70" s="131" t="str">
        <f t="shared" si="55"/>
        <v xml:space="preserve"> </v>
      </c>
      <c r="DE70" s="131" t="str">
        <f t="shared" si="56"/>
        <v xml:space="preserve"> </v>
      </c>
      <c r="DF70" s="131" t="str">
        <f t="shared" si="57"/>
        <v xml:space="preserve"> </v>
      </c>
      <c r="DG70" s="131" t="str">
        <f t="shared" si="58"/>
        <v xml:space="preserve"> </v>
      </c>
      <c r="DH70" s="131"/>
      <c r="DI70" s="131"/>
      <c r="DJ70" s="131"/>
      <c r="DK70" s="137" t="str">
        <f t="shared" si="99"/>
        <v xml:space="preserve"> </v>
      </c>
      <c r="DL70" s="227" t="str">
        <f t="shared" si="59"/>
        <v xml:space="preserve"> </v>
      </c>
      <c r="DM70" s="227" t="str">
        <f t="shared" si="60"/>
        <v xml:space="preserve"> </v>
      </c>
      <c r="DN70" s="228" t="str">
        <f t="shared" si="14"/>
        <v xml:space="preserve"> </v>
      </c>
      <c r="DO70" s="228" t="str">
        <f t="shared" si="61"/>
        <v xml:space="preserve"> </v>
      </c>
      <c r="DP70" s="228" t="str">
        <f t="shared" si="62"/>
        <v xml:space="preserve"> </v>
      </c>
      <c r="DQ70" s="228" t="str">
        <f t="shared" si="63"/>
        <v xml:space="preserve"> </v>
      </c>
    </row>
    <row r="71" spans="1:121">
      <c r="A71" s="132">
        <f t="shared" si="15"/>
        <v>0</v>
      </c>
      <c r="B71" s="18" t="str">
        <f t="shared" si="64"/>
        <v xml:space="preserve"> </v>
      </c>
      <c r="C71" s="18" t="str">
        <f>IF(A71=0," ",VLOOKUP(B71,'tosafot '!$A$7:$B$234,2,0))</f>
        <v xml:space="preserve"> </v>
      </c>
      <c r="D71" s="220" t="str">
        <f t="shared" si="65"/>
        <v xml:space="preserve"> </v>
      </c>
      <c r="E71" s="130" t="str">
        <f t="shared" si="66"/>
        <v xml:space="preserve"> </v>
      </c>
      <c r="F71" s="126" t="str">
        <f t="shared" si="67"/>
        <v xml:space="preserve"> </v>
      </c>
      <c r="G71" s="18" t="str">
        <f t="shared" si="68"/>
        <v xml:space="preserve"> </v>
      </c>
      <c r="H71" s="189" t="str">
        <f t="shared" si="69"/>
        <v xml:space="preserve"> </v>
      </c>
      <c r="I71" s="18" t="str">
        <f t="shared" si="70"/>
        <v xml:space="preserve"> </v>
      </c>
      <c r="J71" s="18" t="str">
        <f t="shared" si="71"/>
        <v xml:space="preserve"> </v>
      </c>
      <c r="K71" s="189" t="str">
        <f t="shared" si="72"/>
        <v xml:space="preserve"> </v>
      </c>
      <c r="L71" s="18" t="str">
        <f t="shared" si="73"/>
        <v xml:space="preserve"> </v>
      </c>
      <c r="M71" s="129" t="str">
        <f t="shared" si="74"/>
        <v xml:space="preserve"> </v>
      </c>
      <c r="N71" s="189"/>
      <c r="O71" s="132" t="str">
        <f t="shared" si="75"/>
        <v xml:space="preserve"> </v>
      </c>
      <c r="P71" s="127" t="str">
        <f t="shared" si="76"/>
        <v xml:space="preserve"> </v>
      </c>
      <c r="Q71" s="127" t="str">
        <f t="shared" si="77"/>
        <v xml:space="preserve"> </v>
      </c>
      <c r="R71" s="128" t="str">
        <f t="shared" si="78"/>
        <v xml:space="preserve"> </v>
      </c>
      <c r="S71" s="130" t="str">
        <f t="shared" si="79"/>
        <v xml:space="preserve"> </v>
      </c>
      <c r="T71" s="135" t="str">
        <f t="shared" si="16"/>
        <v xml:space="preserve"> </v>
      </c>
      <c r="U71" s="127" t="str">
        <f t="shared" si="17"/>
        <v xml:space="preserve"> </v>
      </c>
      <c r="V71" s="217">
        <v>0</v>
      </c>
      <c r="W71" s="191">
        <v>0</v>
      </c>
      <c r="X71" s="133">
        <v>0</v>
      </c>
      <c r="Y71" s="131" t="str">
        <f t="shared" si="18"/>
        <v xml:space="preserve"> </v>
      </c>
      <c r="Z71" s="131" t="str">
        <f t="shared" si="19"/>
        <v xml:space="preserve"> </v>
      </c>
      <c r="AA71" s="242" t="str">
        <f t="shared" si="20"/>
        <v xml:space="preserve"> </v>
      </c>
      <c r="AB71" s="131" t="str">
        <f t="shared" si="21"/>
        <v xml:space="preserve"> </v>
      </c>
      <c r="AC71" s="131" t="str">
        <f t="shared" si="22"/>
        <v xml:space="preserve"> </v>
      </c>
      <c r="AD71" s="131" t="str">
        <f t="shared" si="23"/>
        <v xml:space="preserve"> </v>
      </c>
      <c r="AE71" s="131" t="str">
        <f t="shared" si="24"/>
        <v xml:space="preserve"> </v>
      </c>
      <c r="AF71" s="131" t="str">
        <f t="shared" si="25"/>
        <v xml:space="preserve"> </v>
      </c>
      <c r="AG71" s="131" t="str">
        <f t="shared" si="26"/>
        <v xml:space="preserve"> </v>
      </c>
      <c r="AH71" s="131" t="str">
        <f t="shared" si="27"/>
        <v xml:space="preserve"> </v>
      </c>
      <c r="AI71" s="131" t="str">
        <f t="shared" si="28"/>
        <v xml:space="preserve"> </v>
      </c>
      <c r="AJ71" s="131" t="str">
        <f t="shared" si="29"/>
        <v xml:space="preserve"> </v>
      </c>
      <c r="AK71" s="131"/>
      <c r="AL71" s="131" t="str">
        <f t="shared" si="30"/>
        <v xml:space="preserve"> </v>
      </c>
      <c r="AM71" s="131"/>
      <c r="AN71" s="243" t="str">
        <f t="shared" si="31"/>
        <v xml:space="preserve"> </v>
      </c>
      <c r="AO71" s="131" t="str">
        <f t="shared" si="32"/>
        <v xml:space="preserve"> </v>
      </c>
      <c r="AP71" s="131" t="str">
        <f t="shared" si="33"/>
        <v xml:space="preserve"> </v>
      </c>
      <c r="AQ71" s="131"/>
      <c r="AR71" s="131" t="str">
        <f t="shared" si="34"/>
        <v xml:space="preserve"> </v>
      </c>
      <c r="AS71" s="131" t="str">
        <f t="shared" si="82"/>
        <v xml:space="preserve"> </v>
      </c>
      <c r="AT71" s="131" t="str">
        <f t="shared" si="35"/>
        <v xml:space="preserve"> </v>
      </c>
      <c r="AU71" s="131" t="str">
        <f t="shared" si="36"/>
        <v xml:space="preserve"> </v>
      </c>
      <c r="AV71" s="131"/>
      <c r="AW71" s="131" t="str">
        <f t="shared" si="37"/>
        <v xml:space="preserve"> </v>
      </c>
      <c r="AX71" s="131" t="str">
        <f t="shared" si="103"/>
        <v xml:space="preserve"> </v>
      </c>
      <c r="AY71" s="131" t="str">
        <f t="shared" si="38"/>
        <v xml:space="preserve"> </v>
      </c>
      <c r="AZ71" s="131"/>
      <c r="BA71" s="131" t="str">
        <f t="shared" si="104"/>
        <v xml:space="preserve"> </v>
      </c>
      <c r="BB71" s="131"/>
      <c r="BC71" s="131"/>
      <c r="BD71" s="131" t="str">
        <f t="shared" si="39"/>
        <v xml:space="preserve"> </v>
      </c>
      <c r="BE71" s="131"/>
      <c r="BF71" s="131" t="str">
        <f t="shared" si="89"/>
        <v xml:space="preserve"> </v>
      </c>
      <c r="BG71" s="131" t="str">
        <f t="shared" si="90"/>
        <v xml:space="preserve"> </v>
      </c>
      <c r="BH71" s="131"/>
      <c r="BI71" s="131"/>
      <c r="BJ71" s="131"/>
      <c r="BK71" s="131" t="str">
        <f t="shared" si="92"/>
        <v xml:space="preserve"> </v>
      </c>
      <c r="BL71" s="131"/>
      <c r="BM71" s="131"/>
      <c r="BN71" s="131" t="str">
        <f t="shared" si="93"/>
        <v xml:space="preserve"> </v>
      </c>
      <c r="BO71" s="131"/>
      <c r="BP71" s="131" t="str">
        <f t="shared" si="94"/>
        <v xml:space="preserve"> </v>
      </c>
      <c r="BQ71" s="131"/>
      <c r="BR71" s="131"/>
      <c r="BS71" s="131"/>
      <c r="BT71" s="131"/>
      <c r="BU71" s="131"/>
      <c r="BV71" s="131" t="str">
        <f t="shared" si="95"/>
        <v xml:space="preserve"> </v>
      </c>
      <c r="BW71" s="131"/>
      <c r="BX71" s="131"/>
      <c r="BY71" s="131"/>
      <c r="BZ71" s="131" t="str">
        <f t="shared" si="98"/>
        <v xml:space="preserve"> </v>
      </c>
      <c r="CA71" s="131"/>
      <c r="CB71" s="136" t="str">
        <f t="shared" si="40"/>
        <v xml:space="preserve"> </v>
      </c>
      <c r="CC71" s="131" t="str">
        <f t="shared" si="41"/>
        <v xml:space="preserve"> </v>
      </c>
      <c r="CD71" s="136" t="str">
        <f t="shared" si="42"/>
        <v xml:space="preserve"> </v>
      </c>
      <c r="CE71" s="131" t="str">
        <f t="shared" si="102"/>
        <v xml:space="preserve"> </v>
      </c>
      <c r="CF71" s="136" t="str">
        <f t="shared" si="43"/>
        <v xml:space="preserve"> </v>
      </c>
      <c r="CG71" s="136"/>
      <c r="CH71" s="136" t="str">
        <f t="shared" si="101"/>
        <v xml:space="preserve"> </v>
      </c>
      <c r="CI71" s="131" t="str">
        <f t="shared" si="44"/>
        <v xml:space="preserve"> </v>
      </c>
      <c r="CJ71" s="131"/>
      <c r="CK71" s="136" t="str">
        <f t="shared" si="45"/>
        <v xml:space="preserve"> </v>
      </c>
      <c r="CL71" s="136" t="str">
        <f t="shared" si="46"/>
        <v xml:space="preserve"> </v>
      </c>
      <c r="CM71" s="131" t="str">
        <f t="shared" si="47"/>
        <v xml:space="preserve"> </v>
      </c>
      <c r="CN71" s="136" t="str">
        <f t="shared" si="48"/>
        <v xml:space="preserve"> </v>
      </c>
      <c r="CO71" s="136" t="str">
        <f t="shared" si="49"/>
        <v xml:space="preserve"> </v>
      </c>
      <c r="CP71" s="136" t="str">
        <f t="shared" si="50"/>
        <v xml:space="preserve"> </v>
      </c>
      <c r="CQ71" s="136"/>
      <c r="CR71" s="136" t="str">
        <f t="shared" si="51"/>
        <v xml:space="preserve"> </v>
      </c>
      <c r="CS71" s="136"/>
      <c r="CT71" s="136"/>
      <c r="CU71" s="136"/>
      <c r="CV71" s="136"/>
      <c r="CW71" s="136"/>
      <c r="CX71" s="136"/>
      <c r="CY71" s="136"/>
      <c r="CZ71" s="136" t="str">
        <f t="shared" si="52"/>
        <v xml:space="preserve"> </v>
      </c>
      <c r="DA71" s="136" t="str">
        <f t="shared" si="53"/>
        <v xml:space="preserve"> </v>
      </c>
      <c r="DB71" s="136" t="str">
        <f t="shared" si="54"/>
        <v xml:space="preserve"> </v>
      </c>
      <c r="DC71" s="131" t="str">
        <f t="shared" si="13"/>
        <v xml:space="preserve"> </v>
      </c>
      <c r="DD71" s="131" t="str">
        <f t="shared" si="55"/>
        <v xml:space="preserve"> </v>
      </c>
      <c r="DE71" s="131" t="str">
        <f t="shared" si="56"/>
        <v xml:space="preserve"> </v>
      </c>
      <c r="DF71" s="131" t="str">
        <f t="shared" si="57"/>
        <v xml:space="preserve"> </v>
      </c>
      <c r="DG71" s="131" t="str">
        <f t="shared" si="58"/>
        <v xml:space="preserve"> </v>
      </c>
      <c r="DH71" s="131"/>
      <c r="DI71" s="131"/>
      <c r="DJ71" s="131"/>
      <c r="DK71" s="137" t="str">
        <f t="shared" si="99"/>
        <v xml:space="preserve"> </v>
      </c>
      <c r="DL71" s="227" t="str">
        <f t="shared" si="59"/>
        <v xml:space="preserve"> </v>
      </c>
      <c r="DM71" s="227" t="str">
        <f t="shared" si="60"/>
        <v xml:space="preserve"> </v>
      </c>
      <c r="DN71" s="228" t="str">
        <f t="shared" si="14"/>
        <v xml:space="preserve"> </v>
      </c>
      <c r="DO71" s="228" t="str">
        <f t="shared" si="61"/>
        <v xml:space="preserve"> </v>
      </c>
      <c r="DP71" s="228" t="str">
        <f t="shared" si="62"/>
        <v xml:space="preserve"> </v>
      </c>
      <c r="DQ71" s="228" t="str">
        <f t="shared" si="63"/>
        <v xml:space="preserve"> </v>
      </c>
    </row>
    <row r="72" spans="1:121">
      <c r="A72" s="132">
        <f t="shared" si="15"/>
        <v>0</v>
      </c>
      <c r="B72" s="18" t="str">
        <f t="shared" si="64"/>
        <v xml:space="preserve"> </v>
      </c>
      <c r="C72" s="18" t="str">
        <f>IF(A72=0," ",VLOOKUP(B72,'tosafot '!$A$7:$B$234,2,0))</f>
        <v xml:space="preserve"> </v>
      </c>
      <c r="D72" s="220" t="str">
        <f t="shared" si="65"/>
        <v xml:space="preserve"> </v>
      </c>
      <c r="E72" s="130" t="str">
        <f t="shared" si="66"/>
        <v xml:space="preserve"> </v>
      </c>
      <c r="F72" s="126" t="str">
        <f t="shared" si="67"/>
        <v xml:space="preserve"> </v>
      </c>
      <c r="G72" s="18" t="str">
        <f t="shared" si="68"/>
        <v xml:space="preserve"> </v>
      </c>
      <c r="H72" s="189" t="str">
        <f t="shared" si="69"/>
        <v xml:space="preserve"> </v>
      </c>
      <c r="I72" s="18" t="str">
        <f t="shared" si="70"/>
        <v xml:space="preserve"> </v>
      </c>
      <c r="J72" s="18" t="str">
        <f t="shared" si="71"/>
        <v xml:space="preserve"> </v>
      </c>
      <c r="K72" s="189" t="str">
        <f t="shared" si="72"/>
        <v xml:space="preserve"> </v>
      </c>
      <c r="L72" s="18" t="str">
        <f t="shared" si="73"/>
        <v xml:space="preserve"> </v>
      </c>
      <c r="M72" s="129" t="str">
        <f t="shared" si="74"/>
        <v xml:space="preserve"> </v>
      </c>
      <c r="N72" s="189"/>
      <c r="O72" s="132" t="str">
        <f t="shared" si="75"/>
        <v xml:space="preserve"> </v>
      </c>
      <c r="P72" s="127" t="str">
        <f t="shared" si="76"/>
        <v xml:space="preserve"> </v>
      </c>
      <c r="Q72" s="127" t="str">
        <f t="shared" si="77"/>
        <v xml:space="preserve"> </v>
      </c>
      <c r="R72" s="128" t="str">
        <f t="shared" si="78"/>
        <v xml:space="preserve"> </v>
      </c>
      <c r="S72" s="130" t="str">
        <f t="shared" si="79"/>
        <v xml:space="preserve"> </v>
      </c>
      <c r="T72" s="135" t="str">
        <f t="shared" si="16"/>
        <v xml:space="preserve"> </v>
      </c>
      <c r="U72" s="127" t="str">
        <f t="shared" si="17"/>
        <v xml:space="preserve"> </v>
      </c>
      <c r="V72" s="217">
        <v>0</v>
      </c>
      <c r="W72" s="191">
        <v>0</v>
      </c>
      <c r="X72" s="133">
        <v>0</v>
      </c>
      <c r="Y72" s="131" t="str">
        <f t="shared" si="18"/>
        <v xml:space="preserve"> </v>
      </c>
      <c r="Z72" s="131" t="str">
        <f t="shared" si="19"/>
        <v xml:space="preserve"> </v>
      </c>
      <c r="AA72" s="242" t="str">
        <f t="shared" si="20"/>
        <v xml:space="preserve"> </v>
      </c>
      <c r="AB72" s="131" t="str">
        <f t="shared" si="21"/>
        <v xml:space="preserve"> </v>
      </c>
      <c r="AC72" s="131" t="str">
        <f t="shared" si="22"/>
        <v xml:space="preserve"> </v>
      </c>
      <c r="AD72" s="131" t="str">
        <f t="shared" si="23"/>
        <v xml:space="preserve"> </v>
      </c>
      <c r="AE72" s="131" t="str">
        <f t="shared" si="24"/>
        <v xml:space="preserve"> </v>
      </c>
      <c r="AF72" s="131" t="str">
        <f t="shared" si="25"/>
        <v xml:space="preserve"> </v>
      </c>
      <c r="AG72" s="131" t="str">
        <f t="shared" si="26"/>
        <v xml:space="preserve"> </v>
      </c>
      <c r="AH72" s="131" t="str">
        <f t="shared" si="27"/>
        <v xml:space="preserve"> </v>
      </c>
      <c r="AI72" s="131" t="str">
        <f t="shared" si="28"/>
        <v xml:space="preserve"> </v>
      </c>
      <c r="AJ72" s="131" t="str">
        <f t="shared" si="29"/>
        <v xml:space="preserve"> </v>
      </c>
      <c r="AK72" s="131"/>
      <c r="AL72" s="131" t="str">
        <f t="shared" si="30"/>
        <v xml:space="preserve"> </v>
      </c>
      <c r="AM72" s="131"/>
      <c r="AN72" s="243" t="str">
        <f t="shared" si="31"/>
        <v xml:space="preserve"> </v>
      </c>
      <c r="AO72" s="131" t="str">
        <f t="shared" si="32"/>
        <v xml:space="preserve"> </v>
      </c>
      <c r="AP72" s="131" t="str">
        <f t="shared" si="33"/>
        <v xml:space="preserve"> </v>
      </c>
      <c r="AQ72" s="131"/>
      <c r="AR72" s="131" t="str">
        <f t="shared" si="34"/>
        <v xml:space="preserve"> </v>
      </c>
      <c r="AS72" s="131" t="str">
        <f t="shared" si="82"/>
        <v xml:space="preserve"> </v>
      </c>
      <c r="AT72" s="131" t="str">
        <f t="shared" si="35"/>
        <v xml:space="preserve"> </v>
      </c>
      <c r="AU72" s="131" t="str">
        <f t="shared" si="36"/>
        <v xml:space="preserve"> </v>
      </c>
      <c r="AV72" s="131"/>
      <c r="AW72" s="131" t="str">
        <f t="shared" si="37"/>
        <v xml:space="preserve"> </v>
      </c>
      <c r="AX72" s="131" t="str">
        <f t="shared" si="103"/>
        <v xml:space="preserve"> </v>
      </c>
      <c r="AY72" s="131" t="str">
        <f t="shared" si="38"/>
        <v xml:space="preserve"> </v>
      </c>
      <c r="AZ72" s="131"/>
      <c r="BA72" s="131" t="str">
        <f t="shared" si="104"/>
        <v xml:space="preserve"> </v>
      </c>
      <c r="BB72" s="131"/>
      <c r="BC72" s="131"/>
      <c r="BD72" s="131" t="str">
        <f t="shared" si="39"/>
        <v xml:space="preserve"> </v>
      </c>
      <c r="BE72" s="131"/>
      <c r="BF72" s="131" t="str">
        <f t="shared" si="89"/>
        <v xml:space="preserve"> </v>
      </c>
      <c r="BG72" s="131" t="str">
        <f t="shared" si="90"/>
        <v xml:space="preserve"> </v>
      </c>
      <c r="BH72" s="131"/>
      <c r="BI72" s="131"/>
      <c r="BJ72" s="131"/>
      <c r="BK72" s="131" t="str">
        <f t="shared" si="92"/>
        <v xml:space="preserve"> </v>
      </c>
      <c r="BL72" s="131"/>
      <c r="BM72" s="131"/>
      <c r="BN72" s="131" t="str">
        <f t="shared" si="93"/>
        <v xml:space="preserve"> </v>
      </c>
      <c r="BO72" s="131"/>
      <c r="BP72" s="131" t="str">
        <f t="shared" si="94"/>
        <v xml:space="preserve"> </v>
      </c>
      <c r="BQ72" s="131"/>
      <c r="BR72" s="131"/>
      <c r="BS72" s="131"/>
      <c r="BT72" s="131"/>
      <c r="BU72" s="131"/>
      <c r="BV72" s="131" t="str">
        <f t="shared" si="95"/>
        <v xml:space="preserve"> </v>
      </c>
      <c r="BW72" s="131"/>
      <c r="BX72" s="131"/>
      <c r="BY72" s="131"/>
      <c r="BZ72" s="131" t="str">
        <f t="shared" si="98"/>
        <v xml:space="preserve"> </v>
      </c>
      <c r="CA72" s="131"/>
      <c r="CB72" s="136" t="str">
        <f t="shared" si="40"/>
        <v xml:space="preserve"> </v>
      </c>
      <c r="CC72" s="131" t="str">
        <f t="shared" si="41"/>
        <v xml:space="preserve"> </v>
      </c>
      <c r="CD72" s="136" t="str">
        <f t="shared" si="42"/>
        <v xml:space="preserve"> </v>
      </c>
      <c r="CE72" s="131" t="str">
        <f t="shared" si="102"/>
        <v xml:space="preserve"> </v>
      </c>
      <c r="CF72" s="136" t="str">
        <f t="shared" si="43"/>
        <v xml:space="preserve"> </v>
      </c>
      <c r="CG72" s="136"/>
      <c r="CH72" s="136" t="str">
        <f t="shared" si="101"/>
        <v xml:space="preserve"> </v>
      </c>
      <c r="CI72" s="131" t="str">
        <f t="shared" si="44"/>
        <v xml:space="preserve"> </v>
      </c>
      <c r="CJ72" s="131"/>
      <c r="CK72" s="136" t="str">
        <f t="shared" si="45"/>
        <v xml:space="preserve"> </v>
      </c>
      <c r="CL72" s="136" t="str">
        <f t="shared" si="46"/>
        <v xml:space="preserve"> </v>
      </c>
      <c r="CM72" s="131" t="str">
        <f t="shared" si="47"/>
        <v xml:space="preserve"> </v>
      </c>
      <c r="CN72" s="136" t="str">
        <f t="shared" si="48"/>
        <v xml:space="preserve"> </v>
      </c>
      <c r="CO72" s="136" t="str">
        <f t="shared" si="49"/>
        <v xml:space="preserve"> </v>
      </c>
      <c r="CP72" s="136" t="str">
        <f t="shared" si="50"/>
        <v xml:space="preserve"> </v>
      </c>
      <c r="CQ72" s="136"/>
      <c r="CR72" s="136" t="str">
        <f t="shared" si="51"/>
        <v xml:space="preserve"> </v>
      </c>
      <c r="CS72" s="136"/>
      <c r="CT72" s="136"/>
      <c r="CU72" s="136"/>
      <c r="CV72" s="136"/>
      <c r="CW72" s="136"/>
      <c r="CX72" s="136"/>
      <c r="CY72" s="136"/>
      <c r="CZ72" s="136" t="str">
        <f t="shared" si="52"/>
        <v xml:space="preserve"> </v>
      </c>
      <c r="DA72" s="136" t="str">
        <f t="shared" si="53"/>
        <v xml:space="preserve"> </v>
      </c>
      <c r="DB72" s="136" t="str">
        <f t="shared" si="54"/>
        <v xml:space="preserve"> </v>
      </c>
      <c r="DC72" s="131" t="str">
        <f t="shared" si="13"/>
        <v xml:space="preserve"> </v>
      </c>
      <c r="DD72" s="131" t="str">
        <f t="shared" si="55"/>
        <v xml:space="preserve"> </v>
      </c>
      <c r="DE72" s="131" t="str">
        <f t="shared" si="56"/>
        <v xml:space="preserve"> </v>
      </c>
      <c r="DF72" s="131" t="str">
        <f t="shared" si="57"/>
        <v xml:space="preserve"> </v>
      </c>
      <c r="DG72" s="131" t="str">
        <f t="shared" si="58"/>
        <v xml:space="preserve"> </v>
      </c>
      <c r="DH72" s="131"/>
      <c r="DI72" s="131"/>
      <c r="DJ72" s="131"/>
      <c r="DK72" s="137" t="str">
        <f t="shared" si="99"/>
        <v xml:space="preserve"> </v>
      </c>
      <c r="DL72" s="227" t="str">
        <f t="shared" si="59"/>
        <v xml:space="preserve"> </v>
      </c>
      <c r="DM72" s="227" t="str">
        <f t="shared" si="60"/>
        <v xml:space="preserve"> </v>
      </c>
      <c r="DN72" s="228" t="str">
        <f t="shared" si="14"/>
        <v xml:space="preserve"> </v>
      </c>
      <c r="DO72" s="228" t="str">
        <f t="shared" si="61"/>
        <v xml:space="preserve"> </v>
      </c>
      <c r="DP72" s="228" t="str">
        <f t="shared" si="62"/>
        <v xml:space="preserve"> </v>
      </c>
      <c r="DQ72" s="228" t="str">
        <f t="shared" si="63"/>
        <v xml:space="preserve"> </v>
      </c>
    </row>
    <row r="73" spans="1:121">
      <c r="A73" s="132">
        <f t="shared" si="15"/>
        <v>0</v>
      </c>
      <c r="B73" s="18" t="str">
        <f t="shared" si="64"/>
        <v xml:space="preserve"> </v>
      </c>
      <c r="C73" s="18" t="str">
        <f>IF(A73=0," ",VLOOKUP(B73,'tosafot '!$A$7:$B$234,2,0))</f>
        <v xml:space="preserve"> </v>
      </c>
      <c r="D73" s="220" t="str">
        <f t="shared" si="65"/>
        <v xml:space="preserve"> </v>
      </c>
      <c r="E73" s="130" t="str">
        <f t="shared" si="66"/>
        <v xml:space="preserve"> </v>
      </c>
      <c r="F73" s="126" t="str">
        <f t="shared" si="67"/>
        <v xml:space="preserve"> </v>
      </c>
      <c r="G73" s="18" t="str">
        <f t="shared" si="68"/>
        <v xml:space="preserve"> </v>
      </c>
      <c r="H73" s="189" t="str">
        <f t="shared" si="69"/>
        <v xml:space="preserve"> </v>
      </c>
      <c r="I73" s="18" t="str">
        <f t="shared" si="70"/>
        <v xml:space="preserve"> </v>
      </c>
      <c r="J73" s="18" t="str">
        <f t="shared" si="71"/>
        <v xml:space="preserve"> </v>
      </c>
      <c r="K73" s="189" t="str">
        <f t="shared" si="72"/>
        <v xml:space="preserve"> </v>
      </c>
      <c r="L73" s="18" t="str">
        <f t="shared" si="73"/>
        <v xml:space="preserve"> </v>
      </c>
      <c r="M73" s="129" t="str">
        <f t="shared" si="74"/>
        <v xml:space="preserve"> </v>
      </c>
      <c r="N73" s="189"/>
      <c r="O73" s="132" t="str">
        <f t="shared" si="75"/>
        <v xml:space="preserve"> </v>
      </c>
      <c r="P73" s="127" t="str">
        <f t="shared" si="76"/>
        <v xml:space="preserve"> </v>
      </c>
      <c r="Q73" s="127" t="str">
        <f t="shared" si="77"/>
        <v xml:space="preserve"> </v>
      </c>
      <c r="R73" s="128" t="str">
        <f t="shared" si="78"/>
        <v xml:space="preserve"> </v>
      </c>
      <c r="S73" s="130" t="str">
        <f t="shared" si="79"/>
        <v xml:space="preserve"> </v>
      </c>
      <c r="T73" s="135" t="str">
        <f t="shared" si="16"/>
        <v xml:space="preserve"> </v>
      </c>
      <c r="U73" s="127" t="str">
        <f t="shared" si="17"/>
        <v xml:space="preserve"> </v>
      </c>
      <c r="V73" s="217">
        <v>0</v>
      </c>
      <c r="W73" s="191">
        <v>0</v>
      </c>
      <c r="X73" s="133">
        <v>0</v>
      </c>
      <c r="Y73" s="131" t="str">
        <f t="shared" si="18"/>
        <v xml:space="preserve"> </v>
      </c>
      <c r="Z73" s="131" t="str">
        <f t="shared" si="19"/>
        <v xml:space="preserve"> </v>
      </c>
      <c r="AA73" s="242" t="str">
        <f t="shared" si="20"/>
        <v xml:space="preserve"> </v>
      </c>
      <c r="AB73" s="131" t="str">
        <f t="shared" si="21"/>
        <v xml:space="preserve"> </v>
      </c>
      <c r="AC73" s="131" t="str">
        <f t="shared" si="22"/>
        <v xml:space="preserve"> </v>
      </c>
      <c r="AD73" s="131" t="str">
        <f t="shared" si="23"/>
        <v xml:space="preserve"> </v>
      </c>
      <c r="AE73" s="131" t="str">
        <f t="shared" si="24"/>
        <v xml:space="preserve"> </v>
      </c>
      <c r="AF73" s="131" t="str">
        <f t="shared" si="25"/>
        <v xml:space="preserve"> </v>
      </c>
      <c r="AG73" s="131" t="str">
        <f t="shared" si="26"/>
        <v xml:space="preserve"> </v>
      </c>
      <c r="AH73" s="131" t="str">
        <f t="shared" si="27"/>
        <v xml:space="preserve"> </v>
      </c>
      <c r="AI73" s="131" t="str">
        <f t="shared" si="28"/>
        <v xml:space="preserve"> </v>
      </c>
      <c r="AJ73" s="131" t="str">
        <f t="shared" si="29"/>
        <v xml:space="preserve"> </v>
      </c>
      <c r="AK73" s="131"/>
      <c r="AL73" s="131" t="str">
        <f t="shared" si="30"/>
        <v xml:space="preserve"> </v>
      </c>
      <c r="AM73" s="131"/>
      <c r="AN73" s="243" t="str">
        <f t="shared" si="31"/>
        <v xml:space="preserve"> </v>
      </c>
      <c r="AO73" s="131" t="str">
        <f t="shared" si="32"/>
        <v xml:space="preserve"> </v>
      </c>
      <c r="AP73" s="131" t="str">
        <f t="shared" si="33"/>
        <v xml:space="preserve"> </v>
      </c>
      <c r="AQ73" s="131"/>
      <c r="AR73" s="131" t="str">
        <f t="shared" si="34"/>
        <v xml:space="preserve"> </v>
      </c>
      <c r="AS73" s="131" t="str">
        <f t="shared" si="82"/>
        <v xml:space="preserve"> </v>
      </c>
      <c r="AT73" s="131" t="str">
        <f t="shared" si="35"/>
        <v xml:space="preserve"> </v>
      </c>
      <c r="AU73" s="131" t="str">
        <f t="shared" si="36"/>
        <v xml:space="preserve"> </v>
      </c>
      <c r="AV73" s="131"/>
      <c r="AW73" s="131" t="str">
        <f t="shared" si="37"/>
        <v xml:space="preserve"> </v>
      </c>
      <c r="AX73" s="131" t="str">
        <f t="shared" si="103"/>
        <v xml:space="preserve"> </v>
      </c>
      <c r="AY73" s="131" t="str">
        <f t="shared" si="38"/>
        <v xml:space="preserve"> </v>
      </c>
      <c r="AZ73" s="131"/>
      <c r="BA73" s="131" t="str">
        <f t="shared" si="104"/>
        <v xml:space="preserve"> </v>
      </c>
      <c r="BB73" s="131"/>
      <c r="BC73" s="131"/>
      <c r="BD73" s="131" t="str">
        <f t="shared" si="39"/>
        <v xml:space="preserve"> </v>
      </c>
      <c r="BE73" s="131"/>
      <c r="BF73" s="131" t="str">
        <f t="shared" si="89"/>
        <v xml:space="preserve"> </v>
      </c>
      <c r="BG73" s="131" t="str">
        <f t="shared" si="90"/>
        <v xml:space="preserve"> </v>
      </c>
      <c r="BH73" s="131"/>
      <c r="BI73" s="131"/>
      <c r="BJ73" s="131"/>
      <c r="BK73" s="131" t="str">
        <f t="shared" si="92"/>
        <v xml:space="preserve"> </v>
      </c>
      <c r="BL73" s="131"/>
      <c r="BM73" s="131"/>
      <c r="BN73" s="131" t="str">
        <f t="shared" si="93"/>
        <v xml:space="preserve"> </v>
      </c>
      <c r="BO73" s="131"/>
      <c r="BP73" s="131" t="str">
        <f t="shared" si="94"/>
        <v xml:space="preserve"> </v>
      </c>
      <c r="BQ73" s="131"/>
      <c r="BR73" s="131"/>
      <c r="BS73" s="131"/>
      <c r="BT73" s="131"/>
      <c r="BU73" s="131"/>
      <c r="BV73" s="131" t="str">
        <f t="shared" si="95"/>
        <v xml:space="preserve"> </v>
      </c>
      <c r="BW73" s="131"/>
      <c r="BX73" s="131"/>
      <c r="BY73" s="131"/>
      <c r="BZ73" s="131" t="str">
        <f t="shared" si="98"/>
        <v xml:space="preserve"> </v>
      </c>
      <c r="CA73" s="131"/>
      <c r="CB73" s="136" t="str">
        <f t="shared" si="40"/>
        <v xml:space="preserve"> </v>
      </c>
      <c r="CC73" s="131" t="str">
        <f t="shared" si="41"/>
        <v xml:space="preserve"> </v>
      </c>
      <c r="CD73" s="136" t="str">
        <f t="shared" si="42"/>
        <v xml:space="preserve"> </v>
      </c>
      <c r="CE73" s="131" t="str">
        <f t="shared" si="102"/>
        <v xml:space="preserve"> </v>
      </c>
      <c r="CF73" s="136" t="str">
        <f t="shared" si="43"/>
        <v xml:space="preserve"> </v>
      </c>
      <c r="CG73" s="136"/>
      <c r="CH73" s="136" t="str">
        <f t="shared" si="101"/>
        <v xml:space="preserve"> </v>
      </c>
      <c r="CI73" s="131" t="str">
        <f t="shared" si="44"/>
        <v xml:space="preserve"> </v>
      </c>
      <c r="CJ73" s="131"/>
      <c r="CK73" s="136" t="str">
        <f t="shared" si="45"/>
        <v xml:space="preserve"> </v>
      </c>
      <c r="CL73" s="136" t="str">
        <f t="shared" si="46"/>
        <v xml:space="preserve"> </v>
      </c>
      <c r="CM73" s="131" t="str">
        <f t="shared" si="47"/>
        <v xml:space="preserve"> </v>
      </c>
      <c r="CN73" s="136" t="str">
        <f t="shared" si="48"/>
        <v xml:space="preserve"> </v>
      </c>
      <c r="CO73" s="136" t="str">
        <f t="shared" si="49"/>
        <v xml:space="preserve"> </v>
      </c>
      <c r="CP73" s="136" t="str">
        <f t="shared" si="50"/>
        <v xml:space="preserve"> </v>
      </c>
      <c r="CQ73" s="136"/>
      <c r="CR73" s="136" t="str">
        <f t="shared" si="51"/>
        <v xml:space="preserve"> </v>
      </c>
      <c r="CS73" s="136"/>
      <c r="CT73" s="136"/>
      <c r="CU73" s="136"/>
      <c r="CV73" s="136"/>
      <c r="CW73" s="136"/>
      <c r="CX73" s="136"/>
      <c r="CY73" s="136"/>
      <c r="CZ73" s="136" t="str">
        <f t="shared" si="52"/>
        <v xml:space="preserve"> </v>
      </c>
      <c r="DA73" s="136" t="str">
        <f t="shared" si="53"/>
        <v xml:space="preserve"> </v>
      </c>
      <c r="DB73" s="136" t="str">
        <f t="shared" si="54"/>
        <v xml:space="preserve"> </v>
      </c>
      <c r="DC73" s="131" t="str">
        <f t="shared" si="13"/>
        <v xml:space="preserve"> </v>
      </c>
      <c r="DD73" s="131" t="str">
        <f t="shared" si="55"/>
        <v xml:space="preserve"> </v>
      </c>
      <c r="DE73" s="131" t="str">
        <f t="shared" si="56"/>
        <v xml:space="preserve"> </v>
      </c>
      <c r="DF73" s="131" t="str">
        <f t="shared" si="57"/>
        <v xml:space="preserve"> </v>
      </c>
      <c r="DG73" s="131" t="str">
        <f t="shared" si="58"/>
        <v xml:space="preserve"> </v>
      </c>
      <c r="DH73" s="131"/>
      <c r="DI73" s="131"/>
      <c r="DJ73" s="131"/>
      <c r="DK73" s="137" t="str">
        <f t="shared" si="99"/>
        <v xml:space="preserve"> </v>
      </c>
      <c r="DL73" s="227" t="str">
        <f t="shared" si="59"/>
        <v xml:space="preserve"> </v>
      </c>
      <c r="DM73" s="227" t="str">
        <f t="shared" si="60"/>
        <v xml:space="preserve"> </v>
      </c>
      <c r="DN73" s="228" t="str">
        <f t="shared" si="14"/>
        <v xml:space="preserve"> </v>
      </c>
      <c r="DO73" s="228" t="str">
        <f t="shared" si="61"/>
        <v xml:space="preserve"> </v>
      </c>
      <c r="DP73" s="228" t="str">
        <f t="shared" si="62"/>
        <v xml:space="preserve"> </v>
      </c>
      <c r="DQ73" s="228" t="str">
        <f t="shared" si="63"/>
        <v xml:space="preserve"> </v>
      </c>
    </row>
    <row r="74" spans="1:121">
      <c r="A74" s="132">
        <f t="shared" si="15"/>
        <v>0</v>
      </c>
      <c r="B74" s="18" t="str">
        <f t="shared" si="64"/>
        <v xml:space="preserve"> </v>
      </c>
      <c r="C74" s="18" t="str">
        <f>IF(A74=0," ",VLOOKUP(B74,'tosafot '!$A$7:$B$234,2,0))</f>
        <v xml:space="preserve"> </v>
      </c>
      <c r="D74" s="220" t="str">
        <f t="shared" si="65"/>
        <v xml:space="preserve"> </v>
      </c>
      <c r="E74" s="130" t="str">
        <f t="shared" si="66"/>
        <v xml:space="preserve"> </v>
      </c>
      <c r="F74" s="126" t="str">
        <f t="shared" si="67"/>
        <v xml:space="preserve"> </v>
      </c>
      <c r="G74" s="18" t="str">
        <f t="shared" si="68"/>
        <v xml:space="preserve"> </v>
      </c>
      <c r="H74" s="189" t="str">
        <f t="shared" si="69"/>
        <v xml:space="preserve"> </v>
      </c>
      <c r="I74" s="18" t="str">
        <f t="shared" si="70"/>
        <v xml:space="preserve"> </v>
      </c>
      <c r="J74" s="18" t="str">
        <f t="shared" si="71"/>
        <v xml:space="preserve"> </v>
      </c>
      <c r="K74" s="189" t="str">
        <f t="shared" si="72"/>
        <v xml:space="preserve"> </v>
      </c>
      <c r="L74" s="18" t="str">
        <f t="shared" si="73"/>
        <v xml:space="preserve"> </v>
      </c>
      <c r="M74" s="129" t="str">
        <f t="shared" si="74"/>
        <v xml:space="preserve"> </v>
      </c>
      <c r="N74" s="189"/>
      <c r="O74" s="132" t="str">
        <f t="shared" si="75"/>
        <v xml:space="preserve"> </v>
      </c>
      <c r="P74" s="127" t="str">
        <f t="shared" si="76"/>
        <v xml:space="preserve"> </v>
      </c>
      <c r="Q74" s="127" t="str">
        <f t="shared" si="77"/>
        <v xml:space="preserve"> </v>
      </c>
      <c r="R74" s="128" t="str">
        <f t="shared" si="78"/>
        <v xml:space="preserve"> </v>
      </c>
      <c r="S74" s="130" t="str">
        <f t="shared" si="79"/>
        <v xml:space="preserve"> </v>
      </c>
      <c r="T74" s="135" t="str">
        <f t="shared" si="16"/>
        <v xml:space="preserve"> </v>
      </c>
      <c r="U74" s="127" t="str">
        <f t="shared" si="17"/>
        <v xml:space="preserve"> </v>
      </c>
      <c r="V74" s="217">
        <v>0</v>
      </c>
      <c r="W74" s="191">
        <v>0</v>
      </c>
      <c r="X74" s="133">
        <v>0</v>
      </c>
      <c r="Y74" s="131" t="str">
        <f t="shared" si="18"/>
        <v xml:space="preserve"> </v>
      </c>
      <c r="Z74" s="131" t="str">
        <f t="shared" si="19"/>
        <v xml:space="preserve"> </v>
      </c>
      <c r="AA74" s="242" t="str">
        <f t="shared" si="20"/>
        <v xml:space="preserve"> </v>
      </c>
      <c r="AB74" s="131" t="str">
        <f t="shared" si="21"/>
        <v xml:space="preserve"> </v>
      </c>
      <c r="AC74" s="131" t="str">
        <f t="shared" si="22"/>
        <v xml:space="preserve"> </v>
      </c>
      <c r="AD74" s="131" t="str">
        <f t="shared" si="23"/>
        <v xml:space="preserve"> </v>
      </c>
      <c r="AE74" s="131" t="str">
        <f t="shared" si="24"/>
        <v xml:space="preserve"> </v>
      </c>
      <c r="AF74" s="131" t="str">
        <f t="shared" si="25"/>
        <v xml:space="preserve"> </v>
      </c>
      <c r="AG74" s="131" t="str">
        <f t="shared" si="26"/>
        <v xml:space="preserve"> </v>
      </c>
      <c r="AH74" s="131" t="str">
        <f t="shared" si="27"/>
        <v xml:space="preserve"> </v>
      </c>
      <c r="AI74" s="131" t="str">
        <f t="shared" si="28"/>
        <v xml:space="preserve"> </v>
      </c>
      <c r="AJ74" s="131" t="str">
        <f t="shared" si="29"/>
        <v xml:space="preserve"> </v>
      </c>
      <c r="AK74" s="131"/>
      <c r="AL74" s="131" t="str">
        <f t="shared" si="30"/>
        <v xml:space="preserve"> </v>
      </c>
      <c r="AM74" s="131"/>
      <c r="AN74" s="243" t="str">
        <f t="shared" si="31"/>
        <v xml:space="preserve"> </v>
      </c>
      <c r="AO74" s="131" t="str">
        <f t="shared" si="32"/>
        <v xml:space="preserve"> </v>
      </c>
      <c r="AP74" s="131" t="str">
        <f t="shared" si="33"/>
        <v xml:space="preserve"> </v>
      </c>
      <c r="AQ74" s="131"/>
      <c r="AR74" s="131" t="str">
        <f t="shared" si="34"/>
        <v xml:space="preserve"> </v>
      </c>
      <c r="AS74" s="131" t="str">
        <f t="shared" si="82"/>
        <v xml:space="preserve"> </v>
      </c>
      <c r="AT74" s="131" t="str">
        <f t="shared" si="35"/>
        <v xml:space="preserve"> </v>
      </c>
      <c r="AU74" s="131" t="str">
        <f t="shared" si="36"/>
        <v xml:space="preserve"> </v>
      </c>
      <c r="AV74" s="131"/>
      <c r="AW74" s="131" t="str">
        <f t="shared" si="37"/>
        <v xml:space="preserve"> </v>
      </c>
      <c r="AX74" s="131" t="str">
        <f t="shared" si="103"/>
        <v xml:space="preserve"> </v>
      </c>
      <c r="AY74" s="131" t="str">
        <f t="shared" si="38"/>
        <v xml:space="preserve"> </v>
      </c>
      <c r="AZ74" s="131"/>
      <c r="BA74" s="131" t="str">
        <f t="shared" si="104"/>
        <v xml:space="preserve"> </v>
      </c>
      <c r="BB74" s="131"/>
      <c r="BC74" s="131"/>
      <c r="BD74" s="131" t="str">
        <f t="shared" si="39"/>
        <v xml:space="preserve"> </v>
      </c>
      <c r="BE74" s="131"/>
      <c r="BF74" s="131" t="str">
        <f t="shared" si="89"/>
        <v xml:space="preserve"> </v>
      </c>
      <c r="BG74" s="131" t="str">
        <f t="shared" si="90"/>
        <v xml:space="preserve"> </v>
      </c>
      <c r="BH74" s="131"/>
      <c r="BI74" s="131"/>
      <c r="BJ74" s="131"/>
      <c r="BK74" s="131" t="str">
        <f t="shared" si="92"/>
        <v xml:space="preserve"> </v>
      </c>
      <c r="BL74" s="131"/>
      <c r="BM74" s="131"/>
      <c r="BN74" s="131" t="str">
        <f t="shared" si="93"/>
        <v xml:space="preserve"> </v>
      </c>
      <c r="BO74" s="131"/>
      <c r="BP74" s="131" t="str">
        <f t="shared" si="94"/>
        <v xml:space="preserve"> </v>
      </c>
      <c r="BQ74" s="131"/>
      <c r="BR74" s="131"/>
      <c r="BS74" s="131"/>
      <c r="BT74" s="131"/>
      <c r="BU74" s="131"/>
      <c r="BV74" s="131" t="str">
        <f t="shared" si="95"/>
        <v xml:space="preserve"> </v>
      </c>
      <c r="BW74" s="131"/>
      <c r="BX74" s="131"/>
      <c r="BY74" s="131"/>
      <c r="BZ74" s="131" t="str">
        <f t="shared" si="98"/>
        <v xml:space="preserve"> </v>
      </c>
      <c r="CA74" s="131"/>
      <c r="CB74" s="136" t="str">
        <f t="shared" si="40"/>
        <v xml:space="preserve"> </v>
      </c>
      <c r="CC74" s="131" t="str">
        <f t="shared" si="41"/>
        <v xml:space="preserve"> </v>
      </c>
      <c r="CD74" s="136" t="str">
        <f t="shared" si="42"/>
        <v xml:space="preserve"> </v>
      </c>
      <c r="CE74" s="131" t="str">
        <f t="shared" si="102"/>
        <v xml:space="preserve"> </v>
      </c>
      <c r="CF74" s="136" t="str">
        <f t="shared" si="43"/>
        <v xml:space="preserve"> </v>
      </c>
      <c r="CG74" s="136"/>
      <c r="CH74" s="136" t="str">
        <f t="shared" si="101"/>
        <v xml:space="preserve"> </v>
      </c>
      <c r="CI74" s="131" t="str">
        <f t="shared" si="44"/>
        <v xml:space="preserve"> </v>
      </c>
      <c r="CJ74" s="131"/>
      <c r="CK74" s="136" t="str">
        <f t="shared" si="45"/>
        <v xml:space="preserve"> </v>
      </c>
      <c r="CL74" s="136" t="str">
        <f t="shared" si="46"/>
        <v xml:space="preserve"> </v>
      </c>
      <c r="CM74" s="131" t="str">
        <f t="shared" si="47"/>
        <v xml:space="preserve"> </v>
      </c>
      <c r="CN74" s="136" t="str">
        <f t="shared" si="48"/>
        <v xml:space="preserve"> </v>
      </c>
      <c r="CO74" s="136" t="str">
        <f t="shared" si="49"/>
        <v xml:space="preserve"> </v>
      </c>
      <c r="CP74" s="136" t="str">
        <f t="shared" si="50"/>
        <v xml:space="preserve"> </v>
      </c>
      <c r="CQ74" s="136"/>
      <c r="CR74" s="136" t="str">
        <f t="shared" si="51"/>
        <v xml:space="preserve"> </v>
      </c>
      <c r="CS74" s="136"/>
      <c r="CT74" s="136"/>
      <c r="CU74" s="136"/>
      <c r="CV74" s="136"/>
      <c r="CW74" s="136"/>
      <c r="CX74" s="136"/>
      <c r="CY74" s="136"/>
      <c r="CZ74" s="136" t="str">
        <f t="shared" si="52"/>
        <v xml:space="preserve"> </v>
      </c>
      <c r="DA74" s="136" t="str">
        <f t="shared" si="53"/>
        <v xml:space="preserve"> </v>
      </c>
      <c r="DB74" s="136" t="str">
        <f t="shared" si="54"/>
        <v xml:space="preserve"> </v>
      </c>
      <c r="DC74" s="131" t="str">
        <f t="shared" si="13"/>
        <v xml:space="preserve"> </v>
      </c>
      <c r="DD74" s="131" t="str">
        <f t="shared" si="55"/>
        <v xml:space="preserve"> </v>
      </c>
      <c r="DE74" s="131" t="str">
        <f t="shared" si="56"/>
        <v xml:space="preserve"> </v>
      </c>
      <c r="DF74" s="131" t="str">
        <f t="shared" si="57"/>
        <v xml:space="preserve"> </v>
      </c>
      <c r="DG74" s="131" t="str">
        <f t="shared" si="58"/>
        <v xml:space="preserve"> </v>
      </c>
      <c r="DH74" s="131"/>
      <c r="DI74" s="131"/>
      <c r="DJ74" s="131"/>
      <c r="DK74" s="137" t="str">
        <f t="shared" si="99"/>
        <v xml:space="preserve"> </v>
      </c>
      <c r="DL74" s="227" t="str">
        <f t="shared" si="59"/>
        <v xml:space="preserve"> </v>
      </c>
      <c r="DM74" s="227" t="str">
        <f t="shared" si="60"/>
        <v xml:space="preserve"> </v>
      </c>
      <c r="DN74" s="228" t="str">
        <f t="shared" si="14"/>
        <v xml:space="preserve"> </v>
      </c>
      <c r="DO74" s="228" t="str">
        <f t="shared" si="61"/>
        <v xml:space="preserve"> </v>
      </c>
      <c r="DP74" s="228" t="str">
        <f t="shared" si="62"/>
        <v xml:space="preserve"> </v>
      </c>
      <c r="DQ74" s="228" t="str">
        <f t="shared" si="63"/>
        <v xml:space="preserve"> </v>
      </c>
    </row>
    <row r="75" spans="1:121">
      <c r="A75" s="132">
        <f t="shared" si="15"/>
        <v>0</v>
      </c>
      <c r="B75" s="18" t="str">
        <f t="shared" si="64"/>
        <v xml:space="preserve"> </v>
      </c>
      <c r="C75" s="18" t="str">
        <f>IF(A75=0," ",VLOOKUP(B75,'tosafot '!$A$7:$B$234,2,0))</f>
        <v xml:space="preserve"> </v>
      </c>
      <c r="D75" s="220" t="str">
        <f t="shared" si="65"/>
        <v xml:space="preserve"> </v>
      </c>
      <c r="E75" s="130" t="str">
        <f t="shared" si="66"/>
        <v xml:space="preserve"> </v>
      </c>
      <c r="F75" s="126" t="str">
        <f t="shared" si="67"/>
        <v xml:space="preserve"> </v>
      </c>
      <c r="G75" s="18" t="str">
        <f t="shared" si="68"/>
        <v xml:space="preserve"> </v>
      </c>
      <c r="H75" s="189" t="str">
        <f t="shared" si="69"/>
        <v xml:space="preserve"> </v>
      </c>
      <c r="I75" s="18" t="str">
        <f t="shared" si="70"/>
        <v xml:space="preserve"> </v>
      </c>
      <c r="J75" s="18" t="str">
        <f t="shared" si="71"/>
        <v xml:space="preserve"> </v>
      </c>
      <c r="K75" s="189" t="str">
        <f t="shared" si="72"/>
        <v xml:space="preserve"> </v>
      </c>
      <c r="L75" s="18" t="str">
        <f t="shared" si="73"/>
        <v xml:space="preserve"> </v>
      </c>
      <c r="M75" s="129" t="str">
        <f t="shared" si="74"/>
        <v xml:space="preserve"> </v>
      </c>
      <c r="N75" s="189"/>
      <c r="O75" s="132" t="str">
        <f t="shared" si="75"/>
        <v xml:space="preserve"> </v>
      </c>
      <c r="P75" s="127" t="str">
        <f t="shared" si="76"/>
        <v xml:space="preserve"> </v>
      </c>
      <c r="Q75" s="127" t="str">
        <f t="shared" si="77"/>
        <v xml:space="preserve"> </v>
      </c>
      <c r="R75" s="128" t="str">
        <f t="shared" si="78"/>
        <v xml:space="preserve"> </v>
      </c>
      <c r="S75" s="130" t="str">
        <f t="shared" si="79"/>
        <v xml:space="preserve"> </v>
      </c>
      <c r="T75" s="135" t="str">
        <f t="shared" si="16"/>
        <v xml:space="preserve"> </v>
      </c>
      <c r="U75" s="127" t="str">
        <f t="shared" si="17"/>
        <v xml:space="preserve"> </v>
      </c>
      <c r="V75" s="217">
        <v>0</v>
      </c>
      <c r="W75" s="191">
        <v>0</v>
      </c>
      <c r="X75" s="133">
        <v>0</v>
      </c>
      <c r="Y75" s="131" t="str">
        <f t="shared" si="18"/>
        <v xml:space="preserve"> </v>
      </c>
      <c r="Z75" s="131" t="str">
        <f t="shared" si="19"/>
        <v xml:space="preserve"> </v>
      </c>
      <c r="AA75" s="242" t="str">
        <f t="shared" si="20"/>
        <v xml:space="preserve"> </v>
      </c>
      <c r="AB75" s="131" t="str">
        <f t="shared" si="21"/>
        <v xml:space="preserve"> </v>
      </c>
      <c r="AC75" s="131" t="str">
        <f t="shared" si="22"/>
        <v xml:space="preserve"> </v>
      </c>
      <c r="AD75" s="131" t="str">
        <f t="shared" si="23"/>
        <v xml:space="preserve"> </v>
      </c>
      <c r="AE75" s="131" t="str">
        <f t="shared" si="24"/>
        <v xml:space="preserve"> </v>
      </c>
      <c r="AF75" s="131" t="str">
        <f t="shared" si="25"/>
        <v xml:space="preserve"> </v>
      </c>
      <c r="AG75" s="131" t="str">
        <f t="shared" si="26"/>
        <v xml:space="preserve"> </v>
      </c>
      <c r="AH75" s="131" t="str">
        <f t="shared" si="27"/>
        <v xml:space="preserve"> </v>
      </c>
      <c r="AI75" s="131" t="str">
        <f t="shared" si="28"/>
        <v xml:space="preserve"> </v>
      </c>
      <c r="AJ75" s="131" t="str">
        <f t="shared" si="29"/>
        <v xml:space="preserve"> </v>
      </c>
      <c r="AK75" s="131"/>
      <c r="AL75" s="131" t="str">
        <f t="shared" si="30"/>
        <v xml:space="preserve"> </v>
      </c>
      <c r="AM75" s="131"/>
      <c r="AN75" s="243" t="str">
        <f t="shared" si="31"/>
        <v xml:space="preserve"> </v>
      </c>
      <c r="AO75" s="131" t="str">
        <f t="shared" si="32"/>
        <v xml:space="preserve"> </v>
      </c>
      <c r="AP75" s="131" t="str">
        <f t="shared" si="33"/>
        <v xml:space="preserve"> </v>
      </c>
      <c r="AQ75" s="131"/>
      <c r="AR75" s="131" t="str">
        <f t="shared" si="34"/>
        <v xml:space="preserve"> </v>
      </c>
      <c r="AS75" s="131" t="str">
        <f t="shared" si="82"/>
        <v xml:space="preserve"> </v>
      </c>
      <c r="AT75" s="131" t="str">
        <f t="shared" si="35"/>
        <v xml:space="preserve"> </v>
      </c>
      <c r="AU75" s="131" t="str">
        <f t="shared" si="36"/>
        <v xml:space="preserve"> </v>
      </c>
      <c r="AV75" s="131"/>
      <c r="AW75" s="131" t="str">
        <f t="shared" si="37"/>
        <v xml:space="preserve"> </v>
      </c>
      <c r="AX75" s="131" t="str">
        <f t="shared" si="103"/>
        <v xml:space="preserve"> </v>
      </c>
      <c r="AY75" s="131" t="str">
        <f t="shared" si="38"/>
        <v xml:space="preserve"> </v>
      </c>
      <c r="AZ75" s="131"/>
      <c r="BA75" s="131" t="str">
        <f t="shared" si="104"/>
        <v xml:space="preserve"> </v>
      </c>
      <c r="BB75" s="131"/>
      <c r="BC75" s="131"/>
      <c r="BD75" s="131" t="str">
        <f t="shared" si="39"/>
        <v xml:space="preserve"> </v>
      </c>
      <c r="BE75" s="131"/>
      <c r="BF75" s="131" t="str">
        <f t="shared" si="89"/>
        <v xml:space="preserve"> </v>
      </c>
      <c r="BG75" s="131" t="str">
        <f t="shared" si="90"/>
        <v xml:space="preserve"> </v>
      </c>
      <c r="BH75" s="131"/>
      <c r="BI75" s="131"/>
      <c r="BJ75" s="131"/>
      <c r="BK75" s="131" t="str">
        <f t="shared" si="92"/>
        <v xml:space="preserve"> </v>
      </c>
      <c r="BL75" s="131"/>
      <c r="BM75" s="131"/>
      <c r="BN75" s="131" t="str">
        <f t="shared" si="93"/>
        <v xml:space="preserve"> </v>
      </c>
      <c r="BO75" s="131"/>
      <c r="BP75" s="131" t="str">
        <f t="shared" si="94"/>
        <v xml:space="preserve"> </v>
      </c>
      <c r="BQ75" s="131"/>
      <c r="BR75" s="131"/>
      <c r="BS75" s="131"/>
      <c r="BT75" s="131"/>
      <c r="BU75" s="131"/>
      <c r="BV75" s="131" t="str">
        <f t="shared" si="95"/>
        <v xml:space="preserve"> </v>
      </c>
      <c r="BW75" s="131"/>
      <c r="BX75" s="131"/>
      <c r="BY75" s="131"/>
      <c r="BZ75" s="131" t="str">
        <f t="shared" si="98"/>
        <v xml:space="preserve"> </v>
      </c>
      <c r="CA75" s="131"/>
      <c r="CB75" s="136" t="str">
        <f t="shared" si="40"/>
        <v xml:space="preserve"> </v>
      </c>
      <c r="CC75" s="131" t="str">
        <f t="shared" si="41"/>
        <v xml:space="preserve"> </v>
      </c>
      <c r="CD75" s="136" t="str">
        <f t="shared" si="42"/>
        <v xml:space="preserve"> </v>
      </c>
      <c r="CE75" s="131" t="str">
        <f t="shared" si="102"/>
        <v xml:space="preserve"> </v>
      </c>
      <c r="CF75" s="136" t="str">
        <f t="shared" si="43"/>
        <v xml:space="preserve"> </v>
      </c>
      <c r="CG75" s="136"/>
      <c r="CH75" s="136" t="str">
        <f t="shared" si="101"/>
        <v xml:space="preserve"> </v>
      </c>
      <c r="CI75" s="131" t="str">
        <f t="shared" si="44"/>
        <v xml:space="preserve"> </v>
      </c>
      <c r="CJ75" s="131"/>
      <c r="CK75" s="136" t="str">
        <f t="shared" si="45"/>
        <v xml:space="preserve"> </v>
      </c>
      <c r="CL75" s="136" t="str">
        <f t="shared" si="46"/>
        <v xml:space="preserve"> </v>
      </c>
      <c r="CM75" s="131" t="str">
        <f t="shared" si="47"/>
        <v xml:space="preserve"> </v>
      </c>
      <c r="CN75" s="136" t="str">
        <f t="shared" si="48"/>
        <v xml:space="preserve"> </v>
      </c>
      <c r="CO75" s="136" t="str">
        <f t="shared" si="49"/>
        <v xml:space="preserve"> </v>
      </c>
      <c r="CP75" s="136" t="str">
        <f t="shared" si="50"/>
        <v xml:space="preserve"> </v>
      </c>
      <c r="CQ75" s="136"/>
      <c r="CR75" s="136" t="str">
        <f t="shared" si="51"/>
        <v xml:space="preserve"> </v>
      </c>
      <c r="CS75" s="136"/>
      <c r="CT75" s="136"/>
      <c r="CU75" s="136"/>
      <c r="CV75" s="136"/>
      <c r="CW75" s="136"/>
      <c r="CX75" s="136"/>
      <c r="CY75" s="136"/>
      <c r="CZ75" s="136" t="str">
        <f t="shared" si="52"/>
        <v xml:space="preserve"> </v>
      </c>
      <c r="DA75" s="136" t="str">
        <f t="shared" si="53"/>
        <v xml:space="preserve"> </v>
      </c>
      <c r="DB75" s="136" t="str">
        <f t="shared" si="54"/>
        <v xml:space="preserve"> </v>
      </c>
      <c r="DC75" s="131" t="str">
        <f t="shared" ref="DC75:DC138" si="105">IF(A75=0," ",+U75)</f>
        <v xml:space="preserve"> </v>
      </c>
      <c r="DD75" s="131" t="str">
        <f t="shared" si="55"/>
        <v xml:space="preserve"> </v>
      </c>
      <c r="DE75" s="131" t="str">
        <f t="shared" si="56"/>
        <v xml:space="preserve"> </v>
      </c>
      <c r="DF75" s="131" t="str">
        <f t="shared" si="57"/>
        <v xml:space="preserve"> </v>
      </c>
      <c r="DG75" s="131" t="str">
        <f t="shared" si="58"/>
        <v xml:space="preserve"> </v>
      </c>
      <c r="DH75" s="131"/>
      <c r="DI75" s="131"/>
      <c r="DJ75" s="131"/>
      <c r="DK75" s="137" t="str">
        <f t="shared" si="99"/>
        <v xml:space="preserve"> </v>
      </c>
      <c r="DL75" s="227" t="str">
        <f t="shared" si="59"/>
        <v xml:space="preserve"> </v>
      </c>
      <c r="DM75" s="227" t="str">
        <f t="shared" si="60"/>
        <v xml:space="preserve"> </v>
      </c>
      <c r="DN75" s="228" t="str">
        <f t="shared" ref="DN75:DN138" si="106">IF(A75=0," ",+DK75*DL75*DM75)</f>
        <v xml:space="preserve"> </v>
      </c>
      <c r="DO75" s="228" t="str">
        <f t="shared" si="61"/>
        <v xml:space="preserve"> </v>
      </c>
      <c r="DP75" s="228" t="str">
        <f t="shared" si="62"/>
        <v xml:space="preserve"> </v>
      </c>
      <c r="DQ75" s="228" t="str">
        <f t="shared" si="63"/>
        <v xml:space="preserve"> </v>
      </c>
    </row>
    <row r="76" spans="1:121">
      <c r="A76" s="132">
        <f t="shared" ref="A76:A139" si="107">IF(A75=0,0,IF(B75+1&gt;$D$9,0,A75+1))</f>
        <v>0</v>
      </c>
      <c r="B76" s="18" t="str">
        <f t="shared" si="64"/>
        <v xml:space="preserve"> </v>
      </c>
      <c r="C76" s="18" t="str">
        <f>IF(A76=0," ",VLOOKUP(B76,'tosafot '!$A$7:$B$234,2,0))</f>
        <v xml:space="preserve"> </v>
      </c>
      <c r="D76" s="220" t="str">
        <f t="shared" si="65"/>
        <v xml:space="preserve"> </v>
      </c>
      <c r="E76" s="130" t="str">
        <f t="shared" si="66"/>
        <v xml:space="preserve"> </v>
      </c>
      <c r="F76" s="126" t="str">
        <f t="shared" si="67"/>
        <v xml:space="preserve"> </v>
      </c>
      <c r="G76" s="18" t="str">
        <f t="shared" si="68"/>
        <v xml:space="preserve"> </v>
      </c>
      <c r="H76" s="189" t="str">
        <f t="shared" si="69"/>
        <v xml:space="preserve"> </v>
      </c>
      <c r="I76" s="18" t="str">
        <f t="shared" si="70"/>
        <v xml:space="preserve"> </v>
      </c>
      <c r="J76" s="18" t="str">
        <f t="shared" si="71"/>
        <v xml:space="preserve"> </v>
      </c>
      <c r="K76" s="189" t="str">
        <f t="shared" si="72"/>
        <v xml:space="preserve"> </v>
      </c>
      <c r="L76" s="18" t="str">
        <f t="shared" si="73"/>
        <v xml:space="preserve"> </v>
      </c>
      <c r="M76" s="129" t="str">
        <f t="shared" si="74"/>
        <v xml:space="preserve"> </v>
      </c>
      <c r="N76" s="189"/>
      <c r="O76" s="132" t="str">
        <f t="shared" si="75"/>
        <v xml:space="preserve"> </v>
      </c>
      <c r="P76" s="127" t="str">
        <f t="shared" si="76"/>
        <v xml:space="preserve"> </v>
      </c>
      <c r="Q76" s="127" t="str">
        <f t="shared" si="77"/>
        <v xml:space="preserve"> </v>
      </c>
      <c r="R76" s="128" t="str">
        <f t="shared" si="78"/>
        <v xml:space="preserve"> </v>
      </c>
      <c r="S76" s="130" t="str">
        <f t="shared" si="79"/>
        <v xml:space="preserve"> </v>
      </c>
      <c r="T76" s="135" t="str">
        <f t="shared" ref="T76:T139" si="108">IF(A76=0," ",+T75)</f>
        <v xml:space="preserve"> </v>
      </c>
      <c r="U76" s="127" t="str">
        <f t="shared" ref="U76:U139" si="109">IF(A76=0," ",+U75)</f>
        <v xml:space="preserve"> </v>
      </c>
      <c r="V76" s="217">
        <v>0</v>
      </c>
      <c r="W76" s="191">
        <v>0</v>
      </c>
      <c r="X76" s="133">
        <v>0</v>
      </c>
      <c r="Y76" s="131" t="str">
        <f t="shared" ref="Y76:Y139" si="110">IF(A76=0," ",+Y75)</f>
        <v xml:space="preserve"> </v>
      </c>
      <c r="Z76" s="131" t="str">
        <f t="shared" ref="Z76:Z139" si="111">IF(A76=0," ",+Z75)</f>
        <v xml:space="preserve"> </v>
      </c>
      <c r="AA76" s="242" t="str">
        <f t="shared" ref="AA76:AA139" si="112">IF(A76=0," ",AA75)</f>
        <v xml:space="preserve"> </v>
      </c>
      <c r="AB76" s="131" t="str">
        <f t="shared" ref="AB76:AB139" si="113">IF(A76=0," ",AB75)</f>
        <v xml:space="preserve"> </v>
      </c>
      <c r="AC76" s="131" t="str">
        <f t="shared" ref="AC76:AC139" si="114">IF(A76=0," ",AC75)</f>
        <v xml:space="preserve"> </v>
      </c>
      <c r="AD76" s="131" t="str">
        <f t="shared" ref="AD76:AD139" si="115">IF(A76=0," ",AD75)</f>
        <v xml:space="preserve"> </v>
      </c>
      <c r="AE76" s="131" t="str">
        <f t="shared" ref="AE76:AE139" si="116">IF(A76=0," ",AE75)</f>
        <v xml:space="preserve"> </v>
      </c>
      <c r="AF76" s="131" t="str">
        <f t="shared" ref="AF76:AF139" si="117">IF(A76=0," ",AF75)</f>
        <v xml:space="preserve"> </v>
      </c>
      <c r="AG76" s="131" t="str">
        <f t="shared" ref="AG76:AG139" si="118">IF(A76=0," ",AG75)</f>
        <v xml:space="preserve"> </v>
      </c>
      <c r="AH76" s="131" t="str">
        <f t="shared" ref="AH76:AH139" si="119">IF(A76=0," ",AH75)</f>
        <v xml:space="preserve"> </v>
      </c>
      <c r="AI76" s="131" t="str">
        <f t="shared" ref="AI76:AI139" si="120">IF(A76=0," ",AI75)</f>
        <v xml:space="preserve"> </v>
      </c>
      <c r="AJ76" s="131" t="str">
        <f t="shared" ref="AJ76:AJ139" si="121">IF(A76=0," ",AJ75)</f>
        <v xml:space="preserve"> </v>
      </c>
      <c r="AK76" s="131"/>
      <c r="AL76" s="131" t="str">
        <f t="shared" ref="AL76:AL139" si="122">IF(A76=0," ",AL75)</f>
        <v xml:space="preserve"> </v>
      </c>
      <c r="AM76" s="131"/>
      <c r="AN76" s="243" t="str">
        <f t="shared" ref="AN76:AN139" si="123">IF(A76=0," ",AN75)</f>
        <v xml:space="preserve"> </v>
      </c>
      <c r="AO76" s="131" t="str">
        <f t="shared" ref="AO76:AO139" si="124">IF(A76=0," ",AO75)</f>
        <v xml:space="preserve"> </v>
      </c>
      <c r="AP76" s="131" t="str">
        <f t="shared" ref="AP76:AP139" si="125">IF(A76=0," ",AP75)</f>
        <v xml:space="preserve"> </v>
      </c>
      <c r="AQ76" s="131"/>
      <c r="AR76" s="131" t="str">
        <f t="shared" ref="AR76:AR139" si="126">IF(A76=0," ",AR75)</f>
        <v xml:space="preserve"> </v>
      </c>
      <c r="AS76" s="131" t="str">
        <f t="shared" si="82"/>
        <v xml:space="preserve"> </v>
      </c>
      <c r="AT76" s="131" t="str">
        <f t="shared" ref="AT76:AT139" si="127">IF(A76=0," ",AT75)</f>
        <v xml:space="preserve"> </v>
      </c>
      <c r="AU76" s="131" t="str">
        <f t="shared" ref="AU76:AU139" si="128">IF(A76=0," ",AU75)</f>
        <v xml:space="preserve"> </v>
      </c>
      <c r="AV76" s="131"/>
      <c r="AW76" s="131" t="str">
        <f t="shared" ref="AW76:AW139" si="129">IF(A76=0," ",AW75)</f>
        <v xml:space="preserve"> </v>
      </c>
      <c r="AX76" s="131" t="str">
        <f t="shared" si="103"/>
        <v xml:space="preserve"> </v>
      </c>
      <c r="AY76" s="131" t="str">
        <f t="shared" ref="AY76:AY139" si="130">IF(A76=0," ",AY75)</f>
        <v xml:space="preserve"> </v>
      </c>
      <c r="AZ76" s="131"/>
      <c r="BA76" s="131" t="str">
        <f t="shared" si="104"/>
        <v xml:space="preserve"> </v>
      </c>
      <c r="BB76" s="131"/>
      <c r="BC76" s="131"/>
      <c r="BD76" s="131" t="str">
        <f t="shared" ref="BD76:BD139" si="131">IF(A76=0," ",BD75)</f>
        <v xml:space="preserve"> </v>
      </c>
      <c r="BE76" s="131"/>
      <c r="BF76" s="131" t="str">
        <f t="shared" si="89"/>
        <v xml:space="preserve"> </v>
      </c>
      <c r="BG76" s="131" t="str">
        <f t="shared" si="90"/>
        <v xml:space="preserve"> </v>
      </c>
      <c r="BH76" s="131"/>
      <c r="BI76" s="131"/>
      <c r="BJ76" s="131"/>
      <c r="BK76" s="131" t="str">
        <f t="shared" si="92"/>
        <v xml:space="preserve"> </v>
      </c>
      <c r="BL76" s="131"/>
      <c r="BM76" s="131"/>
      <c r="BN76" s="131" t="str">
        <f t="shared" si="93"/>
        <v xml:space="preserve"> </v>
      </c>
      <c r="BO76" s="131"/>
      <c r="BP76" s="131" t="str">
        <f t="shared" si="94"/>
        <v xml:space="preserve"> </v>
      </c>
      <c r="BQ76" s="131"/>
      <c r="BR76" s="131"/>
      <c r="BS76" s="131"/>
      <c r="BT76" s="131"/>
      <c r="BU76" s="131"/>
      <c r="BV76" s="131" t="str">
        <f t="shared" si="95"/>
        <v xml:space="preserve"> </v>
      </c>
      <c r="BW76" s="131"/>
      <c r="BX76" s="131"/>
      <c r="BY76" s="131"/>
      <c r="BZ76" s="131" t="str">
        <f t="shared" si="98"/>
        <v xml:space="preserve"> </v>
      </c>
      <c r="CA76" s="131"/>
      <c r="CB76" s="136" t="str">
        <f t="shared" ref="CB76:CB139" si="132">IF(A76=0," ",+CB75)</f>
        <v xml:space="preserve"> </v>
      </c>
      <c r="CC76" s="131" t="str">
        <f t="shared" ref="CC76:CC139" si="133">IF(A76=0," ",CC75)</f>
        <v xml:space="preserve"> </v>
      </c>
      <c r="CD76" s="136" t="str">
        <f t="shared" ref="CD76:CD139" si="134">IF(A76=0," ",CD75)</f>
        <v xml:space="preserve"> </v>
      </c>
      <c r="CE76" s="131" t="str">
        <f t="shared" si="102"/>
        <v xml:space="preserve"> </v>
      </c>
      <c r="CF76" s="136" t="str">
        <f t="shared" ref="CF76:CF139" si="135">IF(A76=0," ",+CF75)</f>
        <v xml:space="preserve"> </v>
      </c>
      <c r="CG76" s="136"/>
      <c r="CH76" s="136" t="str">
        <f t="shared" si="101"/>
        <v xml:space="preserve"> </v>
      </c>
      <c r="CI76" s="131" t="str">
        <f t="shared" ref="CI76:CI139" si="136">IF(A76=0," ",CI75)</f>
        <v xml:space="preserve"> </v>
      </c>
      <c r="CJ76" s="131"/>
      <c r="CK76" s="136" t="str">
        <f t="shared" ref="CK76:CK139" si="137">IF(A76=0," ",+CK75)</f>
        <v xml:space="preserve"> </v>
      </c>
      <c r="CL76" s="136" t="str">
        <f t="shared" ref="CL76:CL139" si="138">IF(A76=0," ",+CL75)</f>
        <v xml:space="preserve"> </v>
      </c>
      <c r="CM76" s="131" t="str">
        <f t="shared" ref="CM76:CM139" si="139">IF(A76=0," ",CM75)</f>
        <v xml:space="preserve"> </v>
      </c>
      <c r="CN76" s="136" t="str">
        <f t="shared" ref="CN76:CN139" si="140">IF(A76=0," ",+CN75)</f>
        <v xml:space="preserve"> </v>
      </c>
      <c r="CO76" s="136" t="str">
        <f t="shared" ref="CO76:CO139" si="141">IF(A76=0," ",+CO75)</f>
        <v xml:space="preserve"> </v>
      </c>
      <c r="CP76" s="136" t="str">
        <f t="shared" ref="CP76:CP139" si="142">IF(A76=0," ",+CP75)</f>
        <v xml:space="preserve"> </v>
      </c>
      <c r="CQ76" s="136"/>
      <c r="CR76" s="136" t="str">
        <f t="shared" ref="CR76:CR139" si="143">IF(A76=0," ",+CR75)</f>
        <v xml:space="preserve"> </v>
      </c>
      <c r="CS76" s="136"/>
      <c r="CT76" s="136"/>
      <c r="CU76" s="136"/>
      <c r="CV76" s="136"/>
      <c r="CW76" s="136"/>
      <c r="CX76" s="136"/>
      <c r="CY76" s="136"/>
      <c r="CZ76" s="136" t="str">
        <f t="shared" ref="CZ76:CZ139" si="144">IF(A76=0," ",+CZ75)</f>
        <v xml:space="preserve"> </v>
      </c>
      <c r="DA76" s="136" t="str">
        <f t="shared" ref="DA76:DA139" si="145">IF(A76=0," ",+DA75)</f>
        <v xml:space="preserve"> </v>
      </c>
      <c r="DB76" s="136" t="str">
        <f t="shared" ref="DB76:DB139" si="146">IF(A76=0," ",+DB75)</f>
        <v xml:space="preserve"> </v>
      </c>
      <c r="DC76" s="131" t="str">
        <f t="shared" si="105"/>
        <v xml:space="preserve"> </v>
      </c>
      <c r="DD76" s="131" t="str">
        <f t="shared" ref="DD76:DD139" si="147">IF(A76=0," ",DD75)</f>
        <v xml:space="preserve"> </v>
      </c>
      <c r="DE76" s="131" t="str">
        <f t="shared" ref="DE76:DE139" si="148">IF(A76=0," ",DE75)</f>
        <v xml:space="preserve"> </v>
      </c>
      <c r="DF76" s="131" t="str">
        <f t="shared" ref="DF76:DF139" si="149">IF(A76=0," ",DF75)</f>
        <v xml:space="preserve"> </v>
      </c>
      <c r="DG76" s="131" t="str">
        <f t="shared" ref="DG76:DG139" si="150">IF(A76=0," ",DG75)</f>
        <v xml:space="preserve"> </v>
      </c>
      <c r="DH76" s="131"/>
      <c r="DI76" s="131"/>
      <c r="DJ76" s="131"/>
      <c r="DK76" s="137" t="str">
        <f t="shared" si="99"/>
        <v xml:space="preserve"> </v>
      </c>
      <c r="DL76" s="227" t="str">
        <f t="shared" ref="DL76:DL139" si="151">IF(A76=0," ",DL75)</f>
        <v xml:space="preserve"> </v>
      </c>
      <c r="DM76" s="227" t="str">
        <f t="shared" ref="DM76:DM139" si="152">IF(A76=0," ",DM75)</f>
        <v xml:space="preserve"> </v>
      </c>
      <c r="DN76" s="228" t="str">
        <f t="shared" si="106"/>
        <v xml:space="preserve"> </v>
      </c>
      <c r="DO76" s="228" t="str">
        <f t="shared" ref="DO76:DO139" si="153">IF(A76=0," ",DO75)</f>
        <v xml:space="preserve"> </v>
      </c>
      <c r="DP76" s="228" t="str">
        <f t="shared" ref="DP76:DP139" si="154">IF(A75=0," ",DP75)</f>
        <v xml:space="preserve"> </v>
      </c>
      <c r="DQ76" s="228" t="str">
        <f t="shared" ref="DQ76:DQ139" si="155">IF(A75=0," ",DQ75)</f>
        <v xml:space="preserve"> </v>
      </c>
    </row>
    <row r="77" spans="1:121">
      <c r="A77" s="132">
        <f t="shared" si="107"/>
        <v>0</v>
      </c>
      <c r="B77" s="18" t="str">
        <f t="shared" ref="B77:B140" si="156">IF(A77=0," ",B76+1)</f>
        <v xml:space="preserve"> </v>
      </c>
      <c r="C77" s="18" t="str">
        <f>IF(A77=0," ",VLOOKUP(B77,'tosafot '!$A$7:$B$234,2,0))</f>
        <v xml:space="preserve"> </v>
      </c>
      <c r="D77" s="220" t="str">
        <f t="shared" ref="D77:D140" si="157">IF(A77=0," ",+D76)</f>
        <v xml:space="preserve"> </v>
      </c>
      <c r="E77" s="130" t="str">
        <f t="shared" ref="E77:E140" si="158">IF(A77=0," ",+E76)</f>
        <v xml:space="preserve"> </v>
      </c>
      <c r="F77" s="126" t="str">
        <f t="shared" ref="F77:F140" si="159">IF(A77=0," ",+F76)</f>
        <v xml:space="preserve"> </v>
      </c>
      <c r="G77" s="18" t="str">
        <f t="shared" ref="G77:G140" si="160">IF(A77=0," ",+G76)</f>
        <v xml:space="preserve"> </v>
      </c>
      <c r="H77" s="189" t="str">
        <f t="shared" ref="H77:H140" si="161">IF(A77=0," ",+H76)</f>
        <v xml:space="preserve"> </v>
      </c>
      <c r="I77" s="18" t="str">
        <f t="shared" ref="I77:I140" si="162">IF(A77=0," ",+I76)</f>
        <v xml:space="preserve"> </v>
      </c>
      <c r="J77" s="18" t="str">
        <f t="shared" ref="J77:J140" si="163">IF(A77=0," ",+J76)</f>
        <v xml:space="preserve"> </v>
      </c>
      <c r="K77" s="189" t="str">
        <f t="shared" ref="K77:K140" si="164">IF(A77=0," ",+K76)</f>
        <v xml:space="preserve"> </v>
      </c>
      <c r="L77" s="18" t="str">
        <f t="shared" ref="L77:L140" si="165">IF(A77=0," ",+L76)</f>
        <v xml:space="preserve"> </v>
      </c>
      <c r="M77" s="129" t="str">
        <f t="shared" ref="M77:M140" si="166">IF(A77=0," ",+M76)</f>
        <v xml:space="preserve"> </v>
      </c>
      <c r="N77" s="189"/>
      <c r="O77" s="132" t="str">
        <f t="shared" ref="O77:O140" si="167">IF(A77=0," ",+O76)</f>
        <v xml:space="preserve"> </v>
      </c>
      <c r="P77" s="127" t="str">
        <f t="shared" ref="P77:P140" si="168">IF(A77=0," ",P76)</f>
        <v xml:space="preserve"> </v>
      </c>
      <c r="Q77" s="127" t="str">
        <f t="shared" ref="Q77:Q140" si="169">IF(A77=0," ",+Q76)</f>
        <v xml:space="preserve"> </v>
      </c>
      <c r="R77" s="128" t="str">
        <f t="shared" ref="R77:R140" si="170">IF(A77=0," ",+R76)</f>
        <v xml:space="preserve"> </v>
      </c>
      <c r="S77" s="130" t="str">
        <f t="shared" ref="S77:S140" si="171">IF(A77=0," ",+S76)</f>
        <v xml:space="preserve"> </v>
      </c>
      <c r="T77" s="135" t="str">
        <f t="shared" si="108"/>
        <v xml:space="preserve"> </v>
      </c>
      <c r="U77" s="127" t="str">
        <f t="shared" si="109"/>
        <v xml:space="preserve"> </v>
      </c>
      <c r="V77" s="217">
        <v>0</v>
      </c>
      <c r="W77" s="191">
        <v>0</v>
      </c>
      <c r="X77" s="133">
        <v>0</v>
      </c>
      <c r="Y77" s="131" t="str">
        <f t="shared" si="110"/>
        <v xml:space="preserve"> </v>
      </c>
      <c r="Z77" s="131" t="str">
        <f t="shared" si="111"/>
        <v xml:space="preserve"> </v>
      </c>
      <c r="AA77" s="242" t="str">
        <f t="shared" si="112"/>
        <v xml:space="preserve"> </v>
      </c>
      <c r="AB77" s="131" t="str">
        <f t="shared" si="113"/>
        <v xml:space="preserve"> </v>
      </c>
      <c r="AC77" s="131" t="str">
        <f t="shared" si="114"/>
        <v xml:space="preserve"> </v>
      </c>
      <c r="AD77" s="131" t="str">
        <f t="shared" si="115"/>
        <v xml:space="preserve"> </v>
      </c>
      <c r="AE77" s="131" t="str">
        <f t="shared" si="116"/>
        <v xml:space="preserve"> </v>
      </c>
      <c r="AF77" s="131" t="str">
        <f t="shared" si="117"/>
        <v xml:space="preserve"> </v>
      </c>
      <c r="AG77" s="131" t="str">
        <f t="shared" si="118"/>
        <v xml:space="preserve"> </v>
      </c>
      <c r="AH77" s="131" t="str">
        <f t="shared" si="119"/>
        <v xml:space="preserve"> </v>
      </c>
      <c r="AI77" s="131" t="str">
        <f t="shared" si="120"/>
        <v xml:space="preserve"> </v>
      </c>
      <c r="AJ77" s="131" t="str">
        <f t="shared" si="121"/>
        <v xml:space="preserve"> </v>
      </c>
      <c r="AK77" s="131"/>
      <c r="AL77" s="131" t="str">
        <f t="shared" si="122"/>
        <v xml:space="preserve"> </v>
      </c>
      <c r="AM77" s="131"/>
      <c r="AN77" s="243" t="str">
        <f t="shared" si="123"/>
        <v xml:space="preserve"> </v>
      </c>
      <c r="AO77" s="131" t="str">
        <f t="shared" si="124"/>
        <v xml:space="preserve"> </v>
      </c>
      <c r="AP77" s="131" t="str">
        <f t="shared" si="125"/>
        <v xml:space="preserve"> </v>
      </c>
      <c r="AQ77" s="131"/>
      <c r="AR77" s="131" t="str">
        <f t="shared" si="126"/>
        <v xml:space="preserve"> </v>
      </c>
      <c r="AS77" s="131" t="str">
        <f t="shared" ref="AS77:AS140" si="172">IF(A77=0," ",AS76)</f>
        <v xml:space="preserve"> </v>
      </c>
      <c r="AT77" s="131" t="str">
        <f t="shared" si="127"/>
        <v xml:space="preserve"> </v>
      </c>
      <c r="AU77" s="131" t="str">
        <f t="shared" si="128"/>
        <v xml:space="preserve"> </v>
      </c>
      <c r="AV77" s="131"/>
      <c r="AW77" s="131" t="str">
        <f t="shared" si="129"/>
        <v xml:space="preserve"> </v>
      </c>
      <c r="AX77" s="131" t="str">
        <f t="shared" si="103"/>
        <v xml:space="preserve"> </v>
      </c>
      <c r="AY77" s="131" t="str">
        <f t="shared" si="130"/>
        <v xml:space="preserve"> </v>
      </c>
      <c r="AZ77" s="131"/>
      <c r="BA77" s="131" t="str">
        <f t="shared" si="104"/>
        <v xml:space="preserve"> </v>
      </c>
      <c r="BB77" s="131"/>
      <c r="BC77" s="131"/>
      <c r="BD77" s="131" t="str">
        <f t="shared" si="131"/>
        <v xml:space="preserve"> </v>
      </c>
      <c r="BE77" s="131"/>
      <c r="BF77" s="131" t="str">
        <f t="shared" ref="BF77:BF140" si="173">IF(A77=0," ",BF76)</f>
        <v xml:space="preserve"> </v>
      </c>
      <c r="BG77" s="131" t="str">
        <f t="shared" ref="BG77:BG140" si="174">IF(A77=0," ",BG76)</f>
        <v xml:space="preserve"> </v>
      </c>
      <c r="BH77" s="131"/>
      <c r="BI77" s="131"/>
      <c r="BJ77" s="131"/>
      <c r="BK77" s="131" t="str">
        <f t="shared" ref="BK77:BK140" si="175">IF(A77=0," ",BK76)</f>
        <v xml:space="preserve"> </v>
      </c>
      <c r="BL77" s="131"/>
      <c r="BM77" s="131"/>
      <c r="BN77" s="131" t="str">
        <f t="shared" ref="BN77:BN140" si="176">IF(A77=0," ",BN76)</f>
        <v xml:space="preserve"> </v>
      </c>
      <c r="BO77" s="131"/>
      <c r="BP77" s="131" t="str">
        <f t="shared" ref="BP77:BP140" si="177">IF(A77=0," ",BP76)</f>
        <v xml:space="preserve"> </v>
      </c>
      <c r="BQ77" s="131"/>
      <c r="BR77" s="131"/>
      <c r="BS77" s="131"/>
      <c r="BT77" s="131"/>
      <c r="BU77" s="131"/>
      <c r="BV77" s="131" t="str">
        <f t="shared" ref="BV77:BV140" si="178">IF(A76=0," ",BV76)</f>
        <v xml:space="preserve"> </v>
      </c>
      <c r="BW77" s="131"/>
      <c r="BX77" s="131"/>
      <c r="BY77" s="131"/>
      <c r="BZ77" s="131" t="str">
        <f t="shared" ref="BZ77:BZ140" si="179">IF(A77=0," ",BZ76)</f>
        <v xml:space="preserve"> </v>
      </c>
      <c r="CA77" s="131"/>
      <c r="CB77" s="136" t="str">
        <f t="shared" si="132"/>
        <v xml:space="preserve"> </v>
      </c>
      <c r="CC77" s="131" t="str">
        <f t="shared" si="133"/>
        <v xml:space="preserve"> </v>
      </c>
      <c r="CD77" s="136" t="str">
        <f t="shared" si="134"/>
        <v xml:space="preserve"> </v>
      </c>
      <c r="CE77" s="131" t="str">
        <f t="shared" si="102"/>
        <v xml:space="preserve"> </v>
      </c>
      <c r="CF77" s="136" t="str">
        <f t="shared" si="135"/>
        <v xml:space="preserve"> </v>
      </c>
      <c r="CG77" s="136"/>
      <c r="CH77" s="136" t="str">
        <f t="shared" si="101"/>
        <v xml:space="preserve"> </v>
      </c>
      <c r="CI77" s="131" t="str">
        <f t="shared" si="136"/>
        <v xml:space="preserve"> </v>
      </c>
      <c r="CJ77" s="131"/>
      <c r="CK77" s="136" t="str">
        <f t="shared" si="137"/>
        <v xml:space="preserve"> </v>
      </c>
      <c r="CL77" s="136" t="str">
        <f t="shared" si="138"/>
        <v xml:space="preserve"> </v>
      </c>
      <c r="CM77" s="131" t="str">
        <f t="shared" si="139"/>
        <v xml:space="preserve"> </v>
      </c>
      <c r="CN77" s="136" t="str">
        <f t="shared" si="140"/>
        <v xml:space="preserve"> </v>
      </c>
      <c r="CO77" s="136" t="str">
        <f t="shared" si="141"/>
        <v xml:space="preserve"> </v>
      </c>
      <c r="CP77" s="136" t="str">
        <f t="shared" si="142"/>
        <v xml:space="preserve"> </v>
      </c>
      <c r="CQ77" s="136"/>
      <c r="CR77" s="136" t="str">
        <f t="shared" si="143"/>
        <v xml:space="preserve"> </v>
      </c>
      <c r="CS77" s="136"/>
      <c r="CT77" s="136"/>
      <c r="CU77" s="136"/>
      <c r="CV77" s="136"/>
      <c r="CW77" s="136"/>
      <c r="CX77" s="136"/>
      <c r="CY77" s="136"/>
      <c r="CZ77" s="136" t="str">
        <f t="shared" si="144"/>
        <v xml:space="preserve"> </v>
      </c>
      <c r="DA77" s="136" t="str">
        <f t="shared" si="145"/>
        <v xml:space="preserve"> </v>
      </c>
      <c r="DB77" s="136" t="str">
        <f t="shared" si="146"/>
        <v xml:space="preserve"> </v>
      </c>
      <c r="DC77" s="131" t="str">
        <f t="shared" si="105"/>
        <v xml:space="preserve"> </v>
      </c>
      <c r="DD77" s="131" t="str">
        <f t="shared" si="147"/>
        <v xml:space="preserve"> </v>
      </c>
      <c r="DE77" s="131" t="str">
        <f t="shared" si="148"/>
        <v xml:space="preserve"> </v>
      </c>
      <c r="DF77" s="131" t="str">
        <f t="shared" si="149"/>
        <v xml:space="preserve"> </v>
      </c>
      <c r="DG77" s="131" t="str">
        <f t="shared" si="150"/>
        <v xml:space="preserve"> </v>
      </c>
      <c r="DH77" s="131"/>
      <c r="DI77" s="131"/>
      <c r="DJ77" s="131"/>
      <c r="DK77" s="137" t="str">
        <f t="shared" ref="DK77:DK140" si="180">IF(A77=0," ",SUM(AA77:DG77))</f>
        <v xml:space="preserve"> </v>
      </c>
      <c r="DL77" s="227" t="str">
        <f t="shared" si="151"/>
        <v xml:space="preserve"> </v>
      </c>
      <c r="DM77" s="227" t="str">
        <f t="shared" si="152"/>
        <v xml:space="preserve"> </v>
      </c>
      <c r="DN77" s="228" t="str">
        <f t="shared" si="106"/>
        <v xml:space="preserve"> </v>
      </c>
      <c r="DO77" s="228" t="str">
        <f t="shared" si="153"/>
        <v xml:space="preserve"> </v>
      </c>
      <c r="DP77" s="228" t="str">
        <f t="shared" si="154"/>
        <v xml:space="preserve"> </v>
      </c>
      <c r="DQ77" s="228" t="str">
        <f t="shared" si="155"/>
        <v xml:space="preserve"> </v>
      </c>
    </row>
    <row r="78" spans="1:121">
      <c r="A78" s="132">
        <f t="shared" si="107"/>
        <v>0</v>
      </c>
      <c r="B78" s="18" t="str">
        <f t="shared" si="156"/>
        <v xml:space="preserve"> </v>
      </c>
      <c r="C78" s="18" t="str">
        <f>IF(A78=0," ",VLOOKUP(B78,'tosafot '!$A$7:$B$234,2,0))</f>
        <v xml:space="preserve"> </v>
      </c>
      <c r="D78" s="220" t="str">
        <f t="shared" si="157"/>
        <v xml:space="preserve"> </v>
      </c>
      <c r="E78" s="130" t="str">
        <f t="shared" si="158"/>
        <v xml:space="preserve"> </v>
      </c>
      <c r="F78" s="126" t="str">
        <f t="shared" si="159"/>
        <v xml:space="preserve"> </v>
      </c>
      <c r="G78" s="18" t="str">
        <f t="shared" si="160"/>
        <v xml:space="preserve"> </v>
      </c>
      <c r="H78" s="189" t="str">
        <f t="shared" si="161"/>
        <v xml:space="preserve"> </v>
      </c>
      <c r="I78" s="18" t="str">
        <f t="shared" si="162"/>
        <v xml:space="preserve"> </v>
      </c>
      <c r="J78" s="18" t="str">
        <f t="shared" si="163"/>
        <v xml:space="preserve"> </v>
      </c>
      <c r="K78" s="189" t="str">
        <f t="shared" si="164"/>
        <v xml:space="preserve"> </v>
      </c>
      <c r="L78" s="18" t="str">
        <f t="shared" si="165"/>
        <v xml:space="preserve"> </v>
      </c>
      <c r="M78" s="129" t="str">
        <f t="shared" si="166"/>
        <v xml:space="preserve"> </v>
      </c>
      <c r="N78" s="189"/>
      <c r="O78" s="132" t="str">
        <f t="shared" si="167"/>
        <v xml:space="preserve"> </v>
      </c>
      <c r="P78" s="127" t="str">
        <f t="shared" si="168"/>
        <v xml:space="preserve"> </v>
      </c>
      <c r="Q78" s="127" t="str">
        <f t="shared" si="169"/>
        <v xml:space="preserve"> </v>
      </c>
      <c r="R78" s="128" t="str">
        <f t="shared" si="170"/>
        <v xml:space="preserve"> </v>
      </c>
      <c r="S78" s="130" t="str">
        <f t="shared" si="171"/>
        <v xml:space="preserve"> </v>
      </c>
      <c r="T78" s="135" t="str">
        <f t="shared" si="108"/>
        <v xml:space="preserve"> </v>
      </c>
      <c r="U78" s="127" t="str">
        <f t="shared" si="109"/>
        <v xml:space="preserve"> </v>
      </c>
      <c r="V78" s="217">
        <v>0</v>
      </c>
      <c r="W78" s="191">
        <v>0</v>
      </c>
      <c r="X78" s="133">
        <v>0</v>
      </c>
      <c r="Y78" s="131" t="str">
        <f t="shared" si="110"/>
        <v xml:space="preserve"> </v>
      </c>
      <c r="Z78" s="131" t="str">
        <f t="shared" si="111"/>
        <v xml:space="preserve"> </v>
      </c>
      <c r="AA78" s="242" t="str">
        <f t="shared" si="112"/>
        <v xml:space="preserve"> </v>
      </c>
      <c r="AB78" s="131" t="str">
        <f t="shared" si="113"/>
        <v xml:space="preserve"> </v>
      </c>
      <c r="AC78" s="131" t="str">
        <f t="shared" si="114"/>
        <v xml:space="preserve"> </v>
      </c>
      <c r="AD78" s="131" t="str">
        <f t="shared" si="115"/>
        <v xml:space="preserve"> </v>
      </c>
      <c r="AE78" s="131" t="str">
        <f t="shared" si="116"/>
        <v xml:space="preserve"> </v>
      </c>
      <c r="AF78" s="131" t="str">
        <f t="shared" si="117"/>
        <v xml:space="preserve"> </v>
      </c>
      <c r="AG78" s="131" t="str">
        <f t="shared" si="118"/>
        <v xml:space="preserve"> </v>
      </c>
      <c r="AH78" s="131" t="str">
        <f t="shared" si="119"/>
        <v xml:space="preserve"> </v>
      </c>
      <c r="AI78" s="131" t="str">
        <f t="shared" si="120"/>
        <v xml:space="preserve"> </v>
      </c>
      <c r="AJ78" s="131" t="str">
        <f t="shared" si="121"/>
        <v xml:space="preserve"> </v>
      </c>
      <c r="AK78" s="131"/>
      <c r="AL78" s="131" t="str">
        <f t="shared" si="122"/>
        <v xml:space="preserve"> </v>
      </c>
      <c r="AM78" s="131"/>
      <c r="AN78" s="243" t="str">
        <f t="shared" si="123"/>
        <v xml:space="preserve"> </v>
      </c>
      <c r="AO78" s="131" t="str">
        <f t="shared" si="124"/>
        <v xml:space="preserve"> </v>
      </c>
      <c r="AP78" s="131" t="str">
        <f t="shared" si="125"/>
        <v xml:space="preserve"> </v>
      </c>
      <c r="AQ78" s="131"/>
      <c r="AR78" s="131" t="str">
        <f t="shared" si="126"/>
        <v xml:space="preserve"> </v>
      </c>
      <c r="AS78" s="131" t="str">
        <f t="shared" si="172"/>
        <v xml:space="preserve"> </v>
      </c>
      <c r="AT78" s="131" t="str">
        <f t="shared" si="127"/>
        <v xml:space="preserve"> </v>
      </c>
      <c r="AU78" s="131" t="str">
        <f t="shared" si="128"/>
        <v xml:space="preserve"> </v>
      </c>
      <c r="AV78" s="131"/>
      <c r="AW78" s="131" t="str">
        <f t="shared" si="129"/>
        <v xml:space="preserve"> </v>
      </c>
      <c r="AX78" s="131" t="str">
        <f t="shared" si="103"/>
        <v xml:space="preserve"> </v>
      </c>
      <c r="AY78" s="131" t="str">
        <f t="shared" si="130"/>
        <v xml:space="preserve"> </v>
      </c>
      <c r="AZ78" s="131"/>
      <c r="BA78" s="131" t="str">
        <f t="shared" si="104"/>
        <v xml:space="preserve"> </v>
      </c>
      <c r="BB78" s="131"/>
      <c r="BC78" s="131"/>
      <c r="BD78" s="131" t="str">
        <f t="shared" si="131"/>
        <v xml:space="preserve"> </v>
      </c>
      <c r="BE78" s="131"/>
      <c r="BF78" s="131" t="str">
        <f t="shared" si="173"/>
        <v xml:space="preserve"> </v>
      </c>
      <c r="BG78" s="131" t="str">
        <f t="shared" si="174"/>
        <v xml:space="preserve"> </v>
      </c>
      <c r="BH78" s="131"/>
      <c r="BI78" s="131"/>
      <c r="BJ78" s="131"/>
      <c r="BK78" s="131" t="str">
        <f t="shared" si="175"/>
        <v xml:space="preserve"> </v>
      </c>
      <c r="BL78" s="131"/>
      <c r="BM78" s="131"/>
      <c r="BN78" s="131" t="str">
        <f t="shared" si="176"/>
        <v xml:space="preserve"> </v>
      </c>
      <c r="BO78" s="131"/>
      <c r="BP78" s="131" t="str">
        <f t="shared" si="177"/>
        <v xml:space="preserve"> </v>
      </c>
      <c r="BQ78" s="131"/>
      <c r="BR78" s="131"/>
      <c r="BS78" s="131"/>
      <c r="BT78" s="131"/>
      <c r="BU78" s="131"/>
      <c r="BV78" s="131" t="str">
        <f t="shared" si="178"/>
        <v xml:space="preserve"> </v>
      </c>
      <c r="BW78" s="131"/>
      <c r="BX78" s="131"/>
      <c r="BY78" s="131"/>
      <c r="BZ78" s="131" t="str">
        <f t="shared" si="179"/>
        <v xml:space="preserve"> </v>
      </c>
      <c r="CA78" s="131"/>
      <c r="CB78" s="136" t="str">
        <f t="shared" si="132"/>
        <v xml:space="preserve"> </v>
      </c>
      <c r="CC78" s="131" t="str">
        <f t="shared" si="133"/>
        <v xml:space="preserve"> </v>
      </c>
      <c r="CD78" s="136" t="str">
        <f t="shared" si="134"/>
        <v xml:space="preserve"> </v>
      </c>
      <c r="CE78" s="131" t="str">
        <f t="shared" si="102"/>
        <v xml:space="preserve"> </v>
      </c>
      <c r="CF78" s="136" t="str">
        <f t="shared" si="135"/>
        <v xml:space="preserve"> </v>
      </c>
      <c r="CG78" s="136"/>
      <c r="CH78" s="136" t="str">
        <f t="shared" ref="CH78:CH141" si="181">IF(A78=0," ",+CH77)</f>
        <v xml:space="preserve"> </v>
      </c>
      <c r="CI78" s="131" t="str">
        <f t="shared" si="136"/>
        <v xml:space="preserve"> </v>
      </c>
      <c r="CJ78" s="131"/>
      <c r="CK78" s="136" t="str">
        <f t="shared" si="137"/>
        <v xml:space="preserve"> </v>
      </c>
      <c r="CL78" s="136" t="str">
        <f t="shared" si="138"/>
        <v xml:space="preserve"> </v>
      </c>
      <c r="CM78" s="131" t="str">
        <f t="shared" si="139"/>
        <v xml:space="preserve"> </v>
      </c>
      <c r="CN78" s="136" t="str">
        <f t="shared" si="140"/>
        <v xml:space="preserve"> </v>
      </c>
      <c r="CO78" s="136" t="str">
        <f t="shared" si="141"/>
        <v xml:space="preserve"> </v>
      </c>
      <c r="CP78" s="136" t="str">
        <f t="shared" si="142"/>
        <v xml:space="preserve"> </v>
      </c>
      <c r="CQ78" s="136"/>
      <c r="CR78" s="136" t="str">
        <f t="shared" si="143"/>
        <v xml:space="preserve"> </v>
      </c>
      <c r="CS78" s="136"/>
      <c r="CT78" s="136"/>
      <c r="CU78" s="136"/>
      <c r="CV78" s="136"/>
      <c r="CW78" s="136"/>
      <c r="CX78" s="136"/>
      <c r="CY78" s="136"/>
      <c r="CZ78" s="136" t="str">
        <f t="shared" si="144"/>
        <v xml:space="preserve"> </v>
      </c>
      <c r="DA78" s="136" t="str">
        <f t="shared" si="145"/>
        <v xml:space="preserve"> </v>
      </c>
      <c r="DB78" s="136" t="str">
        <f t="shared" si="146"/>
        <v xml:space="preserve"> </v>
      </c>
      <c r="DC78" s="131" t="str">
        <f t="shared" si="105"/>
        <v xml:space="preserve"> </v>
      </c>
      <c r="DD78" s="131" t="str">
        <f t="shared" si="147"/>
        <v xml:space="preserve"> </v>
      </c>
      <c r="DE78" s="131" t="str">
        <f t="shared" si="148"/>
        <v xml:space="preserve"> </v>
      </c>
      <c r="DF78" s="131" t="str">
        <f t="shared" si="149"/>
        <v xml:space="preserve"> </v>
      </c>
      <c r="DG78" s="131" t="str">
        <f t="shared" si="150"/>
        <v xml:space="preserve"> </v>
      </c>
      <c r="DH78" s="131"/>
      <c r="DI78" s="131"/>
      <c r="DJ78" s="131"/>
      <c r="DK78" s="137" t="str">
        <f t="shared" si="180"/>
        <v xml:space="preserve"> </v>
      </c>
      <c r="DL78" s="227" t="str">
        <f t="shared" si="151"/>
        <v xml:space="preserve"> </v>
      </c>
      <c r="DM78" s="227" t="str">
        <f t="shared" si="152"/>
        <v xml:space="preserve"> </v>
      </c>
      <c r="DN78" s="228" t="str">
        <f t="shared" si="106"/>
        <v xml:space="preserve"> </v>
      </c>
      <c r="DO78" s="228" t="str">
        <f t="shared" si="153"/>
        <v xml:space="preserve"> </v>
      </c>
      <c r="DP78" s="228" t="str">
        <f t="shared" si="154"/>
        <v xml:space="preserve"> </v>
      </c>
      <c r="DQ78" s="228" t="str">
        <f t="shared" si="155"/>
        <v xml:space="preserve"> </v>
      </c>
    </row>
    <row r="79" spans="1:121">
      <c r="A79" s="132">
        <f t="shared" si="107"/>
        <v>0</v>
      </c>
      <c r="B79" s="18" t="str">
        <f t="shared" si="156"/>
        <v xml:space="preserve"> </v>
      </c>
      <c r="C79" s="18" t="str">
        <f>IF(A79=0," ",VLOOKUP(B79,'tosafot '!$A$7:$B$234,2,0))</f>
        <v xml:space="preserve"> </v>
      </c>
      <c r="D79" s="220" t="str">
        <f t="shared" si="157"/>
        <v xml:space="preserve"> </v>
      </c>
      <c r="E79" s="130" t="str">
        <f t="shared" si="158"/>
        <v xml:space="preserve"> </v>
      </c>
      <c r="F79" s="126" t="str">
        <f t="shared" si="159"/>
        <v xml:space="preserve"> </v>
      </c>
      <c r="G79" s="18" t="str">
        <f t="shared" si="160"/>
        <v xml:space="preserve"> </v>
      </c>
      <c r="H79" s="189" t="str">
        <f t="shared" si="161"/>
        <v xml:space="preserve"> </v>
      </c>
      <c r="I79" s="18" t="str">
        <f t="shared" si="162"/>
        <v xml:space="preserve"> </v>
      </c>
      <c r="J79" s="18" t="str">
        <f t="shared" si="163"/>
        <v xml:space="preserve"> </v>
      </c>
      <c r="K79" s="189" t="str">
        <f t="shared" si="164"/>
        <v xml:space="preserve"> </v>
      </c>
      <c r="L79" s="18" t="str">
        <f t="shared" si="165"/>
        <v xml:space="preserve"> </v>
      </c>
      <c r="M79" s="129" t="str">
        <f t="shared" si="166"/>
        <v xml:space="preserve"> </v>
      </c>
      <c r="N79" s="189"/>
      <c r="O79" s="132" t="str">
        <f t="shared" si="167"/>
        <v xml:space="preserve"> </v>
      </c>
      <c r="P79" s="127" t="str">
        <f t="shared" si="168"/>
        <v xml:space="preserve"> </v>
      </c>
      <c r="Q79" s="127" t="str">
        <f t="shared" si="169"/>
        <v xml:space="preserve"> </v>
      </c>
      <c r="R79" s="128" t="str">
        <f t="shared" si="170"/>
        <v xml:space="preserve"> </v>
      </c>
      <c r="S79" s="130" t="str">
        <f t="shared" si="171"/>
        <v xml:space="preserve"> </v>
      </c>
      <c r="T79" s="135" t="str">
        <f t="shared" si="108"/>
        <v xml:space="preserve"> </v>
      </c>
      <c r="U79" s="127" t="str">
        <f t="shared" si="109"/>
        <v xml:space="preserve"> </v>
      </c>
      <c r="V79" s="217">
        <v>0</v>
      </c>
      <c r="W79" s="191">
        <v>0</v>
      </c>
      <c r="X79" s="133">
        <v>0</v>
      </c>
      <c r="Y79" s="131" t="str">
        <f t="shared" si="110"/>
        <v xml:space="preserve"> </v>
      </c>
      <c r="Z79" s="131" t="str">
        <f t="shared" si="111"/>
        <v xml:space="preserve"> </v>
      </c>
      <c r="AA79" s="242" t="str">
        <f t="shared" si="112"/>
        <v xml:space="preserve"> </v>
      </c>
      <c r="AB79" s="131" t="str">
        <f t="shared" si="113"/>
        <v xml:space="preserve"> </v>
      </c>
      <c r="AC79" s="131" t="str">
        <f t="shared" si="114"/>
        <v xml:space="preserve"> </v>
      </c>
      <c r="AD79" s="131" t="str">
        <f t="shared" si="115"/>
        <v xml:space="preserve"> </v>
      </c>
      <c r="AE79" s="131" t="str">
        <f t="shared" si="116"/>
        <v xml:space="preserve"> </v>
      </c>
      <c r="AF79" s="131" t="str">
        <f t="shared" si="117"/>
        <v xml:space="preserve"> </v>
      </c>
      <c r="AG79" s="131" t="str">
        <f t="shared" si="118"/>
        <v xml:space="preserve"> </v>
      </c>
      <c r="AH79" s="131" t="str">
        <f t="shared" si="119"/>
        <v xml:space="preserve"> </v>
      </c>
      <c r="AI79" s="131" t="str">
        <f t="shared" si="120"/>
        <v xml:space="preserve"> </v>
      </c>
      <c r="AJ79" s="131" t="str">
        <f t="shared" si="121"/>
        <v xml:space="preserve"> </v>
      </c>
      <c r="AK79" s="131"/>
      <c r="AL79" s="131" t="str">
        <f t="shared" si="122"/>
        <v xml:space="preserve"> </v>
      </c>
      <c r="AM79" s="131"/>
      <c r="AN79" s="243" t="str">
        <f t="shared" si="123"/>
        <v xml:space="preserve"> </v>
      </c>
      <c r="AO79" s="131" t="str">
        <f t="shared" si="124"/>
        <v xml:space="preserve"> </v>
      </c>
      <c r="AP79" s="131" t="str">
        <f t="shared" si="125"/>
        <v xml:space="preserve"> </v>
      </c>
      <c r="AQ79" s="131"/>
      <c r="AR79" s="131" t="str">
        <f t="shared" si="126"/>
        <v xml:space="preserve"> </v>
      </c>
      <c r="AS79" s="131" t="str">
        <f t="shared" si="172"/>
        <v xml:space="preserve"> </v>
      </c>
      <c r="AT79" s="131" t="str">
        <f t="shared" si="127"/>
        <v xml:space="preserve"> </v>
      </c>
      <c r="AU79" s="131" t="str">
        <f t="shared" si="128"/>
        <v xml:space="preserve"> </v>
      </c>
      <c r="AV79" s="131"/>
      <c r="AW79" s="131" t="str">
        <f t="shared" si="129"/>
        <v xml:space="preserve"> </v>
      </c>
      <c r="AX79" s="131" t="str">
        <f t="shared" si="103"/>
        <v xml:space="preserve"> </v>
      </c>
      <c r="AY79" s="131" t="str">
        <f t="shared" si="130"/>
        <v xml:space="preserve"> </v>
      </c>
      <c r="AZ79" s="131"/>
      <c r="BA79" s="131" t="str">
        <f t="shared" si="104"/>
        <v xml:space="preserve"> </v>
      </c>
      <c r="BB79" s="131"/>
      <c r="BC79" s="131"/>
      <c r="BD79" s="131" t="str">
        <f t="shared" si="131"/>
        <v xml:space="preserve"> </v>
      </c>
      <c r="BE79" s="131"/>
      <c r="BF79" s="131" t="str">
        <f t="shared" si="173"/>
        <v xml:space="preserve"> </v>
      </c>
      <c r="BG79" s="131" t="str">
        <f t="shared" si="174"/>
        <v xml:space="preserve"> </v>
      </c>
      <c r="BH79" s="131"/>
      <c r="BI79" s="131"/>
      <c r="BJ79" s="131"/>
      <c r="BK79" s="131" t="str">
        <f t="shared" si="175"/>
        <v xml:space="preserve"> </v>
      </c>
      <c r="BL79" s="131"/>
      <c r="BM79" s="131"/>
      <c r="BN79" s="131" t="str">
        <f t="shared" si="176"/>
        <v xml:space="preserve"> </v>
      </c>
      <c r="BO79" s="131"/>
      <c r="BP79" s="131" t="str">
        <f t="shared" si="177"/>
        <v xml:space="preserve"> </v>
      </c>
      <c r="BQ79" s="131"/>
      <c r="BR79" s="131"/>
      <c r="BS79" s="131"/>
      <c r="BT79" s="131"/>
      <c r="BU79" s="131"/>
      <c r="BV79" s="131" t="str">
        <f t="shared" si="178"/>
        <v xml:space="preserve"> </v>
      </c>
      <c r="BW79" s="131"/>
      <c r="BX79" s="131"/>
      <c r="BY79" s="131"/>
      <c r="BZ79" s="131" t="str">
        <f t="shared" si="179"/>
        <v xml:space="preserve"> </v>
      </c>
      <c r="CA79" s="131"/>
      <c r="CB79" s="136" t="str">
        <f t="shared" si="132"/>
        <v xml:space="preserve"> </v>
      </c>
      <c r="CC79" s="131" t="str">
        <f t="shared" si="133"/>
        <v xml:space="preserve"> </v>
      </c>
      <c r="CD79" s="136" t="str">
        <f t="shared" si="134"/>
        <v xml:space="preserve"> </v>
      </c>
      <c r="CE79" s="131" t="str">
        <f t="shared" si="102"/>
        <v xml:space="preserve"> </v>
      </c>
      <c r="CF79" s="136" t="str">
        <f t="shared" si="135"/>
        <v xml:space="preserve"> </v>
      </c>
      <c r="CG79" s="136"/>
      <c r="CH79" s="136" t="str">
        <f t="shared" si="181"/>
        <v xml:space="preserve"> </v>
      </c>
      <c r="CI79" s="131" t="str">
        <f t="shared" si="136"/>
        <v xml:space="preserve"> </v>
      </c>
      <c r="CJ79" s="131"/>
      <c r="CK79" s="136" t="str">
        <f t="shared" si="137"/>
        <v xml:space="preserve"> </v>
      </c>
      <c r="CL79" s="136" t="str">
        <f t="shared" si="138"/>
        <v xml:space="preserve"> </v>
      </c>
      <c r="CM79" s="131" t="str">
        <f t="shared" si="139"/>
        <v xml:space="preserve"> </v>
      </c>
      <c r="CN79" s="136" t="str">
        <f t="shared" si="140"/>
        <v xml:space="preserve"> </v>
      </c>
      <c r="CO79" s="136" t="str">
        <f t="shared" si="141"/>
        <v xml:space="preserve"> </v>
      </c>
      <c r="CP79" s="136" t="str">
        <f t="shared" si="142"/>
        <v xml:space="preserve"> </v>
      </c>
      <c r="CQ79" s="136"/>
      <c r="CR79" s="136" t="str">
        <f t="shared" si="143"/>
        <v xml:space="preserve"> </v>
      </c>
      <c r="CS79" s="136"/>
      <c r="CT79" s="136"/>
      <c r="CU79" s="136"/>
      <c r="CV79" s="136"/>
      <c r="CW79" s="136"/>
      <c r="CX79" s="136"/>
      <c r="CY79" s="136"/>
      <c r="CZ79" s="136" t="str">
        <f t="shared" si="144"/>
        <v xml:space="preserve"> </v>
      </c>
      <c r="DA79" s="136" t="str">
        <f t="shared" si="145"/>
        <v xml:space="preserve"> </v>
      </c>
      <c r="DB79" s="136" t="str">
        <f t="shared" si="146"/>
        <v xml:space="preserve"> </v>
      </c>
      <c r="DC79" s="131" t="str">
        <f t="shared" si="105"/>
        <v xml:space="preserve"> </v>
      </c>
      <c r="DD79" s="131" t="str">
        <f t="shared" si="147"/>
        <v xml:space="preserve"> </v>
      </c>
      <c r="DE79" s="131" t="str">
        <f t="shared" si="148"/>
        <v xml:space="preserve"> </v>
      </c>
      <c r="DF79" s="131" t="str">
        <f t="shared" si="149"/>
        <v xml:space="preserve"> </v>
      </c>
      <c r="DG79" s="131" t="str">
        <f t="shared" si="150"/>
        <v xml:space="preserve"> </v>
      </c>
      <c r="DH79" s="131"/>
      <c r="DI79" s="131"/>
      <c r="DJ79" s="131"/>
      <c r="DK79" s="137" t="str">
        <f t="shared" si="180"/>
        <v xml:space="preserve"> </v>
      </c>
      <c r="DL79" s="227" t="str">
        <f t="shared" si="151"/>
        <v xml:space="preserve"> </v>
      </c>
      <c r="DM79" s="227" t="str">
        <f t="shared" si="152"/>
        <v xml:space="preserve"> </v>
      </c>
      <c r="DN79" s="228" t="str">
        <f t="shared" si="106"/>
        <v xml:space="preserve"> </v>
      </c>
      <c r="DO79" s="228" t="str">
        <f t="shared" si="153"/>
        <v xml:space="preserve"> </v>
      </c>
      <c r="DP79" s="228" t="str">
        <f t="shared" si="154"/>
        <v xml:space="preserve"> </v>
      </c>
      <c r="DQ79" s="228" t="str">
        <f t="shared" si="155"/>
        <v xml:space="preserve"> </v>
      </c>
    </row>
    <row r="80" spans="1:121">
      <c r="A80" s="132">
        <f t="shared" si="107"/>
        <v>0</v>
      </c>
      <c r="B80" s="18" t="str">
        <f t="shared" si="156"/>
        <v xml:space="preserve"> </v>
      </c>
      <c r="C80" s="18" t="str">
        <f>IF(A80=0," ",VLOOKUP(B80,'tosafot '!$A$7:$B$234,2,0))</f>
        <v xml:space="preserve"> </v>
      </c>
      <c r="D80" s="220" t="str">
        <f t="shared" si="157"/>
        <v xml:space="preserve"> </v>
      </c>
      <c r="E80" s="130" t="str">
        <f t="shared" si="158"/>
        <v xml:space="preserve"> </v>
      </c>
      <c r="F80" s="126" t="str">
        <f t="shared" si="159"/>
        <v xml:space="preserve"> </v>
      </c>
      <c r="G80" s="18" t="str">
        <f t="shared" si="160"/>
        <v xml:space="preserve"> </v>
      </c>
      <c r="H80" s="189" t="str">
        <f t="shared" si="161"/>
        <v xml:space="preserve"> </v>
      </c>
      <c r="I80" s="18" t="str">
        <f t="shared" si="162"/>
        <v xml:space="preserve"> </v>
      </c>
      <c r="J80" s="18" t="str">
        <f t="shared" si="163"/>
        <v xml:space="preserve"> </v>
      </c>
      <c r="K80" s="189" t="str">
        <f t="shared" si="164"/>
        <v xml:space="preserve"> </v>
      </c>
      <c r="L80" s="18" t="str">
        <f t="shared" si="165"/>
        <v xml:space="preserve"> </v>
      </c>
      <c r="M80" s="129" t="str">
        <f t="shared" si="166"/>
        <v xml:space="preserve"> </v>
      </c>
      <c r="N80" s="189"/>
      <c r="O80" s="132" t="str">
        <f t="shared" si="167"/>
        <v xml:space="preserve"> </v>
      </c>
      <c r="P80" s="127" t="str">
        <f t="shared" si="168"/>
        <v xml:space="preserve"> </v>
      </c>
      <c r="Q80" s="127" t="str">
        <f t="shared" si="169"/>
        <v xml:space="preserve"> </v>
      </c>
      <c r="R80" s="128" t="str">
        <f t="shared" si="170"/>
        <v xml:space="preserve"> </v>
      </c>
      <c r="S80" s="130" t="str">
        <f t="shared" si="171"/>
        <v xml:space="preserve"> </v>
      </c>
      <c r="T80" s="135" t="str">
        <f t="shared" si="108"/>
        <v xml:space="preserve"> </v>
      </c>
      <c r="U80" s="127" t="str">
        <f t="shared" si="109"/>
        <v xml:space="preserve"> </v>
      </c>
      <c r="V80" s="217">
        <v>0</v>
      </c>
      <c r="W80" s="191">
        <v>0</v>
      </c>
      <c r="X80" s="133">
        <v>0</v>
      </c>
      <c r="Y80" s="131" t="str">
        <f t="shared" si="110"/>
        <v xml:space="preserve"> </v>
      </c>
      <c r="Z80" s="131" t="str">
        <f t="shared" si="111"/>
        <v xml:space="preserve"> </v>
      </c>
      <c r="AA80" s="242" t="str">
        <f t="shared" si="112"/>
        <v xml:space="preserve"> </v>
      </c>
      <c r="AB80" s="131" t="str">
        <f t="shared" si="113"/>
        <v xml:space="preserve"> </v>
      </c>
      <c r="AC80" s="131" t="str">
        <f t="shared" si="114"/>
        <v xml:space="preserve"> </v>
      </c>
      <c r="AD80" s="131" t="str">
        <f t="shared" si="115"/>
        <v xml:space="preserve"> </v>
      </c>
      <c r="AE80" s="131" t="str">
        <f t="shared" si="116"/>
        <v xml:space="preserve"> </v>
      </c>
      <c r="AF80" s="131" t="str">
        <f t="shared" si="117"/>
        <v xml:space="preserve"> </v>
      </c>
      <c r="AG80" s="131" t="str">
        <f t="shared" si="118"/>
        <v xml:space="preserve"> </v>
      </c>
      <c r="AH80" s="131" t="str">
        <f t="shared" si="119"/>
        <v xml:space="preserve"> </v>
      </c>
      <c r="AI80" s="131" t="str">
        <f t="shared" si="120"/>
        <v xml:space="preserve"> </v>
      </c>
      <c r="AJ80" s="131" t="str">
        <f t="shared" si="121"/>
        <v xml:space="preserve"> </v>
      </c>
      <c r="AK80" s="131"/>
      <c r="AL80" s="131" t="str">
        <f t="shared" si="122"/>
        <v xml:space="preserve"> </v>
      </c>
      <c r="AM80" s="131"/>
      <c r="AN80" s="243" t="str">
        <f t="shared" si="123"/>
        <v xml:space="preserve"> </v>
      </c>
      <c r="AO80" s="131" t="str">
        <f t="shared" si="124"/>
        <v xml:space="preserve"> </v>
      </c>
      <c r="AP80" s="131" t="str">
        <f t="shared" si="125"/>
        <v xml:space="preserve"> </v>
      </c>
      <c r="AQ80" s="131"/>
      <c r="AR80" s="131" t="str">
        <f t="shared" si="126"/>
        <v xml:space="preserve"> </v>
      </c>
      <c r="AS80" s="131" t="str">
        <f t="shared" si="172"/>
        <v xml:space="preserve"> </v>
      </c>
      <c r="AT80" s="131" t="str">
        <f t="shared" si="127"/>
        <v xml:space="preserve"> </v>
      </c>
      <c r="AU80" s="131" t="str">
        <f t="shared" si="128"/>
        <v xml:space="preserve"> </v>
      </c>
      <c r="AV80" s="131"/>
      <c r="AW80" s="131" t="str">
        <f t="shared" si="129"/>
        <v xml:space="preserve"> </v>
      </c>
      <c r="AX80" s="131" t="str">
        <f t="shared" si="103"/>
        <v xml:space="preserve"> </v>
      </c>
      <c r="AY80" s="131" t="str">
        <f t="shared" si="130"/>
        <v xml:space="preserve"> </v>
      </c>
      <c r="AZ80" s="131"/>
      <c r="BA80" s="131" t="str">
        <f t="shared" si="104"/>
        <v xml:space="preserve"> </v>
      </c>
      <c r="BB80" s="131"/>
      <c r="BC80" s="131"/>
      <c r="BD80" s="131" t="str">
        <f t="shared" si="131"/>
        <v xml:space="preserve"> </v>
      </c>
      <c r="BE80" s="131"/>
      <c r="BF80" s="131" t="str">
        <f t="shared" si="173"/>
        <v xml:space="preserve"> </v>
      </c>
      <c r="BG80" s="131" t="str">
        <f t="shared" si="174"/>
        <v xml:space="preserve"> </v>
      </c>
      <c r="BH80" s="131"/>
      <c r="BI80" s="131"/>
      <c r="BJ80" s="131"/>
      <c r="BK80" s="131" t="str">
        <f t="shared" si="175"/>
        <v xml:space="preserve"> </v>
      </c>
      <c r="BL80" s="131"/>
      <c r="BM80" s="131"/>
      <c r="BN80" s="131" t="str">
        <f t="shared" si="176"/>
        <v xml:space="preserve"> </v>
      </c>
      <c r="BO80" s="131"/>
      <c r="BP80" s="131" t="str">
        <f t="shared" si="177"/>
        <v xml:space="preserve"> </v>
      </c>
      <c r="BQ80" s="131"/>
      <c r="BR80" s="131"/>
      <c r="BS80" s="131"/>
      <c r="BT80" s="131"/>
      <c r="BU80" s="131"/>
      <c r="BV80" s="131" t="str">
        <f t="shared" si="178"/>
        <v xml:space="preserve"> </v>
      </c>
      <c r="BW80" s="131"/>
      <c r="BX80" s="131"/>
      <c r="BY80" s="131"/>
      <c r="BZ80" s="131" t="str">
        <f t="shared" si="179"/>
        <v xml:space="preserve"> </v>
      </c>
      <c r="CA80" s="131"/>
      <c r="CB80" s="136" t="str">
        <f t="shared" si="132"/>
        <v xml:space="preserve"> </v>
      </c>
      <c r="CC80" s="131" t="str">
        <f t="shared" si="133"/>
        <v xml:space="preserve"> </v>
      </c>
      <c r="CD80" s="136" t="str">
        <f t="shared" si="134"/>
        <v xml:space="preserve"> </v>
      </c>
      <c r="CE80" s="131" t="str">
        <f t="shared" si="102"/>
        <v xml:space="preserve"> </v>
      </c>
      <c r="CF80" s="136" t="str">
        <f t="shared" si="135"/>
        <v xml:space="preserve"> </v>
      </c>
      <c r="CG80" s="136"/>
      <c r="CH80" s="136" t="str">
        <f t="shared" si="181"/>
        <v xml:space="preserve"> </v>
      </c>
      <c r="CI80" s="131" t="str">
        <f t="shared" si="136"/>
        <v xml:space="preserve"> </v>
      </c>
      <c r="CJ80" s="131"/>
      <c r="CK80" s="136" t="str">
        <f t="shared" si="137"/>
        <v xml:space="preserve"> </v>
      </c>
      <c r="CL80" s="136" t="str">
        <f t="shared" si="138"/>
        <v xml:space="preserve"> </v>
      </c>
      <c r="CM80" s="131" t="str">
        <f t="shared" si="139"/>
        <v xml:space="preserve"> </v>
      </c>
      <c r="CN80" s="136" t="str">
        <f t="shared" si="140"/>
        <v xml:space="preserve"> </v>
      </c>
      <c r="CO80" s="136" t="str">
        <f t="shared" si="141"/>
        <v xml:space="preserve"> </v>
      </c>
      <c r="CP80" s="136" t="str">
        <f t="shared" si="142"/>
        <v xml:space="preserve"> </v>
      </c>
      <c r="CQ80" s="136"/>
      <c r="CR80" s="136" t="str">
        <f t="shared" si="143"/>
        <v xml:space="preserve"> </v>
      </c>
      <c r="CS80" s="136"/>
      <c r="CT80" s="136"/>
      <c r="CU80" s="136"/>
      <c r="CV80" s="136"/>
      <c r="CW80" s="136"/>
      <c r="CX80" s="136"/>
      <c r="CY80" s="136"/>
      <c r="CZ80" s="136" t="str">
        <f t="shared" si="144"/>
        <v xml:space="preserve"> </v>
      </c>
      <c r="DA80" s="136" t="str">
        <f t="shared" si="145"/>
        <v xml:space="preserve"> </v>
      </c>
      <c r="DB80" s="136" t="str">
        <f t="shared" si="146"/>
        <v xml:space="preserve"> </v>
      </c>
      <c r="DC80" s="131" t="str">
        <f t="shared" si="105"/>
        <v xml:space="preserve"> </v>
      </c>
      <c r="DD80" s="131" t="str">
        <f t="shared" si="147"/>
        <v xml:space="preserve"> </v>
      </c>
      <c r="DE80" s="131" t="str">
        <f t="shared" si="148"/>
        <v xml:space="preserve"> </v>
      </c>
      <c r="DF80" s="131" t="str">
        <f t="shared" si="149"/>
        <v xml:space="preserve"> </v>
      </c>
      <c r="DG80" s="131" t="str">
        <f t="shared" si="150"/>
        <v xml:space="preserve"> </v>
      </c>
      <c r="DH80" s="131"/>
      <c r="DI80" s="131"/>
      <c r="DJ80" s="131"/>
      <c r="DK80" s="137" t="str">
        <f t="shared" si="180"/>
        <v xml:space="preserve"> </v>
      </c>
      <c r="DL80" s="227" t="str">
        <f t="shared" si="151"/>
        <v xml:space="preserve"> </v>
      </c>
      <c r="DM80" s="227" t="str">
        <f t="shared" si="152"/>
        <v xml:space="preserve"> </v>
      </c>
      <c r="DN80" s="228" t="str">
        <f t="shared" si="106"/>
        <v xml:space="preserve"> </v>
      </c>
      <c r="DO80" s="228" t="str">
        <f t="shared" si="153"/>
        <v xml:space="preserve"> </v>
      </c>
      <c r="DP80" s="228" t="str">
        <f t="shared" si="154"/>
        <v xml:space="preserve"> </v>
      </c>
      <c r="DQ80" s="228" t="str">
        <f t="shared" si="155"/>
        <v xml:space="preserve"> </v>
      </c>
    </row>
    <row r="81" spans="1:121">
      <c r="A81" s="132">
        <f t="shared" si="107"/>
        <v>0</v>
      </c>
      <c r="B81" s="18" t="str">
        <f t="shared" si="156"/>
        <v xml:space="preserve"> </v>
      </c>
      <c r="C81" s="18" t="str">
        <f>IF(A81=0," ",VLOOKUP(B81,'tosafot '!$A$7:$B$234,2,0))</f>
        <v xml:space="preserve"> </v>
      </c>
      <c r="D81" s="220" t="str">
        <f t="shared" si="157"/>
        <v xml:space="preserve"> </v>
      </c>
      <c r="E81" s="130" t="str">
        <f t="shared" si="158"/>
        <v xml:space="preserve"> </v>
      </c>
      <c r="F81" s="126" t="str">
        <f t="shared" si="159"/>
        <v xml:space="preserve"> </v>
      </c>
      <c r="G81" s="18" t="str">
        <f t="shared" si="160"/>
        <v xml:space="preserve"> </v>
      </c>
      <c r="H81" s="189" t="str">
        <f t="shared" si="161"/>
        <v xml:space="preserve"> </v>
      </c>
      <c r="I81" s="18" t="str">
        <f t="shared" si="162"/>
        <v xml:space="preserve"> </v>
      </c>
      <c r="J81" s="18" t="str">
        <f t="shared" si="163"/>
        <v xml:space="preserve"> </v>
      </c>
      <c r="K81" s="189" t="str">
        <f t="shared" si="164"/>
        <v xml:space="preserve"> </v>
      </c>
      <c r="L81" s="18" t="str">
        <f t="shared" si="165"/>
        <v xml:space="preserve"> </v>
      </c>
      <c r="M81" s="129" t="str">
        <f t="shared" si="166"/>
        <v xml:space="preserve"> </v>
      </c>
      <c r="N81" s="189"/>
      <c r="O81" s="132" t="str">
        <f t="shared" si="167"/>
        <v xml:space="preserve"> </v>
      </c>
      <c r="P81" s="127" t="str">
        <f t="shared" si="168"/>
        <v xml:space="preserve"> </v>
      </c>
      <c r="Q81" s="127" t="str">
        <f t="shared" si="169"/>
        <v xml:space="preserve"> </v>
      </c>
      <c r="R81" s="128" t="str">
        <f t="shared" si="170"/>
        <v xml:space="preserve"> </v>
      </c>
      <c r="S81" s="130" t="str">
        <f t="shared" si="171"/>
        <v xml:space="preserve"> </v>
      </c>
      <c r="T81" s="135" t="str">
        <f t="shared" si="108"/>
        <v xml:space="preserve"> </v>
      </c>
      <c r="U81" s="127" t="str">
        <f t="shared" si="109"/>
        <v xml:space="preserve"> </v>
      </c>
      <c r="V81" s="217">
        <v>0</v>
      </c>
      <c r="W81" s="191">
        <v>0</v>
      </c>
      <c r="X81" s="133">
        <v>0</v>
      </c>
      <c r="Y81" s="131" t="str">
        <f t="shared" si="110"/>
        <v xml:space="preserve"> </v>
      </c>
      <c r="Z81" s="131" t="str">
        <f t="shared" si="111"/>
        <v xml:space="preserve"> </v>
      </c>
      <c r="AA81" s="242" t="str">
        <f t="shared" si="112"/>
        <v xml:space="preserve"> </v>
      </c>
      <c r="AB81" s="131" t="str">
        <f t="shared" si="113"/>
        <v xml:space="preserve"> </v>
      </c>
      <c r="AC81" s="131" t="str">
        <f t="shared" si="114"/>
        <v xml:space="preserve"> </v>
      </c>
      <c r="AD81" s="131" t="str">
        <f t="shared" si="115"/>
        <v xml:space="preserve"> </v>
      </c>
      <c r="AE81" s="131" t="str">
        <f t="shared" si="116"/>
        <v xml:space="preserve"> </v>
      </c>
      <c r="AF81" s="131" t="str">
        <f t="shared" si="117"/>
        <v xml:space="preserve"> </v>
      </c>
      <c r="AG81" s="131" t="str">
        <f t="shared" si="118"/>
        <v xml:space="preserve"> </v>
      </c>
      <c r="AH81" s="131" t="str">
        <f t="shared" si="119"/>
        <v xml:space="preserve"> </v>
      </c>
      <c r="AI81" s="131" t="str">
        <f t="shared" si="120"/>
        <v xml:space="preserve"> </v>
      </c>
      <c r="AJ81" s="131" t="str">
        <f t="shared" si="121"/>
        <v xml:space="preserve"> </v>
      </c>
      <c r="AK81" s="131"/>
      <c r="AL81" s="131" t="str">
        <f t="shared" si="122"/>
        <v xml:space="preserve"> </v>
      </c>
      <c r="AM81" s="131"/>
      <c r="AN81" s="243" t="str">
        <f t="shared" si="123"/>
        <v xml:space="preserve"> </v>
      </c>
      <c r="AO81" s="131" t="str">
        <f t="shared" si="124"/>
        <v xml:space="preserve"> </v>
      </c>
      <c r="AP81" s="131" t="str">
        <f t="shared" si="125"/>
        <v xml:space="preserve"> </v>
      </c>
      <c r="AQ81" s="131"/>
      <c r="AR81" s="131" t="str">
        <f t="shared" si="126"/>
        <v xml:space="preserve"> </v>
      </c>
      <c r="AS81" s="131" t="str">
        <f t="shared" si="172"/>
        <v xml:space="preserve"> </v>
      </c>
      <c r="AT81" s="131" t="str">
        <f t="shared" si="127"/>
        <v xml:space="preserve"> </v>
      </c>
      <c r="AU81" s="131" t="str">
        <f t="shared" si="128"/>
        <v xml:space="preserve"> </v>
      </c>
      <c r="AV81" s="131"/>
      <c r="AW81" s="131" t="str">
        <f t="shared" si="129"/>
        <v xml:space="preserve"> </v>
      </c>
      <c r="AX81" s="131" t="str">
        <f t="shared" si="103"/>
        <v xml:space="preserve"> </v>
      </c>
      <c r="AY81" s="131" t="str">
        <f t="shared" si="130"/>
        <v xml:space="preserve"> </v>
      </c>
      <c r="AZ81" s="131"/>
      <c r="BA81" s="131" t="str">
        <f t="shared" si="104"/>
        <v xml:space="preserve"> </v>
      </c>
      <c r="BB81" s="131"/>
      <c r="BC81" s="131"/>
      <c r="BD81" s="131" t="str">
        <f t="shared" si="131"/>
        <v xml:space="preserve"> </v>
      </c>
      <c r="BE81" s="131"/>
      <c r="BF81" s="131" t="str">
        <f t="shared" si="173"/>
        <v xml:space="preserve"> </v>
      </c>
      <c r="BG81" s="131" t="str">
        <f t="shared" si="174"/>
        <v xml:space="preserve"> </v>
      </c>
      <c r="BH81" s="131"/>
      <c r="BI81" s="131"/>
      <c r="BJ81" s="131"/>
      <c r="BK81" s="131" t="str">
        <f t="shared" si="175"/>
        <v xml:space="preserve"> </v>
      </c>
      <c r="BL81" s="131"/>
      <c r="BM81" s="131"/>
      <c r="BN81" s="131" t="str">
        <f t="shared" si="176"/>
        <v xml:space="preserve"> </v>
      </c>
      <c r="BO81" s="131"/>
      <c r="BP81" s="131" t="str">
        <f t="shared" si="177"/>
        <v xml:space="preserve"> </v>
      </c>
      <c r="BQ81" s="131"/>
      <c r="BR81" s="131"/>
      <c r="BS81" s="131"/>
      <c r="BT81" s="131"/>
      <c r="BU81" s="131"/>
      <c r="BV81" s="131" t="str">
        <f t="shared" si="178"/>
        <v xml:space="preserve"> </v>
      </c>
      <c r="BW81" s="131"/>
      <c r="BX81" s="131"/>
      <c r="BY81" s="131"/>
      <c r="BZ81" s="131" t="str">
        <f t="shared" si="179"/>
        <v xml:space="preserve"> </v>
      </c>
      <c r="CA81" s="131"/>
      <c r="CB81" s="136" t="str">
        <f t="shared" si="132"/>
        <v xml:space="preserve"> </v>
      </c>
      <c r="CC81" s="131" t="str">
        <f t="shared" si="133"/>
        <v xml:space="preserve"> </v>
      </c>
      <c r="CD81" s="136" t="str">
        <f t="shared" si="134"/>
        <v xml:space="preserve"> </v>
      </c>
      <c r="CE81" s="131" t="str">
        <f t="shared" ref="CE81:CE144" si="182">IF(A81=0," ",CE80)</f>
        <v xml:space="preserve"> </v>
      </c>
      <c r="CF81" s="136" t="str">
        <f t="shared" si="135"/>
        <v xml:space="preserve"> </v>
      </c>
      <c r="CG81" s="136"/>
      <c r="CH81" s="136" t="str">
        <f t="shared" si="181"/>
        <v xml:space="preserve"> </v>
      </c>
      <c r="CI81" s="131" t="str">
        <f t="shared" si="136"/>
        <v xml:space="preserve"> </v>
      </c>
      <c r="CJ81" s="131"/>
      <c r="CK81" s="136" t="str">
        <f t="shared" si="137"/>
        <v xml:space="preserve"> </v>
      </c>
      <c r="CL81" s="136" t="str">
        <f t="shared" si="138"/>
        <v xml:space="preserve"> </v>
      </c>
      <c r="CM81" s="131" t="str">
        <f t="shared" si="139"/>
        <v xml:space="preserve"> </v>
      </c>
      <c r="CN81" s="136" t="str">
        <f t="shared" si="140"/>
        <v xml:space="preserve"> </v>
      </c>
      <c r="CO81" s="136" t="str">
        <f t="shared" si="141"/>
        <v xml:space="preserve"> </v>
      </c>
      <c r="CP81" s="136" t="str">
        <f t="shared" si="142"/>
        <v xml:space="preserve"> </v>
      </c>
      <c r="CQ81" s="136"/>
      <c r="CR81" s="136" t="str">
        <f t="shared" si="143"/>
        <v xml:space="preserve"> </v>
      </c>
      <c r="CS81" s="136"/>
      <c r="CT81" s="136"/>
      <c r="CU81" s="136"/>
      <c r="CV81" s="136"/>
      <c r="CW81" s="136"/>
      <c r="CX81" s="136"/>
      <c r="CY81" s="136"/>
      <c r="CZ81" s="136" t="str">
        <f t="shared" si="144"/>
        <v xml:space="preserve"> </v>
      </c>
      <c r="DA81" s="136" t="str">
        <f t="shared" si="145"/>
        <v xml:space="preserve"> </v>
      </c>
      <c r="DB81" s="136" t="str">
        <f t="shared" si="146"/>
        <v xml:space="preserve"> </v>
      </c>
      <c r="DC81" s="131" t="str">
        <f t="shared" si="105"/>
        <v xml:space="preserve"> </v>
      </c>
      <c r="DD81" s="131" t="str">
        <f t="shared" si="147"/>
        <v xml:space="preserve"> </v>
      </c>
      <c r="DE81" s="131" t="str">
        <f t="shared" si="148"/>
        <v xml:space="preserve"> </v>
      </c>
      <c r="DF81" s="131" t="str">
        <f t="shared" si="149"/>
        <v xml:space="preserve"> </v>
      </c>
      <c r="DG81" s="131" t="str">
        <f t="shared" si="150"/>
        <v xml:space="preserve"> </v>
      </c>
      <c r="DH81" s="131"/>
      <c r="DI81" s="131"/>
      <c r="DJ81" s="131"/>
      <c r="DK81" s="137" t="str">
        <f t="shared" si="180"/>
        <v xml:space="preserve"> </v>
      </c>
      <c r="DL81" s="227" t="str">
        <f t="shared" si="151"/>
        <v xml:space="preserve"> </v>
      </c>
      <c r="DM81" s="227" t="str">
        <f t="shared" si="152"/>
        <v xml:space="preserve"> </v>
      </c>
      <c r="DN81" s="228" t="str">
        <f t="shared" si="106"/>
        <v xml:space="preserve"> </v>
      </c>
      <c r="DO81" s="228" t="str">
        <f t="shared" si="153"/>
        <v xml:space="preserve"> </v>
      </c>
      <c r="DP81" s="228" t="str">
        <f t="shared" si="154"/>
        <v xml:space="preserve"> </v>
      </c>
      <c r="DQ81" s="228" t="str">
        <f t="shared" si="155"/>
        <v xml:space="preserve"> </v>
      </c>
    </row>
    <row r="82" spans="1:121">
      <c r="A82" s="132">
        <f t="shared" si="107"/>
        <v>0</v>
      </c>
      <c r="B82" s="18" t="str">
        <f t="shared" si="156"/>
        <v xml:space="preserve"> </v>
      </c>
      <c r="C82" s="18" t="str">
        <f>IF(A82=0," ",VLOOKUP(B82,'tosafot '!$A$7:$B$234,2,0))</f>
        <v xml:space="preserve"> </v>
      </c>
      <c r="D82" s="220" t="str">
        <f t="shared" si="157"/>
        <v xml:space="preserve"> </v>
      </c>
      <c r="E82" s="130" t="str">
        <f t="shared" si="158"/>
        <v xml:space="preserve"> </v>
      </c>
      <c r="F82" s="126" t="str">
        <f t="shared" si="159"/>
        <v xml:space="preserve"> </v>
      </c>
      <c r="G82" s="18" t="str">
        <f t="shared" si="160"/>
        <v xml:space="preserve"> </v>
      </c>
      <c r="H82" s="189" t="str">
        <f t="shared" si="161"/>
        <v xml:space="preserve"> </v>
      </c>
      <c r="I82" s="18" t="str">
        <f t="shared" si="162"/>
        <v xml:space="preserve"> </v>
      </c>
      <c r="J82" s="18" t="str">
        <f t="shared" si="163"/>
        <v xml:space="preserve"> </v>
      </c>
      <c r="K82" s="189" t="str">
        <f t="shared" si="164"/>
        <v xml:space="preserve"> </v>
      </c>
      <c r="L82" s="18" t="str">
        <f t="shared" si="165"/>
        <v xml:space="preserve"> </v>
      </c>
      <c r="M82" s="129" t="str">
        <f t="shared" si="166"/>
        <v xml:space="preserve"> </v>
      </c>
      <c r="N82" s="189"/>
      <c r="O82" s="132" t="str">
        <f t="shared" si="167"/>
        <v xml:space="preserve"> </v>
      </c>
      <c r="P82" s="127" t="str">
        <f t="shared" si="168"/>
        <v xml:space="preserve"> </v>
      </c>
      <c r="Q82" s="127" t="str">
        <f t="shared" si="169"/>
        <v xml:space="preserve"> </v>
      </c>
      <c r="R82" s="128" t="str">
        <f t="shared" si="170"/>
        <v xml:space="preserve"> </v>
      </c>
      <c r="S82" s="130" t="str">
        <f t="shared" si="171"/>
        <v xml:space="preserve"> </v>
      </c>
      <c r="T82" s="135" t="str">
        <f t="shared" si="108"/>
        <v xml:space="preserve"> </v>
      </c>
      <c r="U82" s="127" t="str">
        <f t="shared" si="109"/>
        <v xml:space="preserve"> </v>
      </c>
      <c r="V82" s="217">
        <v>0</v>
      </c>
      <c r="W82" s="191">
        <v>0</v>
      </c>
      <c r="X82" s="133">
        <v>0</v>
      </c>
      <c r="Y82" s="131" t="str">
        <f t="shared" si="110"/>
        <v xml:space="preserve"> </v>
      </c>
      <c r="Z82" s="131" t="str">
        <f t="shared" si="111"/>
        <v xml:space="preserve"> </v>
      </c>
      <c r="AA82" s="242" t="str">
        <f t="shared" si="112"/>
        <v xml:space="preserve"> </v>
      </c>
      <c r="AB82" s="131" t="str">
        <f t="shared" si="113"/>
        <v xml:space="preserve"> </v>
      </c>
      <c r="AC82" s="131" t="str">
        <f t="shared" si="114"/>
        <v xml:space="preserve"> </v>
      </c>
      <c r="AD82" s="131" t="str">
        <f t="shared" si="115"/>
        <v xml:space="preserve"> </v>
      </c>
      <c r="AE82" s="131" t="str">
        <f t="shared" si="116"/>
        <v xml:space="preserve"> </v>
      </c>
      <c r="AF82" s="131" t="str">
        <f t="shared" si="117"/>
        <v xml:space="preserve"> </v>
      </c>
      <c r="AG82" s="131" t="str">
        <f t="shared" si="118"/>
        <v xml:space="preserve"> </v>
      </c>
      <c r="AH82" s="131" t="str">
        <f t="shared" si="119"/>
        <v xml:space="preserve"> </v>
      </c>
      <c r="AI82" s="131" t="str">
        <f t="shared" si="120"/>
        <v xml:space="preserve"> </v>
      </c>
      <c r="AJ82" s="131" t="str">
        <f t="shared" si="121"/>
        <v xml:space="preserve"> </v>
      </c>
      <c r="AK82" s="131"/>
      <c r="AL82" s="131" t="str">
        <f t="shared" si="122"/>
        <v xml:space="preserve"> </v>
      </c>
      <c r="AM82" s="131"/>
      <c r="AN82" s="243" t="str">
        <f t="shared" si="123"/>
        <v xml:space="preserve"> </v>
      </c>
      <c r="AO82" s="131" t="str">
        <f t="shared" si="124"/>
        <v xml:space="preserve"> </v>
      </c>
      <c r="AP82" s="131" t="str">
        <f t="shared" si="125"/>
        <v xml:space="preserve"> </v>
      </c>
      <c r="AQ82" s="131"/>
      <c r="AR82" s="131" t="str">
        <f t="shared" si="126"/>
        <v xml:space="preserve"> </v>
      </c>
      <c r="AS82" s="131" t="str">
        <f t="shared" si="172"/>
        <v xml:space="preserve"> </v>
      </c>
      <c r="AT82" s="131" t="str">
        <f t="shared" si="127"/>
        <v xml:space="preserve"> </v>
      </c>
      <c r="AU82" s="131" t="str">
        <f t="shared" si="128"/>
        <v xml:space="preserve"> </v>
      </c>
      <c r="AV82" s="131"/>
      <c r="AW82" s="131" t="str">
        <f t="shared" si="129"/>
        <v xml:space="preserve"> </v>
      </c>
      <c r="AX82" s="131" t="str">
        <f t="shared" ref="AX82:AX145" si="183">IF(A81=0," ",AX81)</f>
        <v xml:space="preserve"> </v>
      </c>
      <c r="AY82" s="131" t="str">
        <f t="shared" si="130"/>
        <v xml:space="preserve"> </v>
      </c>
      <c r="AZ82" s="131"/>
      <c r="BA82" s="131" t="str">
        <f t="shared" ref="BA82:BA145" si="184">IF(A81=0," ",BA81)</f>
        <v xml:space="preserve"> </v>
      </c>
      <c r="BB82" s="131"/>
      <c r="BC82" s="131"/>
      <c r="BD82" s="131" t="str">
        <f t="shared" si="131"/>
        <v xml:space="preserve"> </v>
      </c>
      <c r="BE82" s="131"/>
      <c r="BF82" s="131" t="str">
        <f t="shared" si="173"/>
        <v xml:space="preserve"> </v>
      </c>
      <c r="BG82" s="131" t="str">
        <f t="shared" si="174"/>
        <v xml:space="preserve"> </v>
      </c>
      <c r="BH82" s="131"/>
      <c r="BI82" s="131"/>
      <c r="BJ82" s="131"/>
      <c r="BK82" s="131" t="str">
        <f t="shared" si="175"/>
        <v xml:space="preserve"> </v>
      </c>
      <c r="BL82" s="131"/>
      <c r="BM82" s="131"/>
      <c r="BN82" s="131" t="str">
        <f t="shared" si="176"/>
        <v xml:space="preserve"> </v>
      </c>
      <c r="BO82" s="131"/>
      <c r="BP82" s="131" t="str">
        <f t="shared" si="177"/>
        <v xml:space="preserve"> </v>
      </c>
      <c r="BQ82" s="131"/>
      <c r="BR82" s="131"/>
      <c r="BS82" s="131"/>
      <c r="BT82" s="131"/>
      <c r="BU82" s="131"/>
      <c r="BV82" s="131" t="str">
        <f t="shared" si="178"/>
        <v xml:space="preserve"> </v>
      </c>
      <c r="BW82" s="131"/>
      <c r="BX82" s="131"/>
      <c r="BY82" s="131"/>
      <c r="BZ82" s="131" t="str">
        <f t="shared" si="179"/>
        <v xml:space="preserve"> </v>
      </c>
      <c r="CA82" s="131"/>
      <c r="CB82" s="136" t="str">
        <f t="shared" si="132"/>
        <v xml:space="preserve"> </v>
      </c>
      <c r="CC82" s="131" t="str">
        <f t="shared" si="133"/>
        <v xml:space="preserve"> </v>
      </c>
      <c r="CD82" s="136" t="str">
        <f t="shared" si="134"/>
        <v xml:space="preserve"> </v>
      </c>
      <c r="CE82" s="131" t="str">
        <f t="shared" si="182"/>
        <v xml:space="preserve"> </v>
      </c>
      <c r="CF82" s="136" t="str">
        <f t="shared" si="135"/>
        <v xml:space="preserve"> </v>
      </c>
      <c r="CG82" s="136"/>
      <c r="CH82" s="136" t="str">
        <f t="shared" si="181"/>
        <v xml:space="preserve"> </v>
      </c>
      <c r="CI82" s="131" t="str">
        <f t="shared" si="136"/>
        <v xml:space="preserve"> </v>
      </c>
      <c r="CJ82" s="131"/>
      <c r="CK82" s="136" t="str">
        <f t="shared" si="137"/>
        <v xml:space="preserve"> </v>
      </c>
      <c r="CL82" s="136" t="str">
        <f t="shared" si="138"/>
        <v xml:space="preserve"> </v>
      </c>
      <c r="CM82" s="131" t="str">
        <f t="shared" si="139"/>
        <v xml:space="preserve"> </v>
      </c>
      <c r="CN82" s="136" t="str">
        <f t="shared" si="140"/>
        <v xml:space="preserve"> </v>
      </c>
      <c r="CO82" s="136" t="str">
        <f t="shared" si="141"/>
        <v xml:space="preserve"> </v>
      </c>
      <c r="CP82" s="136" t="str">
        <f t="shared" si="142"/>
        <v xml:space="preserve"> </v>
      </c>
      <c r="CQ82" s="136"/>
      <c r="CR82" s="136" t="str">
        <f t="shared" si="143"/>
        <v xml:space="preserve"> </v>
      </c>
      <c r="CS82" s="136"/>
      <c r="CT82" s="136"/>
      <c r="CU82" s="136"/>
      <c r="CV82" s="136"/>
      <c r="CW82" s="136"/>
      <c r="CX82" s="136"/>
      <c r="CY82" s="136"/>
      <c r="CZ82" s="136" t="str">
        <f t="shared" si="144"/>
        <v xml:space="preserve"> </v>
      </c>
      <c r="DA82" s="136" t="str">
        <f t="shared" si="145"/>
        <v xml:space="preserve"> </v>
      </c>
      <c r="DB82" s="136" t="str">
        <f t="shared" si="146"/>
        <v xml:space="preserve"> </v>
      </c>
      <c r="DC82" s="131" t="str">
        <f t="shared" si="105"/>
        <v xml:space="preserve"> </v>
      </c>
      <c r="DD82" s="131" t="str">
        <f t="shared" si="147"/>
        <v xml:space="preserve"> </v>
      </c>
      <c r="DE82" s="131" t="str">
        <f t="shared" si="148"/>
        <v xml:space="preserve"> </v>
      </c>
      <c r="DF82" s="131" t="str">
        <f t="shared" si="149"/>
        <v xml:space="preserve"> </v>
      </c>
      <c r="DG82" s="131" t="str">
        <f t="shared" si="150"/>
        <v xml:space="preserve"> </v>
      </c>
      <c r="DH82" s="131"/>
      <c r="DI82" s="131"/>
      <c r="DJ82" s="131"/>
      <c r="DK82" s="137" t="str">
        <f t="shared" si="180"/>
        <v xml:space="preserve"> </v>
      </c>
      <c r="DL82" s="227" t="str">
        <f t="shared" si="151"/>
        <v xml:space="preserve"> </v>
      </c>
      <c r="DM82" s="227" t="str">
        <f t="shared" si="152"/>
        <v xml:space="preserve"> </v>
      </c>
      <c r="DN82" s="228" t="str">
        <f t="shared" si="106"/>
        <v xml:space="preserve"> </v>
      </c>
      <c r="DO82" s="228" t="str">
        <f t="shared" si="153"/>
        <v xml:space="preserve"> </v>
      </c>
      <c r="DP82" s="228" t="str">
        <f t="shared" si="154"/>
        <v xml:space="preserve"> </v>
      </c>
      <c r="DQ82" s="228" t="str">
        <f t="shared" si="155"/>
        <v xml:space="preserve"> </v>
      </c>
    </row>
    <row r="83" spans="1:121">
      <c r="A83" s="132">
        <f t="shared" si="107"/>
        <v>0</v>
      </c>
      <c r="B83" s="18" t="str">
        <f t="shared" si="156"/>
        <v xml:space="preserve"> </v>
      </c>
      <c r="C83" s="18" t="str">
        <f>IF(A83=0," ",VLOOKUP(B83,'tosafot '!$A$7:$B$234,2,0))</f>
        <v xml:space="preserve"> </v>
      </c>
      <c r="D83" s="220" t="str">
        <f t="shared" si="157"/>
        <v xml:space="preserve"> </v>
      </c>
      <c r="E83" s="130" t="str">
        <f t="shared" si="158"/>
        <v xml:space="preserve"> </v>
      </c>
      <c r="F83" s="126" t="str">
        <f t="shared" si="159"/>
        <v xml:space="preserve"> </v>
      </c>
      <c r="G83" s="18" t="str">
        <f t="shared" si="160"/>
        <v xml:space="preserve"> </v>
      </c>
      <c r="H83" s="189" t="str">
        <f t="shared" si="161"/>
        <v xml:space="preserve"> </v>
      </c>
      <c r="I83" s="18" t="str">
        <f t="shared" si="162"/>
        <v xml:space="preserve"> </v>
      </c>
      <c r="J83" s="18" t="str">
        <f t="shared" si="163"/>
        <v xml:space="preserve"> </v>
      </c>
      <c r="K83" s="189" t="str">
        <f t="shared" si="164"/>
        <v xml:space="preserve"> </v>
      </c>
      <c r="L83" s="18" t="str">
        <f t="shared" si="165"/>
        <v xml:space="preserve"> </v>
      </c>
      <c r="M83" s="129" t="str">
        <f t="shared" si="166"/>
        <v xml:space="preserve"> </v>
      </c>
      <c r="N83" s="189"/>
      <c r="O83" s="132" t="str">
        <f t="shared" si="167"/>
        <v xml:space="preserve"> </v>
      </c>
      <c r="P83" s="127" t="str">
        <f t="shared" si="168"/>
        <v xml:space="preserve"> </v>
      </c>
      <c r="Q83" s="127" t="str">
        <f t="shared" si="169"/>
        <v xml:space="preserve"> </v>
      </c>
      <c r="R83" s="128" t="str">
        <f t="shared" si="170"/>
        <v xml:space="preserve"> </v>
      </c>
      <c r="S83" s="130" t="str">
        <f t="shared" si="171"/>
        <v xml:space="preserve"> </v>
      </c>
      <c r="T83" s="135" t="str">
        <f t="shared" si="108"/>
        <v xml:space="preserve"> </v>
      </c>
      <c r="U83" s="127" t="str">
        <f t="shared" si="109"/>
        <v xml:space="preserve"> </v>
      </c>
      <c r="V83" s="217">
        <v>0</v>
      </c>
      <c r="W83" s="191">
        <v>0</v>
      </c>
      <c r="X83" s="133">
        <v>0</v>
      </c>
      <c r="Y83" s="131" t="str">
        <f t="shared" si="110"/>
        <v xml:space="preserve"> </v>
      </c>
      <c r="Z83" s="131" t="str">
        <f t="shared" si="111"/>
        <v xml:space="preserve"> </v>
      </c>
      <c r="AA83" s="242" t="str">
        <f t="shared" si="112"/>
        <v xml:space="preserve"> </v>
      </c>
      <c r="AB83" s="131" t="str">
        <f t="shared" si="113"/>
        <v xml:space="preserve"> </v>
      </c>
      <c r="AC83" s="131" t="str">
        <f t="shared" si="114"/>
        <v xml:space="preserve"> </v>
      </c>
      <c r="AD83" s="131" t="str">
        <f t="shared" si="115"/>
        <v xml:space="preserve"> </v>
      </c>
      <c r="AE83" s="131" t="str">
        <f t="shared" si="116"/>
        <v xml:space="preserve"> </v>
      </c>
      <c r="AF83" s="131" t="str">
        <f t="shared" si="117"/>
        <v xml:space="preserve"> </v>
      </c>
      <c r="AG83" s="131" t="str">
        <f t="shared" si="118"/>
        <v xml:space="preserve"> </v>
      </c>
      <c r="AH83" s="131" t="str">
        <f t="shared" si="119"/>
        <v xml:space="preserve"> </v>
      </c>
      <c r="AI83" s="131" t="str">
        <f t="shared" si="120"/>
        <v xml:space="preserve"> </v>
      </c>
      <c r="AJ83" s="131" t="str">
        <f t="shared" si="121"/>
        <v xml:space="preserve"> </v>
      </c>
      <c r="AK83" s="131"/>
      <c r="AL83" s="131" t="str">
        <f t="shared" si="122"/>
        <v xml:space="preserve"> </v>
      </c>
      <c r="AM83" s="131"/>
      <c r="AN83" s="243" t="str">
        <f t="shared" si="123"/>
        <v xml:space="preserve"> </v>
      </c>
      <c r="AO83" s="131" t="str">
        <f t="shared" si="124"/>
        <v xml:space="preserve"> </v>
      </c>
      <c r="AP83" s="131" t="str">
        <f t="shared" si="125"/>
        <v xml:space="preserve"> </v>
      </c>
      <c r="AQ83" s="131"/>
      <c r="AR83" s="131" t="str">
        <f t="shared" si="126"/>
        <v xml:space="preserve"> </v>
      </c>
      <c r="AS83" s="131" t="str">
        <f t="shared" si="172"/>
        <v xml:space="preserve"> </v>
      </c>
      <c r="AT83" s="131" t="str">
        <f t="shared" si="127"/>
        <v xml:space="preserve"> </v>
      </c>
      <c r="AU83" s="131" t="str">
        <f t="shared" si="128"/>
        <v xml:space="preserve"> </v>
      </c>
      <c r="AV83" s="131"/>
      <c r="AW83" s="131" t="str">
        <f t="shared" si="129"/>
        <v xml:space="preserve"> </v>
      </c>
      <c r="AX83" s="131" t="str">
        <f t="shared" si="183"/>
        <v xml:space="preserve"> </v>
      </c>
      <c r="AY83" s="131" t="str">
        <f t="shared" si="130"/>
        <v xml:space="preserve"> </v>
      </c>
      <c r="AZ83" s="131"/>
      <c r="BA83" s="131" t="str">
        <f t="shared" si="184"/>
        <v xml:space="preserve"> </v>
      </c>
      <c r="BB83" s="131"/>
      <c r="BC83" s="131"/>
      <c r="BD83" s="131" t="str">
        <f t="shared" si="131"/>
        <v xml:space="preserve"> </v>
      </c>
      <c r="BE83" s="131"/>
      <c r="BF83" s="131" t="str">
        <f t="shared" si="173"/>
        <v xml:space="preserve"> </v>
      </c>
      <c r="BG83" s="131" t="str">
        <f t="shared" si="174"/>
        <v xml:space="preserve"> </v>
      </c>
      <c r="BH83" s="131"/>
      <c r="BI83" s="131"/>
      <c r="BJ83" s="131"/>
      <c r="BK83" s="131" t="str">
        <f t="shared" si="175"/>
        <v xml:space="preserve"> </v>
      </c>
      <c r="BL83" s="131"/>
      <c r="BM83" s="131"/>
      <c r="BN83" s="131" t="str">
        <f t="shared" si="176"/>
        <v xml:space="preserve"> </v>
      </c>
      <c r="BO83" s="131"/>
      <c r="BP83" s="131" t="str">
        <f t="shared" si="177"/>
        <v xml:space="preserve"> </v>
      </c>
      <c r="BQ83" s="131"/>
      <c r="BR83" s="131"/>
      <c r="BS83" s="131"/>
      <c r="BT83" s="131"/>
      <c r="BU83" s="131"/>
      <c r="BV83" s="131" t="str">
        <f t="shared" si="178"/>
        <v xml:space="preserve"> </v>
      </c>
      <c r="BW83" s="131"/>
      <c r="BX83" s="131"/>
      <c r="BY83" s="131"/>
      <c r="BZ83" s="131" t="str">
        <f t="shared" si="179"/>
        <v xml:space="preserve"> </v>
      </c>
      <c r="CA83" s="131"/>
      <c r="CB83" s="136" t="str">
        <f t="shared" si="132"/>
        <v xml:space="preserve"> </v>
      </c>
      <c r="CC83" s="131" t="str">
        <f t="shared" si="133"/>
        <v xml:space="preserve"> </v>
      </c>
      <c r="CD83" s="136" t="str">
        <f t="shared" si="134"/>
        <v xml:space="preserve"> </v>
      </c>
      <c r="CE83" s="131" t="str">
        <f t="shared" si="182"/>
        <v xml:space="preserve"> </v>
      </c>
      <c r="CF83" s="136" t="str">
        <f t="shared" si="135"/>
        <v xml:space="preserve"> </v>
      </c>
      <c r="CG83" s="136"/>
      <c r="CH83" s="136" t="str">
        <f t="shared" si="181"/>
        <v xml:space="preserve"> </v>
      </c>
      <c r="CI83" s="131" t="str">
        <f t="shared" si="136"/>
        <v xml:space="preserve"> </v>
      </c>
      <c r="CJ83" s="131"/>
      <c r="CK83" s="136" t="str">
        <f t="shared" si="137"/>
        <v xml:space="preserve"> </v>
      </c>
      <c r="CL83" s="136" t="str">
        <f t="shared" si="138"/>
        <v xml:space="preserve"> </v>
      </c>
      <c r="CM83" s="131" t="str">
        <f t="shared" si="139"/>
        <v xml:space="preserve"> </v>
      </c>
      <c r="CN83" s="136" t="str">
        <f t="shared" si="140"/>
        <v xml:space="preserve"> </v>
      </c>
      <c r="CO83" s="136" t="str">
        <f t="shared" si="141"/>
        <v xml:space="preserve"> </v>
      </c>
      <c r="CP83" s="136" t="str">
        <f t="shared" si="142"/>
        <v xml:space="preserve"> </v>
      </c>
      <c r="CQ83" s="136"/>
      <c r="CR83" s="136" t="str">
        <f t="shared" si="143"/>
        <v xml:space="preserve"> </v>
      </c>
      <c r="CS83" s="136"/>
      <c r="CT83" s="136"/>
      <c r="CU83" s="136"/>
      <c r="CV83" s="136"/>
      <c r="CW83" s="136"/>
      <c r="CX83" s="136"/>
      <c r="CY83" s="136"/>
      <c r="CZ83" s="136" t="str">
        <f t="shared" si="144"/>
        <v xml:space="preserve"> </v>
      </c>
      <c r="DA83" s="136" t="str">
        <f t="shared" si="145"/>
        <v xml:space="preserve"> </v>
      </c>
      <c r="DB83" s="136" t="str">
        <f t="shared" si="146"/>
        <v xml:space="preserve"> </v>
      </c>
      <c r="DC83" s="131" t="str">
        <f t="shared" si="105"/>
        <v xml:space="preserve"> </v>
      </c>
      <c r="DD83" s="131" t="str">
        <f t="shared" si="147"/>
        <v xml:space="preserve"> </v>
      </c>
      <c r="DE83" s="131" t="str">
        <f t="shared" si="148"/>
        <v xml:space="preserve"> </v>
      </c>
      <c r="DF83" s="131" t="str">
        <f t="shared" si="149"/>
        <v xml:space="preserve"> </v>
      </c>
      <c r="DG83" s="131" t="str">
        <f t="shared" si="150"/>
        <v xml:space="preserve"> </v>
      </c>
      <c r="DH83" s="131"/>
      <c r="DI83" s="131"/>
      <c r="DJ83" s="131"/>
      <c r="DK83" s="137" t="str">
        <f t="shared" si="180"/>
        <v xml:space="preserve"> </v>
      </c>
      <c r="DL83" s="227" t="str">
        <f t="shared" si="151"/>
        <v xml:space="preserve"> </v>
      </c>
      <c r="DM83" s="227" t="str">
        <f t="shared" si="152"/>
        <v xml:space="preserve"> </v>
      </c>
      <c r="DN83" s="228" t="str">
        <f t="shared" si="106"/>
        <v xml:space="preserve"> </v>
      </c>
      <c r="DO83" s="228" t="str">
        <f t="shared" si="153"/>
        <v xml:space="preserve"> </v>
      </c>
      <c r="DP83" s="228" t="str">
        <f t="shared" si="154"/>
        <v xml:space="preserve"> </v>
      </c>
      <c r="DQ83" s="228" t="str">
        <f t="shared" si="155"/>
        <v xml:space="preserve"> </v>
      </c>
    </row>
    <row r="84" spans="1:121">
      <c r="A84" s="132">
        <f t="shared" si="107"/>
        <v>0</v>
      </c>
      <c r="B84" s="18" t="str">
        <f t="shared" si="156"/>
        <v xml:space="preserve"> </v>
      </c>
      <c r="C84" s="18" t="str">
        <f>IF(A84=0," ",VLOOKUP(B84,'tosafot '!$A$7:$B$234,2,0))</f>
        <v xml:space="preserve"> </v>
      </c>
      <c r="D84" s="220" t="str">
        <f t="shared" si="157"/>
        <v xml:space="preserve"> </v>
      </c>
      <c r="E84" s="130" t="str">
        <f t="shared" si="158"/>
        <v xml:space="preserve"> </v>
      </c>
      <c r="F84" s="126" t="str">
        <f t="shared" si="159"/>
        <v xml:space="preserve"> </v>
      </c>
      <c r="G84" s="18" t="str">
        <f t="shared" si="160"/>
        <v xml:space="preserve"> </v>
      </c>
      <c r="H84" s="189" t="str">
        <f t="shared" si="161"/>
        <v xml:space="preserve"> </v>
      </c>
      <c r="I84" s="18" t="str">
        <f t="shared" si="162"/>
        <v xml:space="preserve"> </v>
      </c>
      <c r="J84" s="18" t="str">
        <f t="shared" si="163"/>
        <v xml:space="preserve"> </v>
      </c>
      <c r="K84" s="189" t="str">
        <f t="shared" si="164"/>
        <v xml:space="preserve"> </v>
      </c>
      <c r="L84" s="18" t="str">
        <f t="shared" si="165"/>
        <v xml:space="preserve"> </v>
      </c>
      <c r="M84" s="129" t="str">
        <f t="shared" si="166"/>
        <v xml:space="preserve"> </v>
      </c>
      <c r="N84" s="189"/>
      <c r="O84" s="132" t="str">
        <f t="shared" si="167"/>
        <v xml:space="preserve"> </v>
      </c>
      <c r="P84" s="127" t="str">
        <f t="shared" si="168"/>
        <v xml:space="preserve"> </v>
      </c>
      <c r="Q84" s="127" t="str">
        <f t="shared" si="169"/>
        <v xml:space="preserve"> </v>
      </c>
      <c r="R84" s="128" t="str">
        <f t="shared" si="170"/>
        <v xml:space="preserve"> </v>
      </c>
      <c r="S84" s="130" t="str">
        <f t="shared" si="171"/>
        <v xml:space="preserve"> </v>
      </c>
      <c r="T84" s="135" t="str">
        <f t="shared" si="108"/>
        <v xml:space="preserve"> </v>
      </c>
      <c r="U84" s="127" t="str">
        <f t="shared" si="109"/>
        <v xml:space="preserve"> </v>
      </c>
      <c r="V84" s="217">
        <v>0</v>
      </c>
      <c r="W84" s="191">
        <v>0</v>
      </c>
      <c r="X84" s="133">
        <v>0</v>
      </c>
      <c r="Y84" s="131" t="str">
        <f t="shared" si="110"/>
        <v xml:space="preserve"> </v>
      </c>
      <c r="Z84" s="131" t="str">
        <f t="shared" si="111"/>
        <v xml:space="preserve"> </v>
      </c>
      <c r="AA84" s="242" t="str">
        <f t="shared" si="112"/>
        <v xml:space="preserve"> </v>
      </c>
      <c r="AB84" s="131" t="str">
        <f t="shared" si="113"/>
        <v xml:space="preserve"> </v>
      </c>
      <c r="AC84" s="131" t="str">
        <f t="shared" si="114"/>
        <v xml:space="preserve"> </v>
      </c>
      <c r="AD84" s="131" t="str">
        <f t="shared" si="115"/>
        <v xml:space="preserve"> </v>
      </c>
      <c r="AE84" s="131" t="str">
        <f t="shared" si="116"/>
        <v xml:space="preserve"> </v>
      </c>
      <c r="AF84" s="131" t="str">
        <f t="shared" si="117"/>
        <v xml:space="preserve"> </v>
      </c>
      <c r="AG84" s="131" t="str">
        <f t="shared" si="118"/>
        <v xml:space="preserve"> </v>
      </c>
      <c r="AH84" s="131" t="str">
        <f t="shared" si="119"/>
        <v xml:space="preserve"> </v>
      </c>
      <c r="AI84" s="131" t="str">
        <f t="shared" si="120"/>
        <v xml:space="preserve"> </v>
      </c>
      <c r="AJ84" s="131" t="str">
        <f t="shared" si="121"/>
        <v xml:space="preserve"> </v>
      </c>
      <c r="AK84" s="131"/>
      <c r="AL84" s="131" t="str">
        <f t="shared" si="122"/>
        <v xml:space="preserve"> </v>
      </c>
      <c r="AM84" s="131"/>
      <c r="AN84" s="243" t="str">
        <f t="shared" si="123"/>
        <v xml:space="preserve"> </v>
      </c>
      <c r="AO84" s="131" t="str">
        <f t="shared" si="124"/>
        <v xml:space="preserve"> </v>
      </c>
      <c r="AP84" s="131" t="str">
        <f t="shared" si="125"/>
        <v xml:space="preserve"> </v>
      </c>
      <c r="AQ84" s="131"/>
      <c r="AR84" s="131" t="str">
        <f t="shared" si="126"/>
        <v xml:space="preserve"> </v>
      </c>
      <c r="AS84" s="131" t="str">
        <f t="shared" si="172"/>
        <v xml:space="preserve"> </v>
      </c>
      <c r="AT84" s="131" t="str">
        <f t="shared" si="127"/>
        <v xml:space="preserve"> </v>
      </c>
      <c r="AU84" s="131" t="str">
        <f t="shared" si="128"/>
        <v xml:space="preserve"> </v>
      </c>
      <c r="AV84" s="131"/>
      <c r="AW84" s="131" t="str">
        <f t="shared" si="129"/>
        <v xml:space="preserve"> </v>
      </c>
      <c r="AX84" s="131" t="str">
        <f t="shared" si="183"/>
        <v xml:space="preserve"> </v>
      </c>
      <c r="AY84" s="131" t="str">
        <f t="shared" si="130"/>
        <v xml:space="preserve"> </v>
      </c>
      <c r="AZ84" s="131"/>
      <c r="BA84" s="131" t="str">
        <f t="shared" si="184"/>
        <v xml:space="preserve"> </v>
      </c>
      <c r="BB84" s="131"/>
      <c r="BC84" s="131"/>
      <c r="BD84" s="131" t="str">
        <f t="shared" si="131"/>
        <v xml:space="preserve"> </v>
      </c>
      <c r="BE84" s="131"/>
      <c r="BF84" s="131" t="str">
        <f t="shared" si="173"/>
        <v xml:space="preserve"> </v>
      </c>
      <c r="BG84" s="131" t="str">
        <f t="shared" si="174"/>
        <v xml:space="preserve"> </v>
      </c>
      <c r="BH84" s="131"/>
      <c r="BI84" s="131"/>
      <c r="BJ84" s="131"/>
      <c r="BK84" s="131" t="str">
        <f t="shared" si="175"/>
        <v xml:space="preserve"> </v>
      </c>
      <c r="BL84" s="131"/>
      <c r="BM84" s="131"/>
      <c r="BN84" s="131" t="str">
        <f t="shared" si="176"/>
        <v xml:space="preserve"> </v>
      </c>
      <c r="BO84" s="131"/>
      <c r="BP84" s="131" t="str">
        <f t="shared" si="177"/>
        <v xml:space="preserve"> </v>
      </c>
      <c r="BQ84" s="131"/>
      <c r="BR84" s="131"/>
      <c r="BS84" s="131"/>
      <c r="BT84" s="131"/>
      <c r="BU84" s="131"/>
      <c r="BV84" s="131" t="str">
        <f t="shared" si="178"/>
        <v xml:space="preserve"> </v>
      </c>
      <c r="BW84" s="131"/>
      <c r="BX84" s="131"/>
      <c r="BY84" s="131"/>
      <c r="BZ84" s="131" t="str">
        <f t="shared" si="179"/>
        <v xml:space="preserve"> </v>
      </c>
      <c r="CA84" s="131"/>
      <c r="CB84" s="136" t="str">
        <f t="shared" si="132"/>
        <v xml:space="preserve"> </v>
      </c>
      <c r="CC84" s="131" t="str">
        <f t="shared" si="133"/>
        <v xml:space="preserve"> </v>
      </c>
      <c r="CD84" s="136" t="str">
        <f t="shared" si="134"/>
        <v xml:space="preserve"> </v>
      </c>
      <c r="CE84" s="131" t="str">
        <f t="shared" si="182"/>
        <v xml:space="preserve"> </v>
      </c>
      <c r="CF84" s="136" t="str">
        <f t="shared" si="135"/>
        <v xml:space="preserve"> </v>
      </c>
      <c r="CG84" s="136"/>
      <c r="CH84" s="136" t="str">
        <f t="shared" si="181"/>
        <v xml:space="preserve"> </v>
      </c>
      <c r="CI84" s="131" t="str">
        <f t="shared" si="136"/>
        <v xml:space="preserve"> </v>
      </c>
      <c r="CJ84" s="131"/>
      <c r="CK84" s="136" t="str">
        <f t="shared" si="137"/>
        <v xml:space="preserve"> </v>
      </c>
      <c r="CL84" s="136" t="str">
        <f t="shared" si="138"/>
        <v xml:space="preserve"> </v>
      </c>
      <c r="CM84" s="131" t="str">
        <f t="shared" si="139"/>
        <v xml:space="preserve"> </v>
      </c>
      <c r="CN84" s="136" t="str">
        <f t="shared" si="140"/>
        <v xml:space="preserve"> </v>
      </c>
      <c r="CO84" s="136" t="str">
        <f t="shared" si="141"/>
        <v xml:space="preserve"> </v>
      </c>
      <c r="CP84" s="136" t="str">
        <f t="shared" si="142"/>
        <v xml:space="preserve"> </v>
      </c>
      <c r="CQ84" s="136"/>
      <c r="CR84" s="136" t="str">
        <f t="shared" si="143"/>
        <v xml:space="preserve"> </v>
      </c>
      <c r="CS84" s="136"/>
      <c r="CT84" s="136"/>
      <c r="CU84" s="136"/>
      <c r="CV84" s="136"/>
      <c r="CW84" s="136"/>
      <c r="CX84" s="136"/>
      <c r="CY84" s="136"/>
      <c r="CZ84" s="136" t="str">
        <f t="shared" si="144"/>
        <v xml:space="preserve"> </v>
      </c>
      <c r="DA84" s="136" t="str">
        <f t="shared" si="145"/>
        <v xml:space="preserve"> </v>
      </c>
      <c r="DB84" s="136" t="str">
        <f t="shared" si="146"/>
        <v xml:space="preserve"> </v>
      </c>
      <c r="DC84" s="131" t="str">
        <f t="shared" si="105"/>
        <v xml:space="preserve"> </v>
      </c>
      <c r="DD84" s="131" t="str">
        <f t="shared" si="147"/>
        <v xml:space="preserve"> </v>
      </c>
      <c r="DE84" s="131" t="str">
        <f t="shared" si="148"/>
        <v xml:space="preserve"> </v>
      </c>
      <c r="DF84" s="131" t="str">
        <f t="shared" si="149"/>
        <v xml:space="preserve"> </v>
      </c>
      <c r="DG84" s="131" t="str">
        <f t="shared" si="150"/>
        <v xml:space="preserve"> </v>
      </c>
      <c r="DH84" s="131"/>
      <c r="DI84" s="131"/>
      <c r="DJ84" s="131"/>
      <c r="DK84" s="137" t="str">
        <f t="shared" si="180"/>
        <v xml:space="preserve"> </v>
      </c>
      <c r="DL84" s="227" t="str">
        <f t="shared" si="151"/>
        <v xml:space="preserve"> </v>
      </c>
      <c r="DM84" s="227" t="str">
        <f t="shared" si="152"/>
        <v xml:space="preserve"> </v>
      </c>
      <c r="DN84" s="228" t="str">
        <f t="shared" si="106"/>
        <v xml:space="preserve"> </v>
      </c>
      <c r="DO84" s="228" t="str">
        <f t="shared" si="153"/>
        <v xml:space="preserve"> </v>
      </c>
      <c r="DP84" s="228" t="str">
        <f t="shared" si="154"/>
        <v xml:space="preserve"> </v>
      </c>
      <c r="DQ84" s="228" t="str">
        <f t="shared" si="155"/>
        <v xml:space="preserve"> </v>
      </c>
    </row>
    <row r="85" spans="1:121">
      <c r="A85" s="132">
        <f t="shared" si="107"/>
        <v>0</v>
      </c>
      <c r="B85" s="18" t="str">
        <f t="shared" si="156"/>
        <v xml:space="preserve"> </v>
      </c>
      <c r="C85" s="18" t="str">
        <f>IF(A85=0," ",VLOOKUP(B85,'tosafot '!$A$7:$B$234,2,0))</f>
        <v xml:space="preserve"> </v>
      </c>
      <c r="D85" s="220" t="str">
        <f t="shared" si="157"/>
        <v xml:space="preserve"> </v>
      </c>
      <c r="E85" s="130" t="str">
        <f t="shared" si="158"/>
        <v xml:space="preserve"> </v>
      </c>
      <c r="F85" s="126" t="str">
        <f t="shared" si="159"/>
        <v xml:space="preserve"> </v>
      </c>
      <c r="G85" s="18" t="str">
        <f t="shared" si="160"/>
        <v xml:space="preserve"> </v>
      </c>
      <c r="H85" s="189" t="str">
        <f t="shared" si="161"/>
        <v xml:space="preserve"> </v>
      </c>
      <c r="I85" s="18" t="str">
        <f t="shared" si="162"/>
        <v xml:space="preserve"> </v>
      </c>
      <c r="J85" s="18" t="str">
        <f t="shared" si="163"/>
        <v xml:space="preserve"> </v>
      </c>
      <c r="K85" s="189" t="str">
        <f t="shared" si="164"/>
        <v xml:space="preserve"> </v>
      </c>
      <c r="L85" s="18" t="str">
        <f t="shared" si="165"/>
        <v xml:space="preserve"> </v>
      </c>
      <c r="M85" s="129" t="str">
        <f t="shared" si="166"/>
        <v xml:space="preserve"> </v>
      </c>
      <c r="N85" s="189"/>
      <c r="O85" s="132" t="str">
        <f t="shared" si="167"/>
        <v xml:space="preserve"> </v>
      </c>
      <c r="P85" s="127" t="str">
        <f t="shared" si="168"/>
        <v xml:space="preserve"> </v>
      </c>
      <c r="Q85" s="127" t="str">
        <f t="shared" si="169"/>
        <v xml:space="preserve"> </v>
      </c>
      <c r="R85" s="128" t="str">
        <f t="shared" si="170"/>
        <v xml:space="preserve"> </v>
      </c>
      <c r="S85" s="130" t="str">
        <f t="shared" si="171"/>
        <v xml:space="preserve"> </v>
      </c>
      <c r="T85" s="135" t="str">
        <f t="shared" si="108"/>
        <v xml:space="preserve"> </v>
      </c>
      <c r="U85" s="127" t="str">
        <f t="shared" si="109"/>
        <v xml:space="preserve"> </v>
      </c>
      <c r="V85" s="217">
        <v>0</v>
      </c>
      <c r="W85" s="191">
        <v>0</v>
      </c>
      <c r="X85" s="133">
        <v>0</v>
      </c>
      <c r="Y85" s="131" t="str">
        <f t="shared" si="110"/>
        <v xml:space="preserve"> </v>
      </c>
      <c r="Z85" s="131" t="str">
        <f t="shared" si="111"/>
        <v xml:space="preserve"> </v>
      </c>
      <c r="AA85" s="242" t="str">
        <f t="shared" si="112"/>
        <v xml:space="preserve"> </v>
      </c>
      <c r="AB85" s="131" t="str">
        <f t="shared" si="113"/>
        <v xml:space="preserve"> </v>
      </c>
      <c r="AC85" s="131" t="str">
        <f t="shared" si="114"/>
        <v xml:space="preserve"> </v>
      </c>
      <c r="AD85" s="131" t="str">
        <f t="shared" si="115"/>
        <v xml:space="preserve"> </v>
      </c>
      <c r="AE85" s="131" t="str">
        <f t="shared" si="116"/>
        <v xml:space="preserve"> </v>
      </c>
      <c r="AF85" s="131" t="str">
        <f t="shared" si="117"/>
        <v xml:space="preserve"> </v>
      </c>
      <c r="AG85" s="131" t="str">
        <f t="shared" si="118"/>
        <v xml:space="preserve"> </v>
      </c>
      <c r="AH85" s="131" t="str">
        <f t="shared" si="119"/>
        <v xml:space="preserve"> </v>
      </c>
      <c r="AI85" s="131" t="str">
        <f t="shared" si="120"/>
        <v xml:space="preserve"> </v>
      </c>
      <c r="AJ85" s="131" t="str">
        <f t="shared" si="121"/>
        <v xml:space="preserve"> </v>
      </c>
      <c r="AK85" s="131"/>
      <c r="AL85" s="131" t="str">
        <f t="shared" si="122"/>
        <v xml:space="preserve"> </v>
      </c>
      <c r="AM85" s="131"/>
      <c r="AN85" s="243" t="str">
        <f t="shared" si="123"/>
        <v xml:space="preserve"> </v>
      </c>
      <c r="AO85" s="131" t="str">
        <f t="shared" si="124"/>
        <v xml:space="preserve"> </v>
      </c>
      <c r="AP85" s="131" t="str">
        <f t="shared" si="125"/>
        <v xml:space="preserve"> </v>
      </c>
      <c r="AQ85" s="131"/>
      <c r="AR85" s="131" t="str">
        <f t="shared" si="126"/>
        <v xml:space="preserve"> </v>
      </c>
      <c r="AS85" s="131" t="str">
        <f t="shared" si="172"/>
        <v xml:space="preserve"> </v>
      </c>
      <c r="AT85" s="131" t="str">
        <f t="shared" si="127"/>
        <v xml:space="preserve"> </v>
      </c>
      <c r="AU85" s="131" t="str">
        <f t="shared" si="128"/>
        <v xml:space="preserve"> </v>
      </c>
      <c r="AV85" s="131"/>
      <c r="AW85" s="131" t="str">
        <f t="shared" si="129"/>
        <v xml:space="preserve"> </v>
      </c>
      <c r="AX85" s="131" t="str">
        <f t="shared" si="183"/>
        <v xml:space="preserve"> </v>
      </c>
      <c r="AY85" s="131" t="str">
        <f t="shared" si="130"/>
        <v xml:space="preserve"> </v>
      </c>
      <c r="AZ85" s="131"/>
      <c r="BA85" s="131" t="str">
        <f t="shared" si="184"/>
        <v xml:space="preserve"> </v>
      </c>
      <c r="BB85" s="131"/>
      <c r="BC85" s="131"/>
      <c r="BD85" s="131" t="str">
        <f t="shared" si="131"/>
        <v xml:space="preserve"> </v>
      </c>
      <c r="BE85" s="131"/>
      <c r="BF85" s="131" t="str">
        <f t="shared" si="173"/>
        <v xml:space="preserve"> </v>
      </c>
      <c r="BG85" s="131" t="str">
        <f t="shared" si="174"/>
        <v xml:space="preserve"> </v>
      </c>
      <c r="BH85" s="131"/>
      <c r="BI85" s="131"/>
      <c r="BJ85" s="131"/>
      <c r="BK85" s="131" t="str">
        <f t="shared" si="175"/>
        <v xml:space="preserve"> </v>
      </c>
      <c r="BL85" s="131"/>
      <c r="BM85" s="131"/>
      <c r="BN85" s="131" t="str">
        <f t="shared" si="176"/>
        <v xml:space="preserve"> </v>
      </c>
      <c r="BO85" s="131"/>
      <c r="BP85" s="131" t="str">
        <f t="shared" si="177"/>
        <v xml:space="preserve"> </v>
      </c>
      <c r="BQ85" s="131"/>
      <c r="BR85" s="131"/>
      <c r="BS85" s="131"/>
      <c r="BT85" s="131"/>
      <c r="BU85" s="131"/>
      <c r="BV85" s="131" t="str">
        <f t="shared" si="178"/>
        <v xml:space="preserve"> </v>
      </c>
      <c r="BW85" s="131"/>
      <c r="BX85" s="131"/>
      <c r="BY85" s="131"/>
      <c r="BZ85" s="131" t="str">
        <f t="shared" si="179"/>
        <v xml:space="preserve"> </v>
      </c>
      <c r="CA85" s="131"/>
      <c r="CB85" s="136" t="str">
        <f t="shared" si="132"/>
        <v xml:space="preserve"> </v>
      </c>
      <c r="CC85" s="131" t="str">
        <f t="shared" si="133"/>
        <v xml:space="preserve"> </v>
      </c>
      <c r="CD85" s="136" t="str">
        <f t="shared" si="134"/>
        <v xml:space="preserve"> </v>
      </c>
      <c r="CE85" s="131" t="str">
        <f t="shared" si="182"/>
        <v xml:space="preserve"> </v>
      </c>
      <c r="CF85" s="136" t="str">
        <f t="shared" si="135"/>
        <v xml:space="preserve"> </v>
      </c>
      <c r="CG85" s="136"/>
      <c r="CH85" s="136" t="str">
        <f t="shared" si="181"/>
        <v xml:space="preserve"> </v>
      </c>
      <c r="CI85" s="131" t="str">
        <f t="shared" si="136"/>
        <v xml:space="preserve"> </v>
      </c>
      <c r="CJ85" s="131"/>
      <c r="CK85" s="136" t="str">
        <f t="shared" si="137"/>
        <v xml:space="preserve"> </v>
      </c>
      <c r="CL85" s="136" t="str">
        <f t="shared" si="138"/>
        <v xml:space="preserve"> </v>
      </c>
      <c r="CM85" s="131" t="str">
        <f t="shared" si="139"/>
        <v xml:space="preserve"> </v>
      </c>
      <c r="CN85" s="136" t="str">
        <f t="shared" si="140"/>
        <v xml:space="preserve"> </v>
      </c>
      <c r="CO85" s="136" t="str">
        <f t="shared" si="141"/>
        <v xml:space="preserve"> </v>
      </c>
      <c r="CP85" s="136" t="str">
        <f t="shared" si="142"/>
        <v xml:space="preserve"> </v>
      </c>
      <c r="CQ85" s="136"/>
      <c r="CR85" s="136" t="str">
        <f t="shared" si="143"/>
        <v xml:space="preserve"> </v>
      </c>
      <c r="CS85" s="136"/>
      <c r="CT85" s="136"/>
      <c r="CU85" s="136"/>
      <c r="CV85" s="136"/>
      <c r="CW85" s="136"/>
      <c r="CX85" s="136"/>
      <c r="CY85" s="136"/>
      <c r="CZ85" s="136" t="str">
        <f t="shared" si="144"/>
        <v xml:space="preserve"> </v>
      </c>
      <c r="DA85" s="136" t="str">
        <f t="shared" si="145"/>
        <v xml:space="preserve"> </v>
      </c>
      <c r="DB85" s="136" t="str">
        <f t="shared" si="146"/>
        <v xml:space="preserve"> </v>
      </c>
      <c r="DC85" s="131" t="str">
        <f t="shared" si="105"/>
        <v xml:space="preserve"> </v>
      </c>
      <c r="DD85" s="131" t="str">
        <f t="shared" si="147"/>
        <v xml:space="preserve"> </v>
      </c>
      <c r="DE85" s="131" t="str">
        <f t="shared" si="148"/>
        <v xml:space="preserve"> </v>
      </c>
      <c r="DF85" s="131" t="str">
        <f t="shared" si="149"/>
        <v xml:space="preserve"> </v>
      </c>
      <c r="DG85" s="131" t="str">
        <f t="shared" si="150"/>
        <v xml:space="preserve"> </v>
      </c>
      <c r="DH85" s="131"/>
      <c r="DI85" s="131"/>
      <c r="DJ85" s="131"/>
      <c r="DK85" s="137" t="str">
        <f t="shared" si="180"/>
        <v xml:space="preserve"> </v>
      </c>
      <c r="DL85" s="227" t="str">
        <f t="shared" si="151"/>
        <v xml:space="preserve"> </v>
      </c>
      <c r="DM85" s="227" t="str">
        <f t="shared" si="152"/>
        <v xml:space="preserve"> </v>
      </c>
      <c r="DN85" s="228" t="str">
        <f t="shared" si="106"/>
        <v xml:space="preserve"> </v>
      </c>
      <c r="DO85" s="228" t="str">
        <f t="shared" si="153"/>
        <v xml:space="preserve"> </v>
      </c>
      <c r="DP85" s="228" t="str">
        <f t="shared" si="154"/>
        <v xml:space="preserve"> </v>
      </c>
      <c r="DQ85" s="228" t="str">
        <f t="shared" si="155"/>
        <v xml:space="preserve"> </v>
      </c>
    </row>
    <row r="86" spans="1:121">
      <c r="A86" s="132">
        <f t="shared" si="107"/>
        <v>0</v>
      </c>
      <c r="B86" s="18" t="str">
        <f t="shared" si="156"/>
        <v xml:space="preserve"> </v>
      </c>
      <c r="C86" s="18" t="str">
        <f>IF(A86=0," ",VLOOKUP(B86,'tosafot '!$A$7:$B$234,2,0))</f>
        <v xml:space="preserve"> </v>
      </c>
      <c r="D86" s="220" t="str">
        <f t="shared" si="157"/>
        <v xml:space="preserve"> </v>
      </c>
      <c r="E86" s="130" t="str">
        <f t="shared" si="158"/>
        <v xml:space="preserve"> </v>
      </c>
      <c r="F86" s="126" t="str">
        <f t="shared" si="159"/>
        <v xml:space="preserve"> </v>
      </c>
      <c r="G86" s="18" t="str">
        <f t="shared" si="160"/>
        <v xml:space="preserve"> </v>
      </c>
      <c r="H86" s="189" t="str">
        <f t="shared" si="161"/>
        <v xml:space="preserve"> </v>
      </c>
      <c r="I86" s="18" t="str">
        <f t="shared" si="162"/>
        <v xml:space="preserve"> </v>
      </c>
      <c r="J86" s="18" t="str">
        <f t="shared" si="163"/>
        <v xml:space="preserve"> </v>
      </c>
      <c r="K86" s="189" t="str">
        <f t="shared" si="164"/>
        <v xml:space="preserve"> </v>
      </c>
      <c r="L86" s="18" t="str">
        <f t="shared" si="165"/>
        <v xml:space="preserve"> </v>
      </c>
      <c r="M86" s="129" t="str">
        <f t="shared" si="166"/>
        <v xml:space="preserve"> </v>
      </c>
      <c r="N86" s="189"/>
      <c r="O86" s="132" t="str">
        <f t="shared" si="167"/>
        <v xml:space="preserve"> </v>
      </c>
      <c r="P86" s="127" t="str">
        <f t="shared" si="168"/>
        <v xml:space="preserve"> </v>
      </c>
      <c r="Q86" s="127" t="str">
        <f t="shared" si="169"/>
        <v xml:space="preserve"> </v>
      </c>
      <c r="R86" s="128" t="str">
        <f t="shared" si="170"/>
        <v xml:space="preserve"> </v>
      </c>
      <c r="S86" s="130" t="str">
        <f t="shared" si="171"/>
        <v xml:space="preserve"> </v>
      </c>
      <c r="T86" s="135" t="str">
        <f t="shared" si="108"/>
        <v xml:space="preserve"> </v>
      </c>
      <c r="U86" s="127" t="str">
        <f t="shared" si="109"/>
        <v xml:space="preserve"> </v>
      </c>
      <c r="V86" s="217">
        <v>0</v>
      </c>
      <c r="W86" s="191">
        <v>0</v>
      </c>
      <c r="X86" s="133">
        <v>0</v>
      </c>
      <c r="Y86" s="131" t="str">
        <f t="shared" si="110"/>
        <v xml:space="preserve"> </v>
      </c>
      <c r="Z86" s="131" t="str">
        <f t="shared" si="111"/>
        <v xml:space="preserve"> </v>
      </c>
      <c r="AA86" s="242" t="str">
        <f t="shared" si="112"/>
        <v xml:space="preserve"> </v>
      </c>
      <c r="AB86" s="131" t="str">
        <f t="shared" si="113"/>
        <v xml:space="preserve"> </v>
      </c>
      <c r="AC86" s="131" t="str">
        <f t="shared" si="114"/>
        <v xml:space="preserve"> </v>
      </c>
      <c r="AD86" s="131" t="str">
        <f t="shared" si="115"/>
        <v xml:space="preserve"> </v>
      </c>
      <c r="AE86" s="131" t="str">
        <f t="shared" si="116"/>
        <v xml:space="preserve"> </v>
      </c>
      <c r="AF86" s="131" t="str">
        <f t="shared" si="117"/>
        <v xml:space="preserve"> </v>
      </c>
      <c r="AG86" s="131" t="str">
        <f t="shared" si="118"/>
        <v xml:space="preserve"> </v>
      </c>
      <c r="AH86" s="131" t="str">
        <f t="shared" si="119"/>
        <v xml:space="preserve"> </v>
      </c>
      <c r="AI86" s="131" t="str">
        <f t="shared" si="120"/>
        <v xml:space="preserve"> </v>
      </c>
      <c r="AJ86" s="131" t="str">
        <f t="shared" si="121"/>
        <v xml:space="preserve"> </v>
      </c>
      <c r="AK86" s="131"/>
      <c r="AL86" s="131" t="str">
        <f t="shared" si="122"/>
        <v xml:space="preserve"> </v>
      </c>
      <c r="AM86" s="131"/>
      <c r="AN86" s="243" t="str">
        <f t="shared" si="123"/>
        <v xml:space="preserve"> </v>
      </c>
      <c r="AO86" s="131" t="str">
        <f t="shared" si="124"/>
        <v xml:space="preserve"> </v>
      </c>
      <c r="AP86" s="131" t="str">
        <f t="shared" si="125"/>
        <v xml:space="preserve"> </v>
      </c>
      <c r="AQ86" s="131"/>
      <c r="AR86" s="131" t="str">
        <f t="shared" si="126"/>
        <v xml:space="preserve"> </v>
      </c>
      <c r="AS86" s="131" t="str">
        <f t="shared" si="172"/>
        <v xml:space="preserve"> </v>
      </c>
      <c r="AT86" s="131" t="str">
        <f t="shared" si="127"/>
        <v xml:space="preserve"> </v>
      </c>
      <c r="AU86" s="131" t="str">
        <f t="shared" si="128"/>
        <v xml:space="preserve"> </v>
      </c>
      <c r="AV86" s="131"/>
      <c r="AW86" s="131" t="str">
        <f t="shared" si="129"/>
        <v xml:space="preserve"> </v>
      </c>
      <c r="AX86" s="131" t="str">
        <f t="shared" si="183"/>
        <v xml:space="preserve"> </v>
      </c>
      <c r="AY86" s="131" t="str">
        <f t="shared" si="130"/>
        <v xml:space="preserve"> </v>
      </c>
      <c r="AZ86" s="131"/>
      <c r="BA86" s="131" t="str">
        <f t="shared" si="184"/>
        <v xml:space="preserve"> </v>
      </c>
      <c r="BB86" s="131"/>
      <c r="BC86" s="131"/>
      <c r="BD86" s="131" t="str">
        <f t="shared" si="131"/>
        <v xml:space="preserve"> </v>
      </c>
      <c r="BE86" s="131"/>
      <c r="BF86" s="131" t="str">
        <f t="shared" si="173"/>
        <v xml:space="preserve"> </v>
      </c>
      <c r="BG86" s="131" t="str">
        <f t="shared" si="174"/>
        <v xml:space="preserve"> </v>
      </c>
      <c r="BH86" s="131"/>
      <c r="BI86" s="131"/>
      <c r="BJ86" s="131"/>
      <c r="BK86" s="131" t="str">
        <f t="shared" si="175"/>
        <v xml:space="preserve"> </v>
      </c>
      <c r="BL86" s="131"/>
      <c r="BM86" s="131"/>
      <c r="BN86" s="131" t="str">
        <f t="shared" si="176"/>
        <v xml:space="preserve"> </v>
      </c>
      <c r="BO86" s="131"/>
      <c r="BP86" s="131" t="str">
        <f t="shared" si="177"/>
        <v xml:space="preserve"> </v>
      </c>
      <c r="BQ86" s="131"/>
      <c r="BR86" s="131"/>
      <c r="BS86" s="131"/>
      <c r="BT86" s="131"/>
      <c r="BU86" s="131"/>
      <c r="BV86" s="131" t="str">
        <f t="shared" si="178"/>
        <v xml:space="preserve"> </v>
      </c>
      <c r="BW86" s="131"/>
      <c r="BX86" s="131"/>
      <c r="BY86" s="131"/>
      <c r="BZ86" s="131" t="str">
        <f t="shared" si="179"/>
        <v xml:space="preserve"> </v>
      </c>
      <c r="CA86" s="131"/>
      <c r="CB86" s="136" t="str">
        <f t="shared" si="132"/>
        <v xml:space="preserve"> </v>
      </c>
      <c r="CC86" s="131" t="str">
        <f t="shared" si="133"/>
        <v xml:space="preserve"> </v>
      </c>
      <c r="CD86" s="136" t="str">
        <f t="shared" si="134"/>
        <v xml:space="preserve"> </v>
      </c>
      <c r="CE86" s="131" t="str">
        <f t="shared" si="182"/>
        <v xml:space="preserve"> </v>
      </c>
      <c r="CF86" s="136" t="str">
        <f t="shared" si="135"/>
        <v xml:space="preserve"> </v>
      </c>
      <c r="CG86" s="136"/>
      <c r="CH86" s="136" t="str">
        <f t="shared" si="181"/>
        <v xml:space="preserve"> </v>
      </c>
      <c r="CI86" s="131" t="str">
        <f t="shared" si="136"/>
        <v xml:space="preserve"> </v>
      </c>
      <c r="CJ86" s="131"/>
      <c r="CK86" s="136" t="str">
        <f t="shared" si="137"/>
        <v xml:space="preserve"> </v>
      </c>
      <c r="CL86" s="136" t="str">
        <f t="shared" si="138"/>
        <v xml:space="preserve"> </v>
      </c>
      <c r="CM86" s="131" t="str">
        <f t="shared" si="139"/>
        <v xml:space="preserve"> </v>
      </c>
      <c r="CN86" s="136" t="str">
        <f t="shared" si="140"/>
        <v xml:space="preserve"> </v>
      </c>
      <c r="CO86" s="136" t="str">
        <f t="shared" si="141"/>
        <v xml:space="preserve"> </v>
      </c>
      <c r="CP86" s="136" t="str">
        <f t="shared" si="142"/>
        <v xml:space="preserve"> </v>
      </c>
      <c r="CQ86" s="136"/>
      <c r="CR86" s="136" t="str">
        <f t="shared" si="143"/>
        <v xml:space="preserve"> </v>
      </c>
      <c r="CS86" s="136"/>
      <c r="CT86" s="136"/>
      <c r="CU86" s="136"/>
      <c r="CV86" s="136"/>
      <c r="CW86" s="136"/>
      <c r="CX86" s="136"/>
      <c r="CY86" s="136"/>
      <c r="CZ86" s="136" t="str">
        <f t="shared" si="144"/>
        <v xml:space="preserve"> </v>
      </c>
      <c r="DA86" s="136" t="str">
        <f t="shared" si="145"/>
        <v xml:space="preserve"> </v>
      </c>
      <c r="DB86" s="136" t="str">
        <f t="shared" si="146"/>
        <v xml:space="preserve"> </v>
      </c>
      <c r="DC86" s="131" t="str">
        <f t="shared" si="105"/>
        <v xml:space="preserve"> </v>
      </c>
      <c r="DD86" s="131" t="str">
        <f t="shared" si="147"/>
        <v xml:space="preserve"> </v>
      </c>
      <c r="DE86" s="131" t="str">
        <f t="shared" si="148"/>
        <v xml:space="preserve"> </v>
      </c>
      <c r="DF86" s="131" t="str">
        <f t="shared" si="149"/>
        <v xml:space="preserve"> </v>
      </c>
      <c r="DG86" s="131" t="str">
        <f t="shared" si="150"/>
        <v xml:space="preserve"> </v>
      </c>
      <c r="DH86" s="131"/>
      <c r="DI86" s="131"/>
      <c r="DJ86" s="131"/>
      <c r="DK86" s="137" t="str">
        <f t="shared" si="180"/>
        <v xml:space="preserve"> </v>
      </c>
      <c r="DL86" s="227" t="str">
        <f t="shared" si="151"/>
        <v xml:space="preserve"> </v>
      </c>
      <c r="DM86" s="227" t="str">
        <f t="shared" si="152"/>
        <v xml:space="preserve"> </v>
      </c>
      <c r="DN86" s="228" t="str">
        <f t="shared" si="106"/>
        <v xml:space="preserve"> </v>
      </c>
      <c r="DO86" s="228" t="str">
        <f t="shared" si="153"/>
        <v xml:space="preserve"> </v>
      </c>
      <c r="DP86" s="228" t="str">
        <f t="shared" si="154"/>
        <v xml:space="preserve"> </v>
      </c>
      <c r="DQ86" s="228" t="str">
        <f t="shared" si="155"/>
        <v xml:space="preserve"> </v>
      </c>
    </row>
    <row r="87" spans="1:121">
      <c r="A87" s="132">
        <f t="shared" si="107"/>
        <v>0</v>
      </c>
      <c r="B87" s="18" t="str">
        <f t="shared" si="156"/>
        <v xml:space="preserve"> </v>
      </c>
      <c r="C87" s="18" t="str">
        <f>IF(A87=0," ",VLOOKUP(B87,'tosafot '!$A$7:$B$234,2,0))</f>
        <v xml:space="preserve"> </v>
      </c>
      <c r="D87" s="220" t="str">
        <f t="shared" si="157"/>
        <v xml:space="preserve"> </v>
      </c>
      <c r="E87" s="130" t="str">
        <f t="shared" si="158"/>
        <v xml:space="preserve"> </v>
      </c>
      <c r="F87" s="126" t="str">
        <f t="shared" si="159"/>
        <v xml:space="preserve"> </v>
      </c>
      <c r="G87" s="18" t="str">
        <f t="shared" si="160"/>
        <v xml:space="preserve"> </v>
      </c>
      <c r="H87" s="189" t="str">
        <f t="shared" si="161"/>
        <v xml:space="preserve"> </v>
      </c>
      <c r="I87" s="18" t="str">
        <f t="shared" si="162"/>
        <v xml:space="preserve"> </v>
      </c>
      <c r="J87" s="18" t="str">
        <f t="shared" si="163"/>
        <v xml:space="preserve"> </v>
      </c>
      <c r="K87" s="189" t="str">
        <f t="shared" si="164"/>
        <v xml:space="preserve"> </v>
      </c>
      <c r="L87" s="18" t="str">
        <f t="shared" si="165"/>
        <v xml:space="preserve"> </v>
      </c>
      <c r="M87" s="129" t="str">
        <f t="shared" si="166"/>
        <v xml:space="preserve"> </v>
      </c>
      <c r="N87" s="189"/>
      <c r="O87" s="132" t="str">
        <f t="shared" si="167"/>
        <v xml:space="preserve"> </v>
      </c>
      <c r="P87" s="127" t="str">
        <f t="shared" si="168"/>
        <v xml:space="preserve"> </v>
      </c>
      <c r="Q87" s="127" t="str">
        <f t="shared" si="169"/>
        <v xml:space="preserve"> </v>
      </c>
      <c r="R87" s="128" t="str">
        <f t="shared" si="170"/>
        <v xml:space="preserve"> </v>
      </c>
      <c r="S87" s="130" t="str">
        <f t="shared" si="171"/>
        <v xml:space="preserve"> </v>
      </c>
      <c r="T87" s="135" t="str">
        <f t="shared" si="108"/>
        <v xml:space="preserve"> </v>
      </c>
      <c r="U87" s="127" t="str">
        <f t="shared" si="109"/>
        <v xml:space="preserve"> </v>
      </c>
      <c r="V87" s="217">
        <v>0</v>
      </c>
      <c r="W87" s="191">
        <v>0</v>
      </c>
      <c r="X87" s="133">
        <v>0</v>
      </c>
      <c r="Y87" s="131" t="str">
        <f t="shared" si="110"/>
        <v xml:space="preserve"> </v>
      </c>
      <c r="Z87" s="131" t="str">
        <f t="shared" si="111"/>
        <v xml:space="preserve"> </v>
      </c>
      <c r="AA87" s="242" t="str">
        <f t="shared" si="112"/>
        <v xml:space="preserve"> </v>
      </c>
      <c r="AB87" s="131" t="str">
        <f t="shared" si="113"/>
        <v xml:space="preserve"> </v>
      </c>
      <c r="AC87" s="131" t="str">
        <f t="shared" si="114"/>
        <v xml:space="preserve"> </v>
      </c>
      <c r="AD87" s="131" t="str">
        <f t="shared" si="115"/>
        <v xml:space="preserve"> </v>
      </c>
      <c r="AE87" s="131" t="str">
        <f t="shared" si="116"/>
        <v xml:space="preserve"> </v>
      </c>
      <c r="AF87" s="131" t="str">
        <f t="shared" si="117"/>
        <v xml:space="preserve"> </v>
      </c>
      <c r="AG87" s="131" t="str">
        <f t="shared" si="118"/>
        <v xml:space="preserve"> </v>
      </c>
      <c r="AH87" s="131" t="str">
        <f t="shared" si="119"/>
        <v xml:space="preserve"> </v>
      </c>
      <c r="AI87" s="131" t="str">
        <f t="shared" si="120"/>
        <v xml:space="preserve"> </v>
      </c>
      <c r="AJ87" s="131" t="str">
        <f t="shared" si="121"/>
        <v xml:space="preserve"> </v>
      </c>
      <c r="AK87" s="131"/>
      <c r="AL87" s="131" t="str">
        <f t="shared" si="122"/>
        <v xml:space="preserve"> </v>
      </c>
      <c r="AM87" s="131"/>
      <c r="AN87" s="243" t="str">
        <f t="shared" si="123"/>
        <v xml:space="preserve"> </v>
      </c>
      <c r="AO87" s="131" t="str">
        <f t="shared" si="124"/>
        <v xml:space="preserve"> </v>
      </c>
      <c r="AP87" s="131" t="str">
        <f t="shared" si="125"/>
        <v xml:space="preserve"> </v>
      </c>
      <c r="AQ87" s="131"/>
      <c r="AR87" s="131" t="str">
        <f t="shared" si="126"/>
        <v xml:space="preserve"> </v>
      </c>
      <c r="AS87" s="131" t="str">
        <f t="shared" si="172"/>
        <v xml:space="preserve"> </v>
      </c>
      <c r="AT87" s="131" t="str">
        <f t="shared" si="127"/>
        <v xml:space="preserve"> </v>
      </c>
      <c r="AU87" s="131" t="str">
        <f t="shared" si="128"/>
        <v xml:space="preserve"> </v>
      </c>
      <c r="AV87" s="131"/>
      <c r="AW87" s="131" t="str">
        <f t="shared" si="129"/>
        <v xml:space="preserve"> </v>
      </c>
      <c r="AX87" s="131" t="str">
        <f t="shared" si="183"/>
        <v xml:space="preserve"> </v>
      </c>
      <c r="AY87" s="131" t="str">
        <f t="shared" si="130"/>
        <v xml:space="preserve"> </v>
      </c>
      <c r="AZ87" s="131"/>
      <c r="BA87" s="131" t="str">
        <f t="shared" si="184"/>
        <v xml:space="preserve"> </v>
      </c>
      <c r="BB87" s="131"/>
      <c r="BC87" s="131"/>
      <c r="BD87" s="131" t="str">
        <f t="shared" si="131"/>
        <v xml:space="preserve"> </v>
      </c>
      <c r="BE87" s="131"/>
      <c r="BF87" s="131" t="str">
        <f t="shared" si="173"/>
        <v xml:space="preserve"> </v>
      </c>
      <c r="BG87" s="131" t="str">
        <f t="shared" si="174"/>
        <v xml:space="preserve"> </v>
      </c>
      <c r="BH87" s="131"/>
      <c r="BI87" s="131"/>
      <c r="BJ87" s="131"/>
      <c r="BK87" s="131" t="str">
        <f t="shared" si="175"/>
        <v xml:space="preserve"> </v>
      </c>
      <c r="BL87" s="131"/>
      <c r="BM87" s="131"/>
      <c r="BN87" s="131" t="str">
        <f t="shared" si="176"/>
        <v xml:space="preserve"> </v>
      </c>
      <c r="BO87" s="131"/>
      <c r="BP87" s="131" t="str">
        <f t="shared" si="177"/>
        <v xml:space="preserve"> </v>
      </c>
      <c r="BQ87" s="131"/>
      <c r="BR87" s="131"/>
      <c r="BS87" s="131"/>
      <c r="BT87" s="131"/>
      <c r="BU87" s="131"/>
      <c r="BV87" s="131" t="str">
        <f t="shared" si="178"/>
        <v xml:space="preserve"> </v>
      </c>
      <c r="BW87" s="131"/>
      <c r="BX87" s="131"/>
      <c r="BY87" s="131"/>
      <c r="BZ87" s="131" t="str">
        <f t="shared" si="179"/>
        <v xml:space="preserve"> </v>
      </c>
      <c r="CA87" s="131"/>
      <c r="CB87" s="136" t="str">
        <f t="shared" si="132"/>
        <v xml:space="preserve"> </v>
      </c>
      <c r="CC87" s="131" t="str">
        <f t="shared" si="133"/>
        <v xml:space="preserve"> </v>
      </c>
      <c r="CD87" s="136" t="str">
        <f t="shared" si="134"/>
        <v xml:space="preserve"> </v>
      </c>
      <c r="CE87" s="131" t="str">
        <f t="shared" si="182"/>
        <v xml:space="preserve"> </v>
      </c>
      <c r="CF87" s="136" t="str">
        <f t="shared" si="135"/>
        <v xml:space="preserve"> </v>
      </c>
      <c r="CG87" s="136"/>
      <c r="CH87" s="136" t="str">
        <f t="shared" si="181"/>
        <v xml:space="preserve"> </v>
      </c>
      <c r="CI87" s="131" t="str">
        <f t="shared" si="136"/>
        <v xml:space="preserve"> </v>
      </c>
      <c r="CJ87" s="131"/>
      <c r="CK87" s="136" t="str">
        <f t="shared" si="137"/>
        <v xml:space="preserve"> </v>
      </c>
      <c r="CL87" s="136" t="str">
        <f t="shared" si="138"/>
        <v xml:space="preserve"> </v>
      </c>
      <c r="CM87" s="131" t="str">
        <f t="shared" si="139"/>
        <v xml:space="preserve"> </v>
      </c>
      <c r="CN87" s="136" t="str">
        <f t="shared" si="140"/>
        <v xml:space="preserve"> </v>
      </c>
      <c r="CO87" s="136" t="str">
        <f t="shared" si="141"/>
        <v xml:space="preserve"> </v>
      </c>
      <c r="CP87" s="136" t="str">
        <f t="shared" si="142"/>
        <v xml:space="preserve"> </v>
      </c>
      <c r="CQ87" s="136"/>
      <c r="CR87" s="136" t="str">
        <f t="shared" si="143"/>
        <v xml:space="preserve"> </v>
      </c>
      <c r="CS87" s="136"/>
      <c r="CT87" s="136"/>
      <c r="CU87" s="136"/>
      <c r="CV87" s="136"/>
      <c r="CW87" s="136"/>
      <c r="CX87" s="136"/>
      <c r="CY87" s="136"/>
      <c r="CZ87" s="136" t="str">
        <f t="shared" si="144"/>
        <v xml:space="preserve"> </v>
      </c>
      <c r="DA87" s="136" t="str">
        <f t="shared" si="145"/>
        <v xml:space="preserve"> </v>
      </c>
      <c r="DB87" s="136" t="str">
        <f t="shared" si="146"/>
        <v xml:space="preserve"> </v>
      </c>
      <c r="DC87" s="131" t="str">
        <f t="shared" si="105"/>
        <v xml:space="preserve"> </v>
      </c>
      <c r="DD87" s="131" t="str">
        <f t="shared" si="147"/>
        <v xml:space="preserve"> </v>
      </c>
      <c r="DE87" s="131" t="str">
        <f t="shared" si="148"/>
        <v xml:space="preserve"> </v>
      </c>
      <c r="DF87" s="131" t="str">
        <f t="shared" si="149"/>
        <v xml:space="preserve"> </v>
      </c>
      <c r="DG87" s="131" t="str">
        <f t="shared" si="150"/>
        <v xml:space="preserve"> </v>
      </c>
      <c r="DH87" s="131"/>
      <c r="DI87" s="131"/>
      <c r="DJ87" s="131"/>
      <c r="DK87" s="137" t="str">
        <f t="shared" si="180"/>
        <v xml:space="preserve"> </v>
      </c>
      <c r="DL87" s="227" t="str">
        <f t="shared" si="151"/>
        <v xml:space="preserve"> </v>
      </c>
      <c r="DM87" s="227" t="str">
        <f t="shared" si="152"/>
        <v xml:space="preserve"> </v>
      </c>
      <c r="DN87" s="228" t="str">
        <f t="shared" si="106"/>
        <v xml:space="preserve"> </v>
      </c>
      <c r="DO87" s="228" t="str">
        <f t="shared" si="153"/>
        <v xml:space="preserve"> </v>
      </c>
      <c r="DP87" s="228" t="str">
        <f t="shared" si="154"/>
        <v xml:space="preserve"> </v>
      </c>
      <c r="DQ87" s="228" t="str">
        <f t="shared" si="155"/>
        <v xml:space="preserve"> </v>
      </c>
    </row>
    <row r="88" spans="1:121">
      <c r="A88" s="132">
        <f t="shared" si="107"/>
        <v>0</v>
      </c>
      <c r="B88" s="18" t="str">
        <f t="shared" si="156"/>
        <v xml:space="preserve"> </v>
      </c>
      <c r="C88" s="18" t="str">
        <f>IF(A88=0," ",VLOOKUP(B88,'tosafot '!$A$7:$B$234,2,0))</f>
        <v xml:space="preserve"> </v>
      </c>
      <c r="D88" s="220" t="str">
        <f t="shared" si="157"/>
        <v xml:space="preserve"> </v>
      </c>
      <c r="E88" s="130" t="str">
        <f t="shared" si="158"/>
        <v xml:space="preserve"> </v>
      </c>
      <c r="F88" s="126" t="str">
        <f t="shared" si="159"/>
        <v xml:space="preserve"> </v>
      </c>
      <c r="G88" s="18" t="str">
        <f t="shared" si="160"/>
        <v xml:space="preserve"> </v>
      </c>
      <c r="H88" s="189" t="str">
        <f t="shared" si="161"/>
        <v xml:space="preserve"> </v>
      </c>
      <c r="I88" s="18" t="str">
        <f t="shared" si="162"/>
        <v xml:space="preserve"> </v>
      </c>
      <c r="J88" s="18" t="str">
        <f t="shared" si="163"/>
        <v xml:space="preserve"> </v>
      </c>
      <c r="K88" s="189" t="str">
        <f t="shared" si="164"/>
        <v xml:space="preserve"> </v>
      </c>
      <c r="L88" s="18" t="str">
        <f t="shared" si="165"/>
        <v xml:space="preserve"> </v>
      </c>
      <c r="M88" s="129" t="str">
        <f t="shared" si="166"/>
        <v xml:space="preserve"> </v>
      </c>
      <c r="N88" s="189"/>
      <c r="O88" s="132" t="str">
        <f t="shared" si="167"/>
        <v xml:space="preserve"> </v>
      </c>
      <c r="P88" s="127" t="str">
        <f t="shared" si="168"/>
        <v xml:space="preserve"> </v>
      </c>
      <c r="Q88" s="127" t="str">
        <f t="shared" si="169"/>
        <v xml:space="preserve"> </v>
      </c>
      <c r="R88" s="128" t="str">
        <f t="shared" si="170"/>
        <v xml:space="preserve"> </v>
      </c>
      <c r="S88" s="130" t="str">
        <f t="shared" si="171"/>
        <v xml:space="preserve"> </v>
      </c>
      <c r="T88" s="135" t="str">
        <f t="shared" si="108"/>
        <v xml:space="preserve"> </v>
      </c>
      <c r="U88" s="127" t="str">
        <f t="shared" si="109"/>
        <v xml:space="preserve"> </v>
      </c>
      <c r="V88" s="217">
        <v>0</v>
      </c>
      <c r="W88" s="191">
        <v>0</v>
      </c>
      <c r="X88" s="133">
        <v>0</v>
      </c>
      <c r="Y88" s="131" t="str">
        <f t="shared" si="110"/>
        <v xml:space="preserve"> </v>
      </c>
      <c r="Z88" s="131" t="str">
        <f t="shared" si="111"/>
        <v xml:space="preserve"> </v>
      </c>
      <c r="AA88" s="242" t="str">
        <f t="shared" si="112"/>
        <v xml:space="preserve"> </v>
      </c>
      <c r="AB88" s="131" t="str">
        <f t="shared" si="113"/>
        <v xml:space="preserve"> </v>
      </c>
      <c r="AC88" s="131" t="str">
        <f t="shared" si="114"/>
        <v xml:space="preserve"> </v>
      </c>
      <c r="AD88" s="131" t="str">
        <f t="shared" si="115"/>
        <v xml:space="preserve"> </v>
      </c>
      <c r="AE88" s="131" t="str">
        <f t="shared" si="116"/>
        <v xml:space="preserve"> </v>
      </c>
      <c r="AF88" s="131" t="str">
        <f t="shared" si="117"/>
        <v xml:space="preserve"> </v>
      </c>
      <c r="AG88" s="131" t="str">
        <f t="shared" si="118"/>
        <v xml:space="preserve"> </v>
      </c>
      <c r="AH88" s="131" t="str">
        <f t="shared" si="119"/>
        <v xml:space="preserve"> </v>
      </c>
      <c r="AI88" s="131" t="str">
        <f t="shared" si="120"/>
        <v xml:space="preserve"> </v>
      </c>
      <c r="AJ88" s="131" t="str">
        <f t="shared" si="121"/>
        <v xml:space="preserve"> </v>
      </c>
      <c r="AK88" s="131"/>
      <c r="AL88" s="131" t="str">
        <f t="shared" si="122"/>
        <v xml:space="preserve"> </v>
      </c>
      <c r="AM88" s="131"/>
      <c r="AN88" s="243" t="str">
        <f t="shared" si="123"/>
        <v xml:space="preserve"> </v>
      </c>
      <c r="AO88" s="131" t="str">
        <f t="shared" si="124"/>
        <v xml:space="preserve"> </v>
      </c>
      <c r="AP88" s="131" t="str">
        <f t="shared" si="125"/>
        <v xml:space="preserve"> </v>
      </c>
      <c r="AQ88" s="131"/>
      <c r="AR88" s="131" t="str">
        <f t="shared" si="126"/>
        <v xml:space="preserve"> </v>
      </c>
      <c r="AS88" s="131" t="str">
        <f t="shared" si="172"/>
        <v xml:space="preserve"> </v>
      </c>
      <c r="AT88" s="131" t="str">
        <f t="shared" si="127"/>
        <v xml:space="preserve"> </v>
      </c>
      <c r="AU88" s="131" t="str">
        <f t="shared" si="128"/>
        <v xml:space="preserve"> </v>
      </c>
      <c r="AV88" s="131"/>
      <c r="AW88" s="131" t="str">
        <f t="shared" si="129"/>
        <v xml:space="preserve"> </v>
      </c>
      <c r="AX88" s="131" t="str">
        <f t="shared" si="183"/>
        <v xml:space="preserve"> </v>
      </c>
      <c r="AY88" s="131" t="str">
        <f t="shared" si="130"/>
        <v xml:space="preserve"> </v>
      </c>
      <c r="AZ88" s="131"/>
      <c r="BA88" s="131" t="str">
        <f t="shared" si="184"/>
        <v xml:space="preserve"> </v>
      </c>
      <c r="BB88" s="131"/>
      <c r="BC88" s="131"/>
      <c r="BD88" s="131" t="str">
        <f t="shared" si="131"/>
        <v xml:space="preserve"> </v>
      </c>
      <c r="BE88" s="131"/>
      <c r="BF88" s="131" t="str">
        <f t="shared" si="173"/>
        <v xml:space="preserve"> </v>
      </c>
      <c r="BG88" s="131" t="str">
        <f t="shared" si="174"/>
        <v xml:space="preserve"> </v>
      </c>
      <c r="BH88" s="131"/>
      <c r="BI88" s="131"/>
      <c r="BJ88" s="131"/>
      <c r="BK88" s="131" t="str">
        <f t="shared" si="175"/>
        <v xml:space="preserve"> </v>
      </c>
      <c r="BL88" s="131"/>
      <c r="BM88" s="131"/>
      <c r="BN88" s="131" t="str">
        <f t="shared" si="176"/>
        <v xml:space="preserve"> </v>
      </c>
      <c r="BO88" s="131"/>
      <c r="BP88" s="131" t="str">
        <f t="shared" si="177"/>
        <v xml:space="preserve"> </v>
      </c>
      <c r="BQ88" s="131"/>
      <c r="BR88" s="131"/>
      <c r="BS88" s="131"/>
      <c r="BT88" s="131"/>
      <c r="BU88" s="131"/>
      <c r="BV88" s="131" t="str">
        <f t="shared" si="178"/>
        <v xml:space="preserve"> </v>
      </c>
      <c r="BW88" s="131"/>
      <c r="BX88" s="131"/>
      <c r="BY88" s="131"/>
      <c r="BZ88" s="131" t="str">
        <f t="shared" si="179"/>
        <v xml:space="preserve"> </v>
      </c>
      <c r="CA88" s="131"/>
      <c r="CB88" s="136" t="str">
        <f t="shared" si="132"/>
        <v xml:space="preserve"> </v>
      </c>
      <c r="CC88" s="131" t="str">
        <f t="shared" si="133"/>
        <v xml:space="preserve"> </v>
      </c>
      <c r="CD88" s="136" t="str">
        <f t="shared" si="134"/>
        <v xml:space="preserve"> </v>
      </c>
      <c r="CE88" s="131" t="str">
        <f t="shared" si="182"/>
        <v xml:space="preserve"> </v>
      </c>
      <c r="CF88" s="136" t="str">
        <f t="shared" si="135"/>
        <v xml:space="preserve"> </v>
      </c>
      <c r="CG88" s="136"/>
      <c r="CH88" s="136" t="str">
        <f t="shared" si="181"/>
        <v xml:space="preserve"> </v>
      </c>
      <c r="CI88" s="131" t="str">
        <f t="shared" si="136"/>
        <v xml:space="preserve"> </v>
      </c>
      <c r="CJ88" s="131"/>
      <c r="CK88" s="136" t="str">
        <f t="shared" si="137"/>
        <v xml:space="preserve"> </v>
      </c>
      <c r="CL88" s="136" t="str">
        <f t="shared" si="138"/>
        <v xml:space="preserve"> </v>
      </c>
      <c r="CM88" s="131" t="str">
        <f t="shared" si="139"/>
        <v xml:space="preserve"> </v>
      </c>
      <c r="CN88" s="136" t="str">
        <f t="shared" si="140"/>
        <v xml:space="preserve"> </v>
      </c>
      <c r="CO88" s="136" t="str">
        <f t="shared" si="141"/>
        <v xml:space="preserve"> </v>
      </c>
      <c r="CP88" s="136" t="str">
        <f t="shared" si="142"/>
        <v xml:space="preserve"> </v>
      </c>
      <c r="CQ88" s="136"/>
      <c r="CR88" s="136" t="str">
        <f t="shared" si="143"/>
        <v xml:space="preserve"> </v>
      </c>
      <c r="CS88" s="136"/>
      <c r="CT88" s="136"/>
      <c r="CU88" s="136"/>
      <c r="CV88" s="136"/>
      <c r="CW88" s="136"/>
      <c r="CX88" s="136"/>
      <c r="CY88" s="136"/>
      <c r="CZ88" s="136" t="str">
        <f t="shared" si="144"/>
        <v xml:space="preserve"> </v>
      </c>
      <c r="DA88" s="136" t="str">
        <f t="shared" si="145"/>
        <v xml:space="preserve"> </v>
      </c>
      <c r="DB88" s="136" t="str">
        <f t="shared" si="146"/>
        <v xml:space="preserve"> </v>
      </c>
      <c r="DC88" s="131" t="str">
        <f t="shared" si="105"/>
        <v xml:space="preserve"> </v>
      </c>
      <c r="DD88" s="131" t="str">
        <f t="shared" si="147"/>
        <v xml:space="preserve"> </v>
      </c>
      <c r="DE88" s="131" t="str">
        <f t="shared" si="148"/>
        <v xml:space="preserve"> </v>
      </c>
      <c r="DF88" s="131" t="str">
        <f t="shared" si="149"/>
        <v xml:space="preserve"> </v>
      </c>
      <c r="DG88" s="131" t="str">
        <f t="shared" si="150"/>
        <v xml:space="preserve"> </v>
      </c>
      <c r="DH88" s="131"/>
      <c r="DI88" s="131"/>
      <c r="DJ88" s="131"/>
      <c r="DK88" s="137" t="str">
        <f t="shared" si="180"/>
        <v xml:space="preserve"> </v>
      </c>
      <c r="DL88" s="227" t="str">
        <f t="shared" si="151"/>
        <v xml:space="preserve"> </v>
      </c>
      <c r="DM88" s="227" t="str">
        <f t="shared" si="152"/>
        <v xml:space="preserve"> </v>
      </c>
      <c r="DN88" s="228" t="str">
        <f t="shared" si="106"/>
        <v xml:space="preserve"> </v>
      </c>
      <c r="DO88" s="228" t="str">
        <f t="shared" si="153"/>
        <v xml:space="preserve"> </v>
      </c>
      <c r="DP88" s="228" t="str">
        <f t="shared" si="154"/>
        <v xml:space="preserve"> </v>
      </c>
      <c r="DQ88" s="228" t="str">
        <f t="shared" si="155"/>
        <v xml:space="preserve"> </v>
      </c>
    </row>
    <row r="89" spans="1:121">
      <c r="A89" s="132">
        <f t="shared" si="107"/>
        <v>0</v>
      </c>
      <c r="B89" s="18" t="str">
        <f t="shared" si="156"/>
        <v xml:space="preserve"> </v>
      </c>
      <c r="C89" s="18" t="str">
        <f>IF(A89=0," ",VLOOKUP(B89,'tosafot '!$A$7:$B$234,2,0))</f>
        <v xml:space="preserve"> </v>
      </c>
      <c r="D89" s="220" t="str">
        <f t="shared" si="157"/>
        <v xml:space="preserve"> </v>
      </c>
      <c r="E89" s="130" t="str">
        <f t="shared" si="158"/>
        <v xml:space="preserve"> </v>
      </c>
      <c r="F89" s="126" t="str">
        <f t="shared" si="159"/>
        <v xml:space="preserve"> </v>
      </c>
      <c r="G89" s="18" t="str">
        <f t="shared" si="160"/>
        <v xml:space="preserve"> </v>
      </c>
      <c r="H89" s="189" t="str">
        <f t="shared" si="161"/>
        <v xml:space="preserve"> </v>
      </c>
      <c r="I89" s="18" t="str">
        <f t="shared" si="162"/>
        <v xml:space="preserve"> </v>
      </c>
      <c r="J89" s="18" t="str">
        <f t="shared" si="163"/>
        <v xml:space="preserve"> </v>
      </c>
      <c r="K89" s="189" t="str">
        <f t="shared" si="164"/>
        <v xml:space="preserve"> </v>
      </c>
      <c r="L89" s="18" t="str">
        <f t="shared" si="165"/>
        <v xml:space="preserve"> </v>
      </c>
      <c r="M89" s="129" t="str">
        <f t="shared" si="166"/>
        <v xml:space="preserve"> </v>
      </c>
      <c r="N89" s="189"/>
      <c r="O89" s="132" t="str">
        <f t="shared" si="167"/>
        <v xml:space="preserve"> </v>
      </c>
      <c r="P89" s="127" t="str">
        <f t="shared" si="168"/>
        <v xml:space="preserve"> </v>
      </c>
      <c r="Q89" s="127" t="str">
        <f t="shared" si="169"/>
        <v xml:space="preserve"> </v>
      </c>
      <c r="R89" s="128" t="str">
        <f t="shared" si="170"/>
        <v xml:space="preserve"> </v>
      </c>
      <c r="S89" s="130" t="str">
        <f t="shared" si="171"/>
        <v xml:space="preserve"> </v>
      </c>
      <c r="T89" s="135" t="str">
        <f t="shared" si="108"/>
        <v xml:space="preserve"> </v>
      </c>
      <c r="U89" s="127" t="str">
        <f t="shared" si="109"/>
        <v xml:space="preserve"> </v>
      </c>
      <c r="V89" s="217">
        <v>0</v>
      </c>
      <c r="W89" s="191">
        <v>0</v>
      </c>
      <c r="X89" s="133">
        <v>0</v>
      </c>
      <c r="Y89" s="131" t="str">
        <f t="shared" si="110"/>
        <v xml:space="preserve"> </v>
      </c>
      <c r="Z89" s="131" t="str">
        <f t="shared" si="111"/>
        <v xml:space="preserve"> </v>
      </c>
      <c r="AA89" s="242" t="str">
        <f t="shared" si="112"/>
        <v xml:space="preserve"> </v>
      </c>
      <c r="AB89" s="131" t="str">
        <f t="shared" si="113"/>
        <v xml:space="preserve"> </v>
      </c>
      <c r="AC89" s="131" t="str">
        <f t="shared" si="114"/>
        <v xml:space="preserve"> </v>
      </c>
      <c r="AD89" s="131" t="str">
        <f t="shared" si="115"/>
        <v xml:space="preserve"> </v>
      </c>
      <c r="AE89" s="131" t="str">
        <f t="shared" si="116"/>
        <v xml:space="preserve"> </v>
      </c>
      <c r="AF89" s="131" t="str">
        <f t="shared" si="117"/>
        <v xml:space="preserve"> </v>
      </c>
      <c r="AG89" s="131" t="str">
        <f t="shared" si="118"/>
        <v xml:space="preserve"> </v>
      </c>
      <c r="AH89" s="131" t="str">
        <f t="shared" si="119"/>
        <v xml:space="preserve"> </v>
      </c>
      <c r="AI89" s="131" t="str">
        <f t="shared" si="120"/>
        <v xml:space="preserve"> </v>
      </c>
      <c r="AJ89" s="131" t="str">
        <f t="shared" si="121"/>
        <v xml:space="preserve"> </v>
      </c>
      <c r="AK89" s="131"/>
      <c r="AL89" s="131" t="str">
        <f t="shared" si="122"/>
        <v xml:space="preserve"> </v>
      </c>
      <c r="AM89" s="131"/>
      <c r="AN89" s="243" t="str">
        <f t="shared" si="123"/>
        <v xml:space="preserve"> </v>
      </c>
      <c r="AO89" s="131" t="str">
        <f t="shared" si="124"/>
        <v xml:space="preserve"> </v>
      </c>
      <c r="AP89" s="131" t="str">
        <f t="shared" si="125"/>
        <v xml:space="preserve"> </v>
      </c>
      <c r="AQ89" s="131"/>
      <c r="AR89" s="131" t="str">
        <f t="shared" si="126"/>
        <v xml:space="preserve"> </v>
      </c>
      <c r="AS89" s="131" t="str">
        <f t="shared" si="172"/>
        <v xml:space="preserve"> </v>
      </c>
      <c r="AT89" s="131" t="str">
        <f t="shared" si="127"/>
        <v xml:space="preserve"> </v>
      </c>
      <c r="AU89" s="131" t="str">
        <f t="shared" si="128"/>
        <v xml:space="preserve"> </v>
      </c>
      <c r="AV89" s="131"/>
      <c r="AW89" s="131" t="str">
        <f t="shared" si="129"/>
        <v xml:space="preserve"> </v>
      </c>
      <c r="AX89" s="131" t="str">
        <f t="shared" si="183"/>
        <v xml:space="preserve"> </v>
      </c>
      <c r="AY89" s="131" t="str">
        <f t="shared" si="130"/>
        <v xml:space="preserve"> </v>
      </c>
      <c r="AZ89" s="131"/>
      <c r="BA89" s="131" t="str">
        <f t="shared" si="184"/>
        <v xml:space="preserve"> </v>
      </c>
      <c r="BB89" s="131"/>
      <c r="BC89" s="131"/>
      <c r="BD89" s="131" t="str">
        <f t="shared" si="131"/>
        <v xml:space="preserve"> </v>
      </c>
      <c r="BE89" s="131"/>
      <c r="BF89" s="131" t="str">
        <f t="shared" si="173"/>
        <v xml:space="preserve"> </v>
      </c>
      <c r="BG89" s="131" t="str">
        <f t="shared" si="174"/>
        <v xml:space="preserve"> </v>
      </c>
      <c r="BH89" s="131"/>
      <c r="BI89" s="131"/>
      <c r="BJ89" s="131"/>
      <c r="BK89" s="131" t="str">
        <f t="shared" si="175"/>
        <v xml:space="preserve"> </v>
      </c>
      <c r="BL89" s="131"/>
      <c r="BM89" s="131"/>
      <c r="BN89" s="131" t="str">
        <f t="shared" si="176"/>
        <v xml:space="preserve"> </v>
      </c>
      <c r="BO89" s="131"/>
      <c r="BP89" s="131" t="str">
        <f t="shared" si="177"/>
        <v xml:space="preserve"> </v>
      </c>
      <c r="BQ89" s="131"/>
      <c r="BR89" s="131"/>
      <c r="BS89" s="131"/>
      <c r="BT89" s="131"/>
      <c r="BU89" s="131"/>
      <c r="BV89" s="131" t="str">
        <f t="shared" si="178"/>
        <v xml:space="preserve"> </v>
      </c>
      <c r="BW89" s="131"/>
      <c r="BX89" s="131"/>
      <c r="BY89" s="131"/>
      <c r="BZ89" s="131" t="str">
        <f t="shared" si="179"/>
        <v xml:space="preserve"> </v>
      </c>
      <c r="CA89" s="131"/>
      <c r="CB89" s="136" t="str">
        <f t="shared" si="132"/>
        <v xml:space="preserve"> </v>
      </c>
      <c r="CC89" s="131" t="str">
        <f t="shared" si="133"/>
        <v xml:space="preserve"> </v>
      </c>
      <c r="CD89" s="136" t="str">
        <f t="shared" si="134"/>
        <v xml:space="preserve"> </v>
      </c>
      <c r="CE89" s="131" t="str">
        <f t="shared" si="182"/>
        <v xml:space="preserve"> </v>
      </c>
      <c r="CF89" s="136" t="str">
        <f t="shared" si="135"/>
        <v xml:space="preserve"> </v>
      </c>
      <c r="CG89" s="136"/>
      <c r="CH89" s="136" t="str">
        <f t="shared" si="181"/>
        <v xml:space="preserve"> </v>
      </c>
      <c r="CI89" s="131" t="str">
        <f t="shared" si="136"/>
        <v xml:space="preserve"> </v>
      </c>
      <c r="CJ89" s="131"/>
      <c r="CK89" s="136" t="str">
        <f t="shared" si="137"/>
        <v xml:space="preserve"> </v>
      </c>
      <c r="CL89" s="136" t="str">
        <f t="shared" si="138"/>
        <v xml:space="preserve"> </v>
      </c>
      <c r="CM89" s="131" t="str">
        <f t="shared" si="139"/>
        <v xml:space="preserve"> </v>
      </c>
      <c r="CN89" s="136" t="str">
        <f t="shared" si="140"/>
        <v xml:space="preserve"> </v>
      </c>
      <c r="CO89" s="136" t="str">
        <f t="shared" si="141"/>
        <v xml:space="preserve"> </v>
      </c>
      <c r="CP89" s="136" t="str">
        <f t="shared" si="142"/>
        <v xml:space="preserve"> </v>
      </c>
      <c r="CQ89" s="136"/>
      <c r="CR89" s="136" t="str">
        <f t="shared" si="143"/>
        <v xml:space="preserve"> </v>
      </c>
      <c r="CS89" s="136"/>
      <c r="CT89" s="136"/>
      <c r="CU89" s="136"/>
      <c r="CV89" s="136"/>
      <c r="CW89" s="136"/>
      <c r="CX89" s="136"/>
      <c r="CY89" s="136"/>
      <c r="CZ89" s="136" t="str">
        <f t="shared" si="144"/>
        <v xml:space="preserve"> </v>
      </c>
      <c r="DA89" s="136" t="str">
        <f t="shared" si="145"/>
        <v xml:space="preserve"> </v>
      </c>
      <c r="DB89" s="136" t="str">
        <f t="shared" si="146"/>
        <v xml:space="preserve"> </v>
      </c>
      <c r="DC89" s="131" t="str">
        <f t="shared" si="105"/>
        <v xml:space="preserve"> </v>
      </c>
      <c r="DD89" s="131" t="str">
        <f t="shared" si="147"/>
        <v xml:space="preserve"> </v>
      </c>
      <c r="DE89" s="131" t="str">
        <f t="shared" si="148"/>
        <v xml:space="preserve"> </v>
      </c>
      <c r="DF89" s="131" t="str">
        <f t="shared" si="149"/>
        <v xml:space="preserve"> </v>
      </c>
      <c r="DG89" s="131" t="str">
        <f t="shared" si="150"/>
        <v xml:space="preserve"> </v>
      </c>
      <c r="DH89" s="131"/>
      <c r="DI89" s="131"/>
      <c r="DJ89" s="131"/>
      <c r="DK89" s="137" t="str">
        <f t="shared" si="180"/>
        <v xml:space="preserve"> </v>
      </c>
      <c r="DL89" s="227" t="str">
        <f t="shared" si="151"/>
        <v xml:space="preserve"> </v>
      </c>
      <c r="DM89" s="227" t="str">
        <f t="shared" si="152"/>
        <v xml:space="preserve"> </v>
      </c>
      <c r="DN89" s="228" t="str">
        <f t="shared" si="106"/>
        <v xml:space="preserve"> </v>
      </c>
      <c r="DO89" s="228" t="str">
        <f t="shared" si="153"/>
        <v xml:space="preserve"> </v>
      </c>
      <c r="DP89" s="228" t="str">
        <f t="shared" si="154"/>
        <v xml:space="preserve"> </v>
      </c>
      <c r="DQ89" s="228" t="str">
        <f t="shared" si="155"/>
        <v xml:space="preserve"> </v>
      </c>
    </row>
    <row r="90" spans="1:121">
      <c r="A90" s="132">
        <f t="shared" si="107"/>
        <v>0</v>
      </c>
      <c r="B90" s="18" t="str">
        <f t="shared" si="156"/>
        <v xml:space="preserve"> </v>
      </c>
      <c r="C90" s="18" t="str">
        <f>IF(A90=0," ",VLOOKUP(B90,'tosafot '!$A$7:$B$234,2,0))</f>
        <v xml:space="preserve"> </v>
      </c>
      <c r="D90" s="220" t="str">
        <f t="shared" si="157"/>
        <v xml:space="preserve"> </v>
      </c>
      <c r="E90" s="130" t="str">
        <f t="shared" si="158"/>
        <v xml:space="preserve"> </v>
      </c>
      <c r="F90" s="126" t="str">
        <f t="shared" si="159"/>
        <v xml:space="preserve"> </v>
      </c>
      <c r="G90" s="18" t="str">
        <f t="shared" si="160"/>
        <v xml:space="preserve"> </v>
      </c>
      <c r="H90" s="189" t="str">
        <f t="shared" si="161"/>
        <v xml:space="preserve"> </v>
      </c>
      <c r="I90" s="18" t="str">
        <f t="shared" si="162"/>
        <v xml:space="preserve"> </v>
      </c>
      <c r="J90" s="18" t="str">
        <f t="shared" si="163"/>
        <v xml:space="preserve"> </v>
      </c>
      <c r="K90" s="189" t="str">
        <f t="shared" si="164"/>
        <v xml:space="preserve"> </v>
      </c>
      <c r="L90" s="18" t="str">
        <f t="shared" si="165"/>
        <v xml:space="preserve"> </v>
      </c>
      <c r="M90" s="129" t="str">
        <f t="shared" si="166"/>
        <v xml:space="preserve"> </v>
      </c>
      <c r="N90" s="189"/>
      <c r="O90" s="132" t="str">
        <f t="shared" si="167"/>
        <v xml:space="preserve"> </v>
      </c>
      <c r="P90" s="127" t="str">
        <f t="shared" si="168"/>
        <v xml:space="preserve"> </v>
      </c>
      <c r="Q90" s="127" t="str">
        <f t="shared" si="169"/>
        <v xml:space="preserve"> </v>
      </c>
      <c r="R90" s="128" t="str">
        <f t="shared" si="170"/>
        <v xml:space="preserve"> </v>
      </c>
      <c r="S90" s="130" t="str">
        <f t="shared" si="171"/>
        <v xml:space="preserve"> </v>
      </c>
      <c r="T90" s="135" t="str">
        <f t="shared" si="108"/>
        <v xml:space="preserve"> </v>
      </c>
      <c r="U90" s="127" t="str">
        <f t="shared" si="109"/>
        <v xml:space="preserve"> </v>
      </c>
      <c r="V90" s="217">
        <v>0</v>
      </c>
      <c r="W90" s="191">
        <v>0</v>
      </c>
      <c r="X90" s="133">
        <v>0</v>
      </c>
      <c r="Y90" s="131" t="str">
        <f t="shared" si="110"/>
        <v xml:space="preserve"> </v>
      </c>
      <c r="Z90" s="131" t="str">
        <f t="shared" si="111"/>
        <v xml:space="preserve"> </v>
      </c>
      <c r="AA90" s="242" t="str">
        <f t="shared" si="112"/>
        <v xml:space="preserve"> </v>
      </c>
      <c r="AB90" s="131" t="str">
        <f t="shared" si="113"/>
        <v xml:space="preserve"> </v>
      </c>
      <c r="AC90" s="131" t="str">
        <f t="shared" si="114"/>
        <v xml:space="preserve"> </v>
      </c>
      <c r="AD90" s="131" t="str">
        <f t="shared" si="115"/>
        <v xml:space="preserve"> </v>
      </c>
      <c r="AE90" s="131" t="str">
        <f t="shared" si="116"/>
        <v xml:space="preserve"> </v>
      </c>
      <c r="AF90" s="131" t="str">
        <f t="shared" si="117"/>
        <v xml:space="preserve"> </v>
      </c>
      <c r="AG90" s="131" t="str">
        <f t="shared" si="118"/>
        <v xml:space="preserve"> </v>
      </c>
      <c r="AH90" s="131" t="str">
        <f t="shared" si="119"/>
        <v xml:space="preserve"> </v>
      </c>
      <c r="AI90" s="131" t="str">
        <f t="shared" si="120"/>
        <v xml:space="preserve"> </v>
      </c>
      <c r="AJ90" s="131" t="str">
        <f t="shared" si="121"/>
        <v xml:space="preserve"> </v>
      </c>
      <c r="AK90" s="131"/>
      <c r="AL90" s="131" t="str">
        <f t="shared" si="122"/>
        <v xml:space="preserve"> </v>
      </c>
      <c r="AM90" s="131"/>
      <c r="AN90" s="243" t="str">
        <f t="shared" si="123"/>
        <v xml:space="preserve"> </v>
      </c>
      <c r="AO90" s="131" t="str">
        <f t="shared" si="124"/>
        <v xml:space="preserve"> </v>
      </c>
      <c r="AP90" s="131" t="str">
        <f t="shared" si="125"/>
        <v xml:space="preserve"> </v>
      </c>
      <c r="AQ90" s="131"/>
      <c r="AR90" s="131" t="str">
        <f t="shared" si="126"/>
        <v xml:space="preserve"> </v>
      </c>
      <c r="AS90" s="131" t="str">
        <f t="shared" si="172"/>
        <v xml:space="preserve"> </v>
      </c>
      <c r="AT90" s="131" t="str">
        <f t="shared" si="127"/>
        <v xml:space="preserve"> </v>
      </c>
      <c r="AU90" s="131" t="str">
        <f t="shared" si="128"/>
        <v xml:space="preserve"> </v>
      </c>
      <c r="AV90" s="131"/>
      <c r="AW90" s="131" t="str">
        <f t="shared" si="129"/>
        <v xml:space="preserve"> </v>
      </c>
      <c r="AX90" s="131" t="str">
        <f t="shared" si="183"/>
        <v xml:space="preserve"> </v>
      </c>
      <c r="AY90" s="131" t="str">
        <f t="shared" si="130"/>
        <v xml:space="preserve"> </v>
      </c>
      <c r="AZ90" s="131"/>
      <c r="BA90" s="131" t="str">
        <f t="shared" si="184"/>
        <v xml:space="preserve"> </v>
      </c>
      <c r="BB90" s="131"/>
      <c r="BC90" s="131"/>
      <c r="BD90" s="131" t="str">
        <f t="shared" si="131"/>
        <v xml:space="preserve"> </v>
      </c>
      <c r="BE90" s="131"/>
      <c r="BF90" s="131" t="str">
        <f t="shared" si="173"/>
        <v xml:space="preserve"> </v>
      </c>
      <c r="BG90" s="131" t="str">
        <f t="shared" si="174"/>
        <v xml:space="preserve"> </v>
      </c>
      <c r="BH90" s="131"/>
      <c r="BI90" s="131"/>
      <c r="BJ90" s="131"/>
      <c r="BK90" s="131" t="str">
        <f t="shared" si="175"/>
        <v xml:space="preserve"> </v>
      </c>
      <c r="BL90" s="131"/>
      <c r="BM90" s="131"/>
      <c r="BN90" s="131" t="str">
        <f t="shared" si="176"/>
        <v xml:space="preserve"> </v>
      </c>
      <c r="BO90" s="131"/>
      <c r="BP90" s="131" t="str">
        <f t="shared" si="177"/>
        <v xml:space="preserve"> </v>
      </c>
      <c r="BQ90" s="131"/>
      <c r="BR90" s="131"/>
      <c r="BS90" s="131"/>
      <c r="BT90" s="131"/>
      <c r="BU90" s="131"/>
      <c r="BV90" s="131" t="str">
        <f t="shared" si="178"/>
        <v xml:space="preserve"> </v>
      </c>
      <c r="BW90" s="131"/>
      <c r="BX90" s="131"/>
      <c r="BY90" s="131"/>
      <c r="BZ90" s="131" t="str">
        <f t="shared" si="179"/>
        <v xml:space="preserve"> </v>
      </c>
      <c r="CA90" s="131"/>
      <c r="CB90" s="136" t="str">
        <f t="shared" si="132"/>
        <v xml:space="preserve"> </v>
      </c>
      <c r="CC90" s="131" t="str">
        <f t="shared" si="133"/>
        <v xml:space="preserve"> </v>
      </c>
      <c r="CD90" s="136" t="str">
        <f t="shared" si="134"/>
        <v xml:space="preserve"> </v>
      </c>
      <c r="CE90" s="131" t="str">
        <f t="shared" si="182"/>
        <v xml:space="preserve"> </v>
      </c>
      <c r="CF90" s="136" t="str">
        <f t="shared" si="135"/>
        <v xml:space="preserve"> </v>
      </c>
      <c r="CG90" s="136"/>
      <c r="CH90" s="136" t="str">
        <f t="shared" si="181"/>
        <v xml:space="preserve"> </v>
      </c>
      <c r="CI90" s="131" t="str">
        <f t="shared" si="136"/>
        <v xml:space="preserve"> </v>
      </c>
      <c r="CJ90" s="131"/>
      <c r="CK90" s="136" t="str">
        <f t="shared" si="137"/>
        <v xml:space="preserve"> </v>
      </c>
      <c r="CL90" s="136" t="str">
        <f t="shared" si="138"/>
        <v xml:space="preserve"> </v>
      </c>
      <c r="CM90" s="131" t="str">
        <f t="shared" si="139"/>
        <v xml:space="preserve"> </v>
      </c>
      <c r="CN90" s="136" t="str">
        <f t="shared" si="140"/>
        <v xml:space="preserve"> </v>
      </c>
      <c r="CO90" s="136" t="str">
        <f t="shared" si="141"/>
        <v xml:space="preserve"> </v>
      </c>
      <c r="CP90" s="136" t="str">
        <f t="shared" si="142"/>
        <v xml:space="preserve"> </v>
      </c>
      <c r="CQ90" s="136"/>
      <c r="CR90" s="136" t="str">
        <f t="shared" si="143"/>
        <v xml:space="preserve"> </v>
      </c>
      <c r="CS90" s="136"/>
      <c r="CT90" s="136"/>
      <c r="CU90" s="136"/>
      <c r="CV90" s="136"/>
      <c r="CW90" s="136"/>
      <c r="CX90" s="136"/>
      <c r="CY90" s="136"/>
      <c r="CZ90" s="136" t="str">
        <f t="shared" si="144"/>
        <v xml:space="preserve"> </v>
      </c>
      <c r="DA90" s="136" t="str">
        <f t="shared" si="145"/>
        <v xml:space="preserve"> </v>
      </c>
      <c r="DB90" s="136" t="str">
        <f t="shared" si="146"/>
        <v xml:space="preserve"> </v>
      </c>
      <c r="DC90" s="131" t="str">
        <f t="shared" si="105"/>
        <v xml:space="preserve"> </v>
      </c>
      <c r="DD90" s="131" t="str">
        <f t="shared" si="147"/>
        <v xml:space="preserve"> </v>
      </c>
      <c r="DE90" s="131" t="str">
        <f t="shared" si="148"/>
        <v xml:space="preserve"> </v>
      </c>
      <c r="DF90" s="131" t="str">
        <f t="shared" si="149"/>
        <v xml:space="preserve"> </v>
      </c>
      <c r="DG90" s="131" t="str">
        <f t="shared" si="150"/>
        <v xml:space="preserve"> </v>
      </c>
      <c r="DH90" s="131"/>
      <c r="DI90" s="131"/>
      <c r="DJ90" s="131"/>
      <c r="DK90" s="137" t="str">
        <f t="shared" si="180"/>
        <v xml:space="preserve"> </v>
      </c>
      <c r="DL90" s="227" t="str">
        <f t="shared" si="151"/>
        <v xml:space="preserve"> </v>
      </c>
      <c r="DM90" s="227" t="str">
        <f t="shared" si="152"/>
        <v xml:space="preserve"> </v>
      </c>
      <c r="DN90" s="228" t="str">
        <f t="shared" si="106"/>
        <v xml:space="preserve"> </v>
      </c>
      <c r="DO90" s="228" t="str">
        <f t="shared" si="153"/>
        <v xml:space="preserve"> </v>
      </c>
      <c r="DP90" s="228" t="str">
        <f t="shared" si="154"/>
        <v xml:space="preserve"> </v>
      </c>
      <c r="DQ90" s="228" t="str">
        <f t="shared" si="155"/>
        <v xml:space="preserve"> </v>
      </c>
    </row>
    <row r="91" spans="1:121">
      <c r="A91" s="132">
        <f t="shared" si="107"/>
        <v>0</v>
      </c>
      <c r="B91" s="18" t="str">
        <f t="shared" si="156"/>
        <v xml:space="preserve"> </v>
      </c>
      <c r="C91" s="18" t="str">
        <f>IF(A91=0," ",VLOOKUP(B91,'tosafot '!$A$7:$B$234,2,0))</f>
        <v xml:space="preserve"> </v>
      </c>
      <c r="D91" s="220" t="str">
        <f t="shared" si="157"/>
        <v xml:space="preserve"> </v>
      </c>
      <c r="E91" s="130" t="str">
        <f t="shared" si="158"/>
        <v xml:space="preserve"> </v>
      </c>
      <c r="F91" s="126" t="str">
        <f t="shared" si="159"/>
        <v xml:space="preserve"> </v>
      </c>
      <c r="G91" s="18" t="str">
        <f t="shared" si="160"/>
        <v xml:space="preserve"> </v>
      </c>
      <c r="H91" s="189" t="str">
        <f t="shared" si="161"/>
        <v xml:space="preserve"> </v>
      </c>
      <c r="I91" s="18" t="str">
        <f t="shared" si="162"/>
        <v xml:space="preserve"> </v>
      </c>
      <c r="J91" s="18" t="str">
        <f t="shared" si="163"/>
        <v xml:space="preserve"> </v>
      </c>
      <c r="K91" s="189" t="str">
        <f t="shared" si="164"/>
        <v xml:space="preserve"> </v>
      </c>
      <c r="L91" s="18" t="str">
        <f t="shared" si="165"/>
        <v xml:space="preserve"> </v>
      </c>
      <c r="M91" s="129" t="str">
        <f t="shared" si="166"/>
        <v xml:space="preserve"> </v>
      </c>
      <c r="N91" s="189"/>
      <c r="O91" s="132" t="str">
        <f t="shared" si="167"/>
        <v xml:space="preserve"> </v>
      </c>
      <c r="P91" s="127" t="str">
        <f t="shared" si="168"/>
        <v xml:space="preserve"> </v>
      </c>
      <c r="Q91" s="127" t="str">
        <f t="shared" si="169"/>
        <v xml:space="preserve"> </v>
      </c>
      <c r="R91" s="128" t="str">
        <f t="shared" si="170"/>
        <v xml:space="preserve"> </v>
      </c>
      <c r="S91" s="130" t="str">
        <f t="shared" si="171"/>
        <v xml:space="preserve"> </v>
      </c>
      <c r="T91" s="135" t="str">
        <f t="shared" si="108"/>
        <v xml:space="preserve"> </v>
      </c>
      <c r="U91" s="127" t="str">
        <f t="shared" si="109"/>
        <v xml:space="preserve"> </v>
      </c>
      <c r="V91" s="217">
        <v>0</v>
      </c>
      <c r="W91" s="191">
        <v>0</v>
      </c>
      <c r="X91" s="133">
        <v>0</v>
      </c>
      <c r="Y91" s="131" t="str">
        <f t="shared" si="110"/>
        <v xml:space="preserve"> </v>
      </c>
      <c r="Z91" s="131" t="str">
        <f t="shared" si="111"/>
        <v xml:space="preserve"> </v>
      </c>
      <c r="AA91" s="242" t="str">
        <f t="shared" si="112"/>
        <v xml:space="preserve"> </v>
      </c>
      <c r="AB91" s="131" t="str">
        <f t="shared" si="113"/>
        <v xml:space="preserve"> </v>
      </c>
      <c r="AC91" s="131" t="str">
        <f t="shared" si="114"/>
        <v xml:space="preserve"> </v>
      </c>
      <c r="AD91" s="131" t="str">
        <f t="shared" si="115"/>
        <v xml:space="preserve"> </v>
      </c>
      <c r="AE91" s="131" t="str">
        <f t="shared" si="116"/>
        <v xml:space="preserve"> </v>
      </c>
      <c r="AF91" s="131" t="str">
        <f t="shared" si="117"/>
        <v xml:space="preserve"> </v>
      </c>
      <c r="AG91" s="131" t="str">
        <f t="shared" si="118"/>
        <v xml:space="preserve"> </v>
      </c>
      <c r="AH91" s="131" t="str">
        <f t="shared" si="119"/>
        <v xml:space="preserve"> </v>
      </c>
      <c r="AI91" s="131" t="str">
        <f t="shared" si="120"/>
        <v xml:space="preserve"> </v>
      </c>
      <c r="AJ91" s="131" t="str">
        <f t="shared" si="121"/>
        <v xml:space="preserve"> </v>
      </c>
      <c r="AK91" s="131"/>
      <c r="AL91" s="131" t="str">
        <f t="shared" si="122"/>
        <v xml:space="preserve"> </v>
      </c>
      <c r="AM91" s="131"/>
      <c r="AN91" s="243" t="str">
        <f t="shared" si="123"/>
        <v xml:space="preserve"> </v>
      </c>
      <c r="AO91" s="131" t="str">
        <f t="shared" si="124"/>
        <v xml:space="preserve"> </v>
      </c>
      <c r="AP91" s="131" t="str">
        <f t="shared" si="125"/>
        <v xml:space="preserve"> </v>
      </c>
      <c r="AQ91" s="131"/>
      <c r="AR91" s="131" t="str">
        <f t="shared" si="126"/>
        <v xml:space="preserve"> </v>
      </c>
      <c r="AS91" s="131" t="str">
        <f t="shared" si="172"/>
        <v xml:space="preserve"> </v>
      </c>
      <c r="AT91" s="131" t="str">
        <f t="shared" si="127"/>
        <v xml:space="preserve"> </v>
      </c>
      <c r="AU91" s="131" t="str">
        <f t="shared" si="128"/>
        <v xml:space="preserve"> </v>
      </c>
      <c r="AV91" s="131"/>
      <c r="AW91" s="131" t="str">
        <f t="shared" si="129"/>
        <v xml:space="preserve"> </v>
      </c>
      <c r="AX91" s="131" t="str">
        <f t="shared" si="183"/>
        <v xml:space="preserve"> </v>
      </c>
      <c r="AY91" s="131" t="str">
        <f t="shared" si="130"/>
        <v xml:space="preserve"> </v>
      </c>
      <c r="AZ91" s="131"/>
      <c r="BA91" s="131" t="str">
        <f t="shared" si="184"/>
        <v xml:space="preserve"> </v>
      </c>
      <c r="BB91" s="131"/>
      <c r="BC91" s="131"/>
      <c r="BD91" s="131" t="str">
        <f t="shared" si="131"/>
        <v xml:space="preserve"> </v>
      </c>
      <c r="BE91" s="131"/>
      <c r="BF91" s="131" t="str">
        <f t="shared" si="173"/>
        <v xml:space="preserve"> </v>
      </c>
      <c r="BG91" s="131" t="str">
        <f t="shared" si="174"/>
        <v xml:space="preserve"> </v>
      </c>
      <c r="BH91" s="131"/>
      <c r="BI91" s="131"/>
      <c r="BJ91" s="131"/>
      <c r="BK91" s="131" t="str">
        <f t="shared" si="175"/>
        <v xml:space="preserve"> </v>
      </c>
      <c r="BL91" s="131"/>
      <c r="BM91" s="131"/>
      <c r="BN91" s="131" t="str">
        <f t="shared" si="176"/>
        <v xml:space="preserve"> </v>
      </c>
      <c r="BO91" s="131"/>
      <c r="BP91" s="131" t="str">
        <f t="shared" si="177"/>
        <v xml:space="preserve"> </v>
      </c>
      <c r="BQ91" s="131"/>
      <c r="BR91" s="131"/>
      <c r="BS91" s="131"/>
      <c r="BT91" s="131"/>
      <c r="BU91" s="131"/>
      <c r="BV91" s="131" t="str">
        <f t="shared" si="178"/>
        <v xml:space="preserve"> </v>
      </c>
      <c r="BW91" s="131"/>
      <c r="BX91" s="131"/>
      <c r="BY91" s="131"/>
      <c r="BZ91" s="131" t="str">
        <f t="shared" si="179"/>
        <v xml:space="preserve"> </v>
      </c>
      <c r="CA91" s="131"/>
      <c r="CB91" s="136" t="str">
        <f t="shared" si="132"/>
        <v xml:space="preserve"> </v>
      </c>
      <c r="CC91" s="131" t="str">
        <f t="shared" si="133"/>
        <v xml:space="preserve"> </v>
      </c>
      <c r="CD91" s="136" t="str">
        <f t="shared" si="134"/>
        <v xml:space="preserve"> </v>
      </c>
      <c r="CE91" s="131" t="str">
        <f t="shared" si="182"/>
        <v xml:space="preserve"> </v>
      </c>
      <c r="CF91" s="136" t="str">
        <f t="shared" si="135"/>
        <v xml:space="preserve"> </v>
      </c>
      <c r="CG91" s="136"/>
      <c r="CH91" s="136" t="str">
        <f t="shared" si="181"/>
        <v xml:space="preserve"> </v>
      </c>
      <c r="CI91" s="131" t="str">
        <f t="shared" si="136"/>
        <v xml:space="preserve"> </v>
      </c>
      <c r="CJ91" s="131"/>
      <c r="CK91" s="136" t="str">
        <f t="shared" si="137"/>
        <v xml:space="preserve"> </v>
      </c>
      <c r="CL91" s="136" t="str">
        <f t="shared" si="138"/>
        <v xml:space="preserve"> </v>
      </c>
      <c r="CM91" s="131" t="str">
        <f t="shared" si="139"/>
        <v xml:space="preserve"> </v>
      </c>
      <c r="CN91" s="136" t="str">
        <f t="shared" si="140"/>
        <v xml:space="preserve"> </v>
      </c>
      <c r="CO91" s="136" t="str">
        <f t="shared" si="141"/>
        <v xml:space="preserve"> </v>
      </c>
      <c r="CP91" s="136" t="str">
        <f t="shared" si="142"/>
        <v xml:space="preserve"> </v>
      </c>
      <c r="CQ91" s="136"/>
      <c r="CR91" s="136" t="str">
        <f t="shared" si="143"/>
        <v xml:space="preserve"> </v>
      </c>
      <c r="CS91" s="136"/>
      <c r="CT91" s="136"/>
      <c r="CU91" s="136"/>
      <c r="CV91" s="136"/>
      <c r="CW91" s="136"/>
      <c r="CX91" s="136"/>
      <c r="CY91" s="136"/>
      <c r="CZ91" s="136" t="str">
        <f t="shared" si="144"/>
        <v xml:space="preserve"> </v>
      </c>
      <c r="DA91" s="136" t="str">
        <f t="shared" si="145"/>
        <v xml:space="preserve"> </v>
      </c>
      <c r="DB91" s="136" t="str">
        <f t="shared" si="146"/>
        <v xml:space="preserve"> </v>
      </c>
      <c r="DC91" s="131" t="str">
        <f t="shared" si="105"/>
        <v xml:space="preserve"> </v>
      </c>
      <c r="DD91" s="131" t="str">
        <f t="shared" si="147"/>
        <v xml:space="preserve"> </v>
      </c>
      <c r="DE91" s="131" t="str">
        <f t="shared" si="148"/>
        <v xml:space="preserve"> </v>
      </c>
      <c r="DF91" s="131" t="str">
        <f t="shared" si="149"/>
        <v xml:space="preserve"> </v>
      </c>
      <c r="DG91" s="131" t="str">
        <f t="shared" si="150"/>
        <v xml:space="preserve"> </v>
      </c>
      <c r="DH91" s="131"/>
      <c r="DI91" s="131"/>
      <c r="DJ91" s="131"/>
      <c r="DK91" s="137" t="str">
        <f t="shared" si="180"/>
        <v xml:space="preserve"> </v>
      </c>
      <c r="DL91" s="227" t="str">
        <f t="shared" si="151"/>
        <v xml:space="preserve"> </v>
      </c>
      <c r="DM91" s="227" t="str">
        <f t="shared" si="152"/>
        <v xml:space="preserve"> </v>
      </c>
      <c r="DN91" s="228" t="str">
        <f t="shared" si="106"/>
        <v xml:space="preserve"> </v>
      </c>
      <c r="DO91" s="228" t="str">
        <f t="shared" si="153"/>
        <v xml:space="preserve"> </v>
      </c>
      <c r="DP91" s="228" t="str">
        <f t="shared" si="154"/>
        <v xml:space="preserve"> </v>
      </c>
      <c r="DQ91" s="228" t="str">
        <f t="shared" si="155"/>
        <v xml:space="preserve"> </v>
      </c>
    </row>
    <row r="92" spans="1:121">
      <c r="A92" s="132">
        <f t="shared" si="107"/>
        <v>0</v>
      </c>
      <c r="B92" s="18" t="str">
        <f t="shared" si="156"/>
        <v xml:space="preserve"> </v>
      </c>
      <c r="C92" s="18" t="str">
        <f>IF(A92=0," ",VLOOKUP(B92,'tosafot '!$A$7:$B$234,2,0))</f>
        <v xml:space="preserve"> </v>
      </c>
      <c r="D92" s="220" t="str">
        <f t="shared" si="157"/>
        <v xml:space="preserve"> </v>
      </c>
      <c r="E92" s="130" t="str">
        <f t="shared" si="158"/>
        <v xml:space="preserve"> </v>
      </c>
      <c r="F92" s="126" t="str">
        <f t="shared" si="159"/>
        <v xml:space="preserve"> </v>
      </c>
      <c r="G92" s="18" t="str">
        <f t="shared" si="160"/>
        <v xml:space="preserve"> </v>
      </c>
      <c r="H92" s="189" t="str">
        <f t="shared" si="161"/>
        <v xml:space="preserve"> </v>
      </c>
      <c r="I92" s="18" t="str">
        <f t="shared" si="162"/>
        <v xml:space="preserve"> </v>
      </c>
      <c r="J92" s="18" t="str">
        <f t="shared" si="163"/>
        <v xml:space="preserve"> </v>
      </c>
      <c r="K92" s="189" t="str">
        <f t="shared" si="164"/>
        <v xml:space="preserve"> </v>
      </c>
      <c r="L92" s="18" t="str">
        <f t="shared" si="165"/>
        <v xml:space="preserve"> </v>
      </c>
      <c r="M92" s="129" t="str">
        <f t="shared" si="166"/>
        <v xml:space="preserve"> </v>
      </c>
      <c r="N92" s="189"/>
      <c r="O92" s="132" t="str">
        <f t="shared" si="167"/>
        <v xml:space="preserve"> </v>
      </c>
      <c r="P92" s="127" t="str">
        <f t="shared" si="168"/>
        <v xml:space="preserve"> </v>
      </c>
      <c r="Q92" s="127" t="str">
        <f t="shared" si="169"/>
        <v xml:space="preserve"> </v>
      </c>
      <c r="R92" s="128" t="str">
        <f t="shared" si="170"/>
        <v xml:space="preserve"> </v>
      </c>
      <c r="S92" s="130" t="str">
        <f t="shared" si="171"/>
        <v xml:space="preserve"> </v>
      </c>
      <c r="T92" s="135" t="str">
        <f t="shared" si="108"/>
        <v xml:space="preserve"> </v>
      </c>
      <c r="U92" s="127" t="str">
        <f t="shared" si="109"/>
        <v xml:space="preserve"> </v>
      </c>
      <c r="V92" s="217">
        <v>0</v>
      </c>
      <c r="W92" s="191">
        <v>0</v>
      </c>
      <c r="X92" s="133">
        <v>0</v>
      </c>
      <c r="Y92" s="131" t="str">
        <f t="shared" si="110"/>
        <v xml:space="preserve"> </v>
      </c>
      <c r="Z92" s="131" t="str">
        <f t="shared" si="111"/>
        <v xml:space="preserve"> </v>
      </c>
      <c r="AA92" s="242" t="str">
        <f t="shared" si="112"/>
        <v xml:space="preserve"> </v>
      </c>
      <c r="AB92" s="131" t="str">
        <f t="shared" si="113"/>
        <v xml:space="preserve"> </v>
      </c>
      <c r="AC92" s="131" t="str">
        <f t="shared" si="114"/>
        <v xml:space="preserve"> </v>
      </c>
      <c r="AD92" s="131" t="str">
        <f t="shared" si="115"/>
        <v xml:space="preserve"> </v>
      </c>
      <c r="AE92" s="131" t="str">
        <f t="shared" si="116"/>
        <v xml:space="preserve"> </v>
      </c>
      <c r="AF92" s="131" t="str">
        <f t="shared" si="117"/>
        <v xml:space="preserve"> </v>
      </c>
      <c r="AG92" s="131" t="str">
        <f t="shared" si="118"/>
        <v xml:space="preserve"> </v>
      </c>
      <c r="AH92" s="131" t="str">
        <f t="shared" si="119"/>
        <v xml:space="preserve"> </v>
      </c>
      <c r="AI92" s="131" t="str">
        <f t="shared" si="120"/>
        <v xml:space="preserve"> </v>
      </c>
      <c r="AJ92" s="131" t="str">
        <f t="shared" si="121"/>
        <v xml:space="preserve"> </v>
      </c>
      <c r="AK92" s="131"/>
      <c r="AL92" s="131" t="str">
        <f t="shared" si="122"/>
        <v xml:space="preserve"> </v>
      </c>
      <c r="AM92" s="131"/>
      <c r="AN92" s="243" t="str">
        <f t="shared" si="123"/>
        <v xml:space="preserve"> </v>
      </c>
      <c r="AO92" s="131" t="str">
        <f t="shared" si="124"/>
        <v xml:space="preserve"> </v>
      </c>
      <c r="AP92" s="131" t="str">
        <f t="shared" si="125"/>
        <v xml:space="preserve"> </v>
      </c>
      <c r="AQ92" s="131"/>
      <c r="AR92" s="131" t="str">
        <f t="shared" si="126"/>
        <v xml:space="preserve"> </v>
      </c>
      <c r="AS92" s="131" t="str">
        <f t="shared" si="172"/>
        <v xml:space="preserve"> </v>
      </c>
      <c r="AT92" s="131" t="str">
        <f t="shared" si="127"/>
        <v xml:space="preserve"> </v>
      </c>
      <c r="AU92" s="131" t="str">
        <f t="shared" si="128"/>
        <v xml:space="preserve"> </v>
      </c>
      <c r="AV92" s="131"/>
      <c r="AW92" s="131" t="str">
        <f t="shared" si="129"/>
        <v xml:space="preserve"> </v>
      </c>
      <c r="AX92" s="131" t="str">
        <f t="shared" si="183"/>
        <v xml:space="preserve"> </v>
      </c>
      <c r="AY92" s="131" t="str">
        <f t="shared" si="130"/>
        <v xml:space="preserve"> </v>
      </c>
      <c r="AZ92" s="131"/>
      <c r="BA92" s="131" t="str">
        <f t="shared" si="184"/>
        <v xml:space="preserve"> </v>
      </c>
      <c r="BB92" s="131"/>
      <c r="BC92" s="131"/>
      <c r="BD92" s="131" t="str">
        <f t="shared" si="131"/>
        <v xml:space="preserve"> </v>
      </c>
      <c r="BE92" s="131"/>
      <c r="BF92" s="131" t="str">
        <f t="shared" si="173"/>
        <v xml:space="preserve"> </v>
      </c>
      <c r="BG92" s="131" t="str">
        <f t="shared" si="174"/>
        <v xml:space="preserve"> </v>
      </c>
      <c r="BH92" s="131"/>
      <c r="BI92" s="131"/>
      <c r="BJ92" s="131"/>
      <c r="BK92" s="131" t="str">
        <f t="shared" si="175"/>
        <v xml:space="preserve"> </v>
      </c>
      <c r="BL92" s="131"/>
      <c r="BM92" s="131"/>
      <c r="BN92" s="131" t="str">
        <f t="shared" si="176"/>
        <v xml:space="preserve"> </v>
      </c>
      <c r="BO92" s="131"/>
      <c r="BP92" s="131" t="str">
        <f t="shared" si="177"/>
        <v xml:space="preserve"> </v>
      </c>
      <c r="BQ92" s="131"/>
      <c r="BR92" s="131"/>
      <c r="BS92" s="131"/>
      <c r="BT92" s="131"/>
      <c r="BU92" s="131"/>
      <c r="BV92" s="131" t="str">
        <f t="shared" si="178"/>
        <v xml:space="preserve"> </v>
      </c>
      <c r="BW92" s="131"/>
      <c r="BX92" s="131"/>
      <c r="BY92" s="131"/>
      <c r="BZ92" s="131" t="str">
        <f t="shared" si="179"/>
        <v xml:space="preserve"> </v>
      </c>
      <c r="CA92" s="131"/>
      <c r="CB92" s="136" t="str">
        <f t="shared" si="132"/>
        <v xml:space="preserve"> </v>
      </c>
      <c r="CC92" s="131" t="str">
        <f t="shared" si="133"/>
        <v xml:space="preserve"> </v>
      </c>
      <c r="CD92" s="136" t="str">
        <f t="shared" si="134"/>
        <v xml:space="preserve"> </v>
      </c>
      <c r="CE92" s="131" t="str">
        <f t="shared" si="182"/>
        <v xml:space="preserve"> </v>
      </c>
      <c r="CF92" s="136" t="str">
        <f t="shared" si="135"/>
        <v xml:space="preserve"> </v>
      </c>
      <c r="CG92" s="136"/>
      <c r="CH92" s="136" t="str">
        <f t="shared" si="181"/>
        <v xml:space="preserve"> </v>
      </c>
      <c r="CI92" s="131" t="str">
        <f t="shared" si="136"/>
        <v xml:space="preserve"> </v>
      </c>
      <c r="CJ92" s="131"/>
      <c r="CK92" s="136" t="str">
        <f t="shared" si="137"/>
        <v xml:space="preserve"> </v>
      </c>
      <c r="CL92" s="136" t="str">
        <f t="shared" si="138"/>
        <v xml:space="preserve"> </v>
      </c>
      <c r="CM92" s="131" t="str">
        <f t="shared" si="139"/>
        <v xml:space="preserve"> </v>
      </c>
      <c r="CN92" s="136" t="str">
        <f t="shared" si="140"/>
        <v xml:space="preserve"> </v>
      </c>
      <c r="CO92" s="136" t="str">
        <f t="shared" si="141"/>
        <v xml:space="preserve"> </v>
      </c>
      <c r="CP92" s="136" t="str">
        <f t="shared" si="142"/>
        <v xml:space="preserve"> </v>
      </c>
      <c r="CQ92" s="136"/>
      <c r="CR92" s="136" t="str">
        <f t="shared" si="143"/>
        <v xml:space="preserve"> </v>
      </c>
      <c r="CS92" s="136"/>
      <c r="CT92" s="136"/>
      <c r="CU92" s="136"/>
      <c r="CV92" s="136"/>
      <c r="CW92" s="136"/>
      <c r="CX92" s="136"/>
      <c r="CY92" s="136"/>
      <c r="CZ92" s="136" t="str">
        <f t="shared" si="144"/>
        <v xml:space="preserve"> </v>
      </c>
      <c r="DA92" s="136" t="str">
        <f t="shared" si="145"/>
        <v xml:space="preserve"> </v>
      </c>
      <c r="DB92" s="136" t="str">
        <f t="shared" si="146"/>
        <v xml:space="preserve"> </v>
      </c>
      <c r="DC92" s="131" t="str">
        <f t="shared" si="105"/>
        <v xml:space="preserve"> </v>
      </c>
      <c r="DD92" s="131" t="str">
        <f t="shared" si="147"/>
        <v xml:space="preserve"> </v>
      </c>
      <c r="DE92" s="131" t="str">
        <f t="shared" si="148"/>
        <v xml:space="preserve"> </v>
      </c>
      <c r="DF92" s="131" t="str">
        <f t="shared" si="149"/>
        <v xml:space="preserve"> </v>
      </c>
      <c r="DG92" s="131" t="str">
        <f t="shared" si="150"/>
        <v xml:space="preserve"> </v>
      </c>
      <c r="DH92" s="131"/>
      <c r="DI92" s="131"/>
      <c r="DJ92" s="131"/>
      <c r="DK92" s="137" t="str">
        <f t="shared" si="180"/>
        <v xml:space="preserve"> </v>
      </c>
      <c r="DL92" s="227" t="str">
        <f t="shared" si="151"/>
        <v xml:space="preserve"> </v>
      </c>
      <c r="DM92" s="227" t="str">
        <f t="shared" si="152"/>
        <v xml:space="preserve"> </v>
      </c>
      <c r="DN92" s="228" t="str">
        <f t="shared" si="106"/>
        <v xml:space="preserve"> </v>
      </c>
      <c r="DO92" s="228" t="str">
        <f t="shared" si="153"/>
        <v xml:space="preserve"> </v>
      </c>
      <c r="DP92" s="228" t="str">
        <f t="shared" si="154"/>
        <v xml:space="preserve"> </v>
      </c>
      <c r="DQ92" s="228" t="str">
        <f t="shared" si="155"/>
        <v xml:space="preserve"> </v>
      </c>
    </row>
    <row r="93" spans="1:121">
      <c r="A93" s="132">
        <f t="shared" si="107"/>
        <v>0</v>
      </c>
      <c r="B93" s="18" t="str">
        <f t="shared" si="156"/>
        <v xml:space="preserve"> </v>
      </c>
      <c r="C93" s="18" t="str">
        <f>IF(A93=0," ",VLOOKUP(B93,'tosafot '!$A$7:$B$234,2,0))</f>
        <v xml:space="preserve"> </v>
      </c>
      <c r="D93" s="220" t="str">
        <f t="shared" si="157"/>
        <v xml:space="preserve"> </v>
      </c>
      <c r="E93" s="130" t="str">
        <f t="shared" si="158"/>
        <v xml:space="preserve"> </v>
      </c>
      <c r="F93" s="126" t="str">
        <f t="shared" si="159"/>
        <v xml:space="preserve"> </v>
      </c>
      <c r="G93" s="18" t="str">
        <f t="shared" si="160"/>
        <v xml:space="preserve"> </v>
      </c>
      <c r="H93" s="189" t="str">
        <f t="shared" si="161"/>
        <v xml:space="preserve"> </v>
      </c>
      <c r="I93" s="18" t="str">
        <f t="shared" si="162"/>
        <v xml:space="preserve"> </v>
      </c>
      <c r="J93" s="18" t="str">
        <f t="shared" si="163"/>
        <v xml:space="preserve"> </v>
      </c>
      <c r="K93" s="189" t="str">
        <f t="shared" si="164"/>
        <v xml:space="preserve"> </v>
      </c>
      <c r="L93" s="18" t="str">
        <f t="shared" si="165"/>
        <v xml:space="preserve"> </v>
      </c>
      <c r="M93" s="129" t="str">
        <f t="shared" si="166"/>
        <v xml:space="preserve"> </v>
      </c>
      <c r="N93" s="189"/>
      <c r="O93" s="132" t="str">
        <f t="shared" si="167"/>
        <v xml:space="preserve"> </v>
      </c>
      <c r="P93" s="127" t="str">
        <f t="shared" si="168"/>
        <v xml:space="preserve"> </v>
      </c>
      <c r="Q93" s="127" t="str">
        <f t="shared" si="169"/>
        <v xml:space="preserve"> </v>
      </c>
      <c r="R93" s="128" t="str">
        <f t="shared" si="170"/>
        <v xml:space="preserve"> </v>
      </c>
      <c r="S93" s="130" t="str">
        <f t="shared" si="171"/>
        <v xml:space="preserve"> </v>
      </c>
      <c r="T93" s="135" t="str">
        <f t="shared" si="108"/>
        <v xml:space="preserve"> </v>
      </c>
      <c r="U93" s="127" t="str">
        <f t="shared" si="109"/>
        <v xml:space="preserve"> </v>
      </c>
      <c r="V93" s="217">
        <v>0</v>
      </c>
      <c r="W93" s="191">
        <v>0</v>
      </c>
      <c r="X93" s="133">
        <v>0</v>
      </c>
      <c r="Y93" s="131" t="str">
        <f t="shared" si="110"/>
        <v xml:space="preserve"> </v>
      </c>
      <c r="Z93" s="131" t="str">
        <f t="shared" si="111"/>
        <v xml:space="preserve"> </v>
      </c>
      <c r="AA93" s="242" t="str">
        <f t="shared" si="112"/>
        <v xml:space="preserve"> </v>
      </c>
      <c r="AB93" s="131" t="str">
        <f t="shared" si="113"/>
        <v xml:space="preserve"> </v>
      </c>
      <c r="AC93" s="131" t="str">
        <f t="shared" si="114"/>
        <v xml:space="preserve"> </v>
      </c>
      <c r="AD93" s="131" t="str">
        <f t="shared" si="115"/>
        <v xml:space="preserve"> </v>
      </c>
      <c r="AE93" s="131" t="str">
        <f t="shared" si="116"/>
        <v xml:space="preserve"> </v>
      </c>
      <c r="AF93" s="131" t="str">
        <f t="shared" si="117"/>
        <v xml:space="preserve"> </v>
      </c>
      <c r="AG93" s="131" t="str">
        <f t="shared" si="118"/>
        <v xml:space="preserve"> </v>
      </c>
      <c r="AH93" s="131" t="str">
        <f t="shared" si="119"/>
        <v xml:space="preserve"> </v>
      </c>
      <c r="AI93" s="131" t="str">
        <f t="shared" si="120"/>
        <v xml:space="preserve"> </v>
      </c>
      <c r="AJ93" s="131" t="str">
        <f t="shared" si="121"/>
        <v xml:space="preserve"> </v>
      </c>
      <c r="AK93" s="131"/>
      <c r="AL93" s="131" t="str">
        <f t="shared" si="122"/>
        <v xml:space="preserve"> </v>
      </c>
      <c r="AM93" s="131"/>
      <c r="AN93" s="243" t="str">
        <f t="shared" si="123"/>
        <v xml:space="preserve"> </v>
      </c>
      <c r="AO93" s="131" t="str">
        <f t="shared" si="124"/>
        <v xml:space="preserve"> </v>
      </c>
      <c r="AP93" s="131" t="str">
        <f t="shared" si="125"/>
        <v xml:space="preserve"> </v>
      </c>
      <c r="AQ93" s="131"/>
      <c r="AR93" s="131" t="str">
        <f t="shared" si="126"/>
        <v xml:space="preserve"> </v>
      </c>
      <c r="AS93" s="131" t="str">
        <f t="shared" si="172"/>
        <v xml:space="preserve"> </v>
      </c>
      <c r="AT93" s="131" t="str">
        <f t="shared" si="127"/>
        <v xml:space="preserve"> </v>
      </c>
      <c r="AU93" s="131" t="str">
        <f t="shared" si="128"/>
        <v xml:space="preserve"> </v>
      </c>
      <c r="AV93" s="131"/>
      <c r="AW93" s="131" t="str">
        <f t="shared" si="129"/>
        <v xml:space="preserve"> </v>
      </c>
      <c r="AX93" s="131" t="str">
        <f t="shared" si="183"/>
        <v xml:space="preserve"> </v>
      </c>
      <c r="AY93" s="131" t="str">
        <f t="shared" si="130"/>
        <v xml:space="preserve"> </v>
      </c>
      <c r="AZ93" s="131"/>
      <c r="BA93" s="131" t="str">
        <f t="shared" si="184"/>
        <v xml:space="preserve"> </v>
      </c>
      <c r="BB93" s="131"/>
      <c r="BC93" s="131"/>
      <c r="BD93" s="131" t="str">
        <f t="shared" si="131"/>
        <v xml:space="preserve"> </v>
      </c>
      <c r="BE93" s="131"/>
      <c r="BF93" s="131" t="str">
        <f t="shared" si="173"/>
        <v xml:space="preserve"> </v>
      </c>
      <c r="BG93" s="131" t="str">
        <f t="shared" si="174"/>
        <v xml:space="preserve"> </v>
      </c>
      <c r="BH93" s="131"/>
      <c r="BI93" s="131"/>
      <c r="BJ93" s="131"/>
      <c r="BK93" s="131" t="str">
        <f t="shared" si="175"/>
        <v xml:space="preserve"> </v>
      </c>
      <c r="BL93" s="131"/>
      <c r="BM93" s="131"/>
      <c r="BN93" s="131" t="str">
        <f t="shared" si="176"/>
        <v xml:space="preserve"> </v>
      </c>
      <c r="BO93" s="131"/>
      <c r="BP93" s="131" t="str">
        <f t="shared" si="177"/>
        <v xml:space="preserve"> </v>
      </c>
      <c r="BQ93" s="131"/>
      <c r="BR93" s="131"/>
      <c r="BS93" s="131"/>
      <c r="BT93" s="131"/>
      <c r="BU93" s="131"/>
      <c r="BV93" s="131" t="str">
        <f t="shared" si="178"/>
        <v xml:space="preserve"> </v>
      </c>
      <c r="BW93" s="131"/>
      <c r="BX93" s="131"/>
      <c r="BY93" s="131"/>
      <c r="BZ93" s="131" t="str">
        <f t="shared" si="179"/>
        <v xml:space="preserve"> </v>
      </c>
      <c r="CA93" s="131"/>
      <c r="CB93" s="136" t="str">
        <f t="shared" si="132"/>
        <v xml:space="preserve"> </v>
      </c>
      <c r="CC93" s="131" t="str">
        <f t="shared" si="133"/>
        <v xml:space="preserve"> </v>
      </c>
      <c r="CD93" s="136" t="str">
        <f t="shared" si="134"/>
        <v xml:space="preserve"> </v>
      </c>
      <c r="CE93" s="131" t="str">
        <f t="shared" si="182"/>
        <v xml:space="preserve"> </v>
      </c>
      <c r="CF93" s="136" t="str">
        <f t="shared" si="135"/>
        <v xml:space="preserve"> </v>
      </c>
      <c r="CG93" s="136"/>
      <c r="CH93" s="136" t="str">
        <f t="shared" si="181"/>
        <v xml:space="preserve"> </v>
      </c>
      <c r="CI93" s="131" t="str">
        <f t="shared" si="136"/>
        <v xml:space="preserve"> </v>
      </c>
      <c r="CJ93" s="131"/>
      <c r="CK93" s="136" t="str">
        <f t="shared" si="137"/>
        <v xml:space="preserve"> </v>
      </c>
      <c r="CL93" s="136" t="str">
        <f t="shared" si="138"/>
        <v xml:space="preserve"> </v>
      </c>
      <c r="CM93" s="131" t="str">
        <f t="shared" si="139"/>
        <v xml:space="preserve"> </v>
      </c>
      <c r="CN93" s="136" t="str">
        <f t="shared" si="140"/>
        <v xml:space="preserve"> </v>
      </c>
      <c r="CO93" s="136" t="str">
        <f t="shared" si="141"/>
        <v xml:space="preserve"> </v>
      </c>
      <c r="CP93" s="136" t="str">
        <f t="shared" si="142"/>
        <v xml:space="preserve"> </v>
      </c>
      <c r="CQ93" s="136"/>
      <c r="CR93" s="136" t="str">
        <f t="shared" si="143"/>
        <v xml:space="preserve"> </v>
      </c>
      <c r="CS93" s="136"/>
      <c r="CT93" s="136"/>
      <c r="CU93" s="136"/>
      <c r="CV93" s="136"/>
      <c r="CW93" s="136"/>
      <c r="CX93" s="136"/>
      <c r="CY93" s="136"/>
      <c r="CZ93" s="136" t="str">
        <f t="shared" si="144"/>
        <v xml:space="preserve"> </v>
      </c>
      <c r="DA93" s="136" t="str">
        <f t="shared" si="145"/>
        <v xml:space="preserve"> </v>
      </c>
      <c r="DB93" s="136" t="str">
        <f t="shared" si="146"/>
        <v xml:space="preserve"> </v>
      </c>
      <c r="DC93" s="131" t="str">
        <f t="shared" si="105"/>
        <v xml:space="preserve"> </v>
      </c>
      <c r="DD93" s="131" t="str">
        <f t="shared" si="147"/>
        <v xml:space="preserve"> </v>
      </c>
      <c r="DE93" s="131" t="str">
        <f t="shared" si="148"/>
        <v xml:space="preserve"> </v>
      </c>
      <c r="DF93" s="131" t="str">
        <f t="shared" si="149"/>
        <v xml:space="preserve"> </v>
      </c>
      <c r="DG93" s="131" t="str">
        <f t="shared" si="150"/>
        <v xml:space="preserve"> </v>
      </c>
      <c r="DH93" s="131"/>
      <c r="DI93" s="131"/>
      <c r="DJ93" s="131"/>
      <c r="DK93" s="137" t="str">
        <f t="shared" si="180"/>
        <v xml:space="preserve"> </v>
      </c>
      <c r="DL93" s="227" t="str">
        <f t="shared" si="151"/>
        <v xml:space="preserve"> </v>
      </c>
      <c r="DM93" s="227" t="str">
        <f t="shared" si="152"/>
        <v xml:space="preserve"> </v>
      </c>
      <c r="DN93" s="228" t="str">
        <f t="shared" si="106"/>
        <v xml:space="preserve"> </v>
      </c>
      <c r="DO93" s="228" t="str">
        <f t="shared" si="153"/>
        <v xml:space="preserve"> </v>
      </c>
      <c r="DP93" s="228" t="str">
        <f t="shared" si="154"/>
        <v xml:space="preserve"> </v>
      </c>
      <c r="DQ93" s="228" t="str">
        <f t="shared" si="155"/>
        <v xml:space="preserve"> </v>
      </c>
    </row>
    <row r="94" spans="1:121">
      <c r="A94" s="132">
        <f t="shared" si="107"/>
        <v>0</v>
      </c>
      <c r="B94" s="18" t="str">
        <f t="shared" si="156"/>
        <v xml:space="preserve"> </v>
      </c>
      <c r="C94" s="18" t="str">
        <f>IF(A94=0," ",VLOOKUP(B94,'tosafot '!$A$7:$B$234,2,0))</f>
        <v xml:space="preserve"> </v>
      </c>
      <c r="D94" s="220" t="str">
        <f t="shared" si="157"/>
        <v xml:space="preserve"> </v>
      </c>
      <c r="E94" s="130" t="str">
        <f t="shared" si="158"/>
        <v xml:space="preserve"> </v>
      </c>
      <c r="F94" s="126" t="str">
        <f t="shared" si="159"/>
        <v xml:space="preserve"> </v>
      </c>
      <c r="G94" s="18" t="str">
        <f t="shared" si="160"/>
        <v xml:space="preserve"> </v>
      </c>
      <c r="H94" s="189" t="str">
        <f t="shared" si="161"/>
        <v xml:space="preserve"> </v>
      </c>
      <c r="I94" s="18" t="str">
        <f t="shared" si="162"/>
        <v xml:space="preserve"> </v>
      </c>
      <c r="J94" s="18" t="str">
        <f t="shared" si="163"/>
        <v xml:space="preserve"> </v>
      </c>
      <c r="K94" s="189" t="str">
        <f t="shared" si="164"/>
        <v xml:space="preserve"> </v>
      </c>
      <c r="L94" s="18" t="str">
        <f t="shared" si="165"/>
        <v xml:space="preserve"> </v>
      </c>
      <c r="M94" s="129" t="str">
        <f t="shared" si="166"/>
        <v xml:space="preserve"> </v>
      </c>
      <c r="N94" s="189"/>
      <c r="O94" s="132" t="str">
        <f t="shared" si="167"/>
        <v xml:space="preserve"> </v>
      </c>
      <c r="P94" s="127" t="str">
        <f t="shared" si="168"/>
        <v xml:space="preserve"> </v>
      </c>
      <c r="Q94" s="127" t="str">
        <f t="shared" si="169"/>
        <v xml:space="preserve"> </v>
      </c>
      <c r="R94" s="128" t="str">
        <f t="shared" si="170"/>
        <v xml:space="preserve"> </v>
      </c>
      <c r="S94" s="130" t="str">
        <f t="shared" si="171"/>
        <v xml:space="preserve"> </v>
      </c>
      <c r="T94" s="135" t="str">
        <f t="shared" si="108"/>
        <v xml:space="preserve"> </v>
      </c>
      <c r="U94" s="127" t="str">
        <f t="shared" si="109"/>
        <v xml:space="preserve"> </v>
      </c>
      <c r="V94" s="217">
        <v>0</v>
      </c>
      <c r="W94" s="191">
        <v>0</v>
      </c>
      <c r="X94" s="133">
        <v>0</v>
      </c>
      <c r="Y94" s="131" t="str">
        <f t="shared" si="110"/>
        <v xml:space="preserve"> </v>
      </c>
      <c r="Z94" s="131" t="str">
        <f t="shared" si="111"/>
        <v xml:space="preserve"> </v>
      </c>
      <c r="AA94" s="242" t="str">
        <f t="shared" si="112"/>
        <v xml:space="preserve"> </v>
      </c>
      <c r="AB94" s="131" t="str">
        <f t="shared" si="113"/>
        <v xml:space="preserve"> </v>
      </c>
      <c r="AC94" s="131" t="str">
        <f t="shared" si="114"/>
        <v xml:space="preserve"> </v>
      </c>
      <c r="AD94" s="131" t="str">
        <f t="shared" si="115"/>
        <v xml:space="preserve"> </v>
      </c>
      <c r="AE94" s="131" t="str">
        <f t="shared" si="116"/>
        <v xml:space="preserve"> </v>
      </c>
      <c r="AF94" s="131" t="str">
        <f t="shared" si="117"/>
        <v xml:space="preserve"> </v>
      </c>
      <c r="AG94" s="131" t="str">
        <f t="shared" si="118"/>
        <v xml:space="preserve"> </v>
      </c>
      <c r="AH94" s="131" t="str">
        <f t="shared" si="119"/>
        <v xml:space="preserve"> </v>
      </c>
      <c r="AI94" s="131" t="str">
        <f t="shared" si="120"/>
        <v xml:space="preserve"> </v>
      </c>
      <c r="AJ94" s="131" t="str">
        <f t="shared" si="121"/>
        <v xml:space="preserve"> </v>
      </c>
      <c r="AK94" s="131"/>
      <c r="AL94" s="131" t="str">
        <f t="shared" si="122"/>
        <v xml:space="preserve"> </v>
      </c>
      <c r="AM94" s="131"/>
      <c r="AN94" s="243" t="str">
        <f t="shared" si="123"/>
        <v xml:space="preserve"> </v>
      </c>
      <c r="AO94" s="131" t="str">
        <f t="shared" si="124"/>
        <v xml:space="preserve"> </v>
      </c>
      <c r="AP94" s="131" t="str">
        <f t="shared" si="125"/>
        <v xml:space="preserve"> </v>
      </c>
      <c r="AQ94" s="131"/>
      <c r="AR94" s="131" t="str">
        <f t="shared" si="126"/>
        <v xml:space="preserve"> </v>
      </c>
      <c r="AS94" s="131" t="str">
        <f t="shared" si="172"/>
        <v xml:space="preserve"> </v>
      </c>
      <c r="AT94" s="131" t="str">
        <f t="shared" si="127"/>
        <v xml:space="preserve"> </v>
      </c>
      <c r="AU94" s="131" t="str">
        <f t="shared" si="128"/>
        <v xml:space="preserve"> </v>
      </c>
      <c r="AV94" s="131"/>
      <c r="AW94" s="131" t="str">
        <f t="shared" si="129"/>
        <v xml:space="preserve"> </v>
      </c>
      <c r="AX94" s="131" t="str">
        <f t="shared" si="183"/>
        <v xml:space="preserve"> </v>
      </c>
      <c r="AY94" s="131" t="str">
        <f t="shared" si="130"/>
        <v xml:space="preserve"> </v>
      </c>
      <c r="AZ94" s="131"/>
      <c r="BA94" s="131" t="str">
        <f t="shared" si="184"/>
        <v xml:space="preserve"> </v>
      </c>
      <c r="BB94" s="131"/>
      <c r="BC94" s="131"/>
      <c r="BD94" s="131" t="str">
        <f t="shared" si="131"/>
        <v xml:space="preserve"> </v>
      </c>
      <c r="BE94" s="131"/>
      <c r="BF94" s="131" t="str">
        <f t="shared" si="173"/>
        <v xml:space="preserve"> </v>
      </c>
      <c r="BG94" s="131" t="str">
        <f t="shared" si="174"/>
        <v xml:space="preserve"> </v>
      </c>
      <c r="BH94" s="131"/>
      <c r="BI94" s="131"/>
      <c r="BJ94" s="131"/>
      <c r="BK94" s="131" t="str">
        <f t="shared" si="175"/>
        <v xml:space="preserve"> </v>
      </c>
      <c r="BL94" s="131"/>
      <c r="BM94" s="131"/>
      <c r="BN94" s="131" t="str">
        <f t="shared" si="176"/>
        <v xml:space="preserve"> </v>
      </c>
      <c r="BO94" s="131"/>
      <c r="BP94" s="131" t="str">
        <f t="shared" si="177"/>
        <v xml:space="preserve"> </v>
      </c>
      <c r="BQ94" s="131"/>
      <c r="BR94" s="131"/>
      <c r="BS94" s="131"/>
      <c r="BT94" s="131"/>
      <c r="BU94" s="131"/>
      <c r="BV94" s="131" t="str">
        <f t="shared" si="178"/>
        <v xml:space="preserve"> </v>
      </c>
      <c r="BW94" s="131"/>
      <c r="BX94" s="131"/>
      <c r="BY94" s="131"/>
      <c r="BZ94" s="131" t="str">
        <f t="shared" si="179"/>
        <v xml:space="preserve"> </v>
      </c>
      <c r="CA94" s="131"/>
      <c r="CB94" s="136" t="str">
        <f t="shared" si="132"/>
        <v xml:space="preserve"> </v>
      </c>
      <c r="CC94" s="131" t="str">
        <f t="shared" si="133"/>
        <v xml:space="preserve"> </v>
      </c>
      <c r="CD94" s="136" t="str">
        <f t="shared" si="134"/>
        <v xml:space="preserve"> </v>
      </c>
      <c r="CE94" s="131" t="str">
        <f t="shared" si="182"/>
        <v xml:space="preserve"> </v>
      </c>
      <c r="CF94" s="136" t="str">
        <f t="shared" si="135"/>
        <v xml:space="preserve"> </v>
      </c>
      <c r="CG94" s="136"/>
      <c r="CH94" s="136" t="str">
        <f t="shared" si="181"/>
        <v xml:space="preserve"> </v>
      </c>
      <c r="CI94" s="131" t="str">
        <f t="shared" si="136"/>
        <v xml:space="preserve"> </v>
      </c>
      <c r="CJ94" s="131"/>
      <c r="CK94" s="136" t="str">
        <f t="shared" si="137"/>
        <v xml:space="preserve"> </v>
      </c>
      <c r="CL94" s="136" t="str">
        <f t="shared" si="138"/>
        <v xml:space="preserve"> </v>
      </c>
      <c r="CM94" s="131" t="str">
        <f t="shared" si="139"/>
        <v xml:space="preserve"> </v>
      </c>
      <c r="CN94" s="136" t="str">
        <f t="shared" si="140"/>
        <v xml:space="preserve"> </v>
      </c>
      <c r="CO94" s="136" t="str">
        <f t="shared" si="141"/>
        <v xml:space="preserve"> </v>
      </c>
      <c r="CP94" s="136" t="str">
        <f t="shared" si="142"/>
        <v xml:space="preserve"> </v>
      </c>
      <c r="CQ94" s="136"/>
      <c r="CR94" s="136" t="str">
        <f t="shared" si="143"/>
        <v xml:space="preserve"> </v>
      </c>
      <c r="CS94" s="136"/>
      <c r="CT94" s="136"/>
      <c r="CU94" s="136"/>
      <c r="CV94" s="136"/>
      <c r="CW94" s="136"/>
      <c r="CX94" s="136"/>
      <c r="CY94" s="136"/>
      <c r="CZ94" s="136" t="str">
        <f t="shared" si="144"/>
        <v xml:space="preserve"> </v>
      </c>
      <c r="DA94" s="136" t="str">
        <f t="shared" si="145"/>
        <v xml:space="preserve"> </v>
      </c>
      <c r="DB94" s="136" t="str">
        <f t="shared" si="146"/>
        <v xml:space="preserve"> </v>
      </c>
      <c r="DC94" s="131" t="str">
        <f t="shared" si="105"/>
        <v xml:space="preserve"> </v>
      </c>
      <c r="DD94" s="131" t="str">
        <f t="shared" si="147"/>
        <v xml:space="preserve"> </v>
      </c>
      <c r="DE94" s="131" t="str">
        <f t="shared" si="148"/>
        <v xml:space="preserve"> </v>
      </c>
      <c r="DF94" s="131" t="str">
        <f t="shared" si="149"/>
        <v xml:space="preserve"> </v>
      </c>
      <c r="DG94" s="131" t="str">
        <f t="shared" si="150"/>
        <v xml:space="preserve"> </v>
      </c>
      <c r="DH94" s="131"/>
      <c r="DI94" s="131"/>
      <c r="DJ94" s="131"/>
      <c r="DK94" s="137" t="str">
        <f t="shared" si="180"/>
        <v xml:space="preserve"> </v>
      </c>
      <c r="DL94" s="227" t="str">
        <f t="shared" si="151"/>
        <v xml:space="preserve"> </v>
      </c>
      <c r="DM94" s="227" t="str">
        <f t="shared" si="152"/>
        <v xml:space="preserve"> </v>
      </c>
      <c r="DN94" s="228" t="str">
        <f t="shared" si="106"/>
        <v xml:space="preserve"> </v>
      </c>
      <c r="DO94" s="228" t="str">
        <f t="shared" si="153"/>
        <v xml:space="preserve"> </v>
      </c>
      <c r="DP94" s="228" t="str">
        <f t="shared" si="154"/>
        <v xml:space="preserve"> </v>
      </c>
      <c r="DQ94" s="228" t="str">
        <f t="shared" si="155"/>
        <v xml:space="preserve"> </v>
      </c>
    </row>
    <row r="95" spans="1:121">
      <c r="A95" s="132">
        <f t="shared" si="107"/>
        <v>0</v>
      </c>
      <c r="B95" s="18" t="str">
        <f t="shared" si="156"/>
        <v xml:space="preserve"> </v>
      </c>
      <c r="C95" s="18" t="str">
        <f>IF(A95=0," ",VLOOKUP(B95,'tosafot '!$A$7:$B$234,2,0))</f>
        <v xml:space="preserve"> </v>
      </c>
      <c r="D95" s="220" t="str">
        <f t="shared" si="157"/>
        <v xml:space="preserve"> </v>
      </c>
      <c r="E95" s="130" t="str">
        <f t="shared" si="158"/>
        <v xml:space="preserve"> </v>
      </c>
      <c r="F95" s="126" t="str">
        <f t="shared" si="159"/>
        <v xml:space="preserve"> </v>
      </c>
      <c r="G95" s="18" t="str">
        <f t="shared" si="160"/>
        <v xml:space="preserve"> </v>
      </c>
      <c r="H95" s="189" t="str">
        <f t="shared" si="161"/>
        <v xml:space="preserve"> </v>
      </c>
      <c r="I95" s="18" t="str">
        <f t="shared" si="162"/>
        <v xml:space="preserve"> </v>
      </c>
      <c r="J95" s="18" t="str">
        <f t="shared" si="163"/>
        <v xml:space="preserve"> </v>
      </c>
      <c r="K95" s="189" t="str">
        <f t="shared" si="164"/>
        <v xml:space="preserve"> </v>
      </c>
      <c r="L95" s="18" t="str">
        <f t="shared" si="165"/>
        <v xml:space="preserve"> </v>
      </c>
      <c r="M95" s="129" t="str">
        <f t="shared" si="166"/>
        <v xml:space="preserve"> </v>
      </c>
      <c r="N95" s="189"/>
      <c r="O95" s="132" t="str">
        <f t="shared" si="167"/>
        <v xml:space="preserve"> </v>
      </c>
      <c r="P95" s="127" t="str">
        <f t="shared" si="168"/>
        <v xml:space="preserve"> </v>
      </c>
      <c r="Q95" s="127" t="str">
        <f t="shared" si="169"/>
        <v xml:space="preserve"> </v>
      </c>
      <c r="R95" s="128" t="str">
        <f t="shared" si="170"/>
        <v xml:space="preserve"> </v>
      </c>
      <c r="S95" s="130" t="str">
        <f t="shared" si="171"/>
        <v xml:space="preserve"> </v>
      </c>
      <c r="T95" s="135" t="str">
        <f t="shared" si="108"/>
        <v xml:space="preserve"> </v>
      </c>
      <c r="U95" s="127" t="str">
        <f t="shared" si="109"/>
        <v xml:space="preserve"> </v>
      </c>
      <c r="V95" s="217">
        <v>0</v>
      </c>
      <c r="W95" s="191">
        <v>0</v>
      </c>
      <c r="X95" s="133">
        <v>0</v>
      </c>
      <c r="Y95" s="131" t="str">
        <f t="shared" si="110"/>
        <v xml:space="preserve"> </v>
      </c>
      <c r="Z95" s="131" t="str">
        <f t="shared" si="111"/>
        <v xml:space="preserve"> </v>
      </c>
      <c r="AA95" s="242" t="str">
        <f t="shared" si="112"/>
        <v xml:space="preserve"> </v>
      </c>
      <c r="AB95" s="131" t="str">
        <f t="shared" si="113"/>
        <v xml:space="preserve"> </v>
      </c>
      <c r="AC95" s="131" t="str">
        <f t="shared" si="114"/>
        <v xml:space="preserve"> </v>
      </c>
      <c r="AD95" s="131" t="str">
        <f t="shared" si="115"/>
        <v xml:space="preserve"> </v>
      </c>
      <c r="AE95" s="131" t="str">
        <f t="shared" si="116"/>
        <v xml:space="preserve"> </v>
      </c>
      <c r="AF95" s="131" t="str">
        <f t="shared" si="117"/>
        <v xml:space="preserve"> </v>
      </c>
      <c r="AG95" s="131" t="str">
        <f t="shared" si="118"/>
        <v xml:space="preserve"> </v>
      </c>
      <c r="AH95" s="131" t="str">
        <f t="shared" si="119"/>
        <v xml:space="preserve"> </v>
      </c>
      <c r="AI95" s="131" t="str">
        <f t="shared" si="120"/>
        <v xml:space="preserve"> </v>
      </c>
      <c r="AJ95" s="131" t="str">
        <f t="shared" si="121"/>
        <v xml:space="preserve"> </v>
      </c>
      <c r="AK95" s="131"/>
      <c r="AL95" s="131" t="str">
        <f t="shared" si="122"/>
        <v xml:space="preserve"> </v>
      </c>
      <c r="AM95" s="131"/>
      <c r="AN95" s="243" t="str">
        <f t="shared" si="123"/>
        <v xml:space="preserve"> </v>
      </c>
      <c r="AO95" s="131" t="str">
        <f t="shared" si="124"/>
        <v xml:space="preserve"> </v>
      </c>
      <c r="AP95" s="131" t="str">
        <f t="shared" si="125"/>
        <v xml:space="preserve"> </v>
      </c>
      <c r="AQ95" s="131"/>
      <c r="AR95" s="131" t="str">
        <f t="shared" si="126"/>
        <v xml:space="preserve"> </v>
      </c>
      <c r="AS95" s="131" t="str">
        <f t="shared" si="172"/>
        <v xml:space="preserve"> </v>
      </c>
      <c r="AT95" s="131" t="str">
        <f t="shared" si="127"/>
        <v xml:space="preserve"> </v>
      </c>
      <c r="AU95" s="131" t="str">
        <f t="shared" si="128"/>
        <v xml:space="preserve"> </v>
      </c>
      <c r="AV95" s="131"/>
      <c r="AW95" s="131" t="str">
        <f t="shared" si="129"/>
        <v xml:space="preserve"> </v>
      </c>
      <c r="AX95" s="131" t="str">
        <f t="shared" si="183"/>
        <v xml:space="preserve"> </v>
      </c>
      <c r="AY95" s="131" t="str">
        <f t="shared" si="130"/>
        <v xml:space="preserve"> </v>
      </c>
      <c r="AZ95" s="131"/>
      <c r="BA95" s="131" t="str">
        <f t="shared" si="184"/>
        <v xml:space="preserve"> </v>
      </c>
      <c r="BB95" s="131"/>
      <c r="BC95" s="131"/>
      <c r="BD95" s="131" t="str">
        <f t="shared" si="131"/>
        <v xml:space="preserve"> </v>
      </c>
      <c r="BE95" s="131"/>
      <c r="BF95" s="131" t="str">
        <f t="shared" si="173"/>
        <v xml:space="preserve"> </v>
      </c>
      <c r="BG95" s="131" t="str">
        <f t="shared" si="174"/>
        <v xml:space="preserve"> </v>
      </c>
      <c r="BH95" s="131"/>
      <c r="BI95" s="131"/>
      <c r="BJ95" s="131"/>
      <c r="BK95" s="131" t="str">
        <f t="shared" si="175"/>
        <v xml:space="preserve"> </v>
      </c>
      <c r="BL95" s="131"/>
      <c r="BM95" s="131"/>
      <c r="BN95" s="131" t="str">
        <f t="shared" si="176"/>
        <v xml:space="preserve"> </v>
      </c>
      <c r="BO95" s="131"/>
      <c r="BP95" s="131" t="str">
        <f t="shared" si="177"/>
        <v xml:space="preserve"> </v>
      </c>
      <c r="BQ95" s="131"/>
      <c r="BR95" s="131"/>
      <c r="BS95" s="131"/>
      <c r="BT95" s="131"/>
      <c r="BU95" s="131"/>
      <c r="BV95" s="131" t="str">
        <f t="shared" si="178"/>
        <v xml:space="preserve"> </v>
      </c>
      <c r="BW95" s="131"/>
      <c r="BX95" s="131"/>
      <c r="BY95" s="131"/>
      <c r="BZ95" s="131" t="str">
        <f t="shared" si="179"/>
        <v xml:space="preserve"> </v>
      </c>
      <c r="CA95" s="131"/>
      <c r="CB95" s="136" t="str">
        <f t="shared" si="132"/>
        <v xml:space="preserve"> </v>
      </c>
      <c r="CC95" s="131" t="str">
        <f t="shared" si="133"/>
        <v xml:space="preserve"> </v>
      </c>
      <c r="CD95" s="136" t="str">
        <f t="shared" si="134"/>
        <v xml:space="preserve"> </v>
      </c>
      <c r="CE95" s="131" t="str">
        <f t="shared" si="182"/>
        <v xml:space="preserve"> </v>
      </c>
      <c r="CF95" s="136" t="str">
        <f t="shared" si="135"/>
        <v xml:space="preserve"> </v>
      </c>
      <c r="CG95" s="136"/>
      <c r="CH95" s="136" t="str">
        <f t="shared" si="181"/>
        <v xml:space="preserve"> </v>
      </c>
      <c r="CI95" s="131" t="str">
        <f t="shared" si="136"/>
        <v xml:space="preserve"> </v>
      </c>
      <c r="CJ95" s="131"/>
      <c r="CK95" s="136" t="str">
        <f t="shared" si="137"/>
        <v xml:space="preserve"> </v>
      </c>
      <c r="CL95" s="136" t="str">
        <f t="shared" si="138"/>
        <v xml:space="preserve"> </v>
      </c>
      <c r="CM95" s="131" t="str">
        <f t="shared" si="139"/>
        <v xml:space="preserve"> </v>
      </c>
      <c r="CN95" s="136" t="str">
        <f t="shared" si="140"/>
        <v xml:space="preserve"> </v>
      </c>
      <c r="CO95" s="136" t="str">
        <f t="shared" si="141"/>
        <v xml:space="preserve"> </v>
      </c>
      <c r="CP95" s="136" t="str">
        <f t="shared" si="142"/>
        <v xml:space="preserve"> </v>
      </c>
      <c r="CQ95" s="136"/>
      <c r="CR95" s="136" t="str">
        <f t="shared" si="143"/>
        <v xml:space="preserve"> </v>
      </c>
      <c r="CS95" s="136"/>
      <c r="CT95" s="136"/>
      <c r="CU95" s="136"/>
      <c r="CV95" s="136"/>
      <c r="CW95" s="136"/>
      <c r="CX95" s="136"/>
      <c r="CY95" s="136"/>
      <c r="CZ95" s="136" t="str">
        <f t="shared" si="144"/>
        <v xml:space="preserve"> </v>
      </c>
      <c r="DA95" s="136" t="str">
        <f t="shared" si="145"/>
        <v xml:space="preserve"> </v>
      </c>
      <c r="DB95" s="136" t="str">
        <f t="shared" si="146"/>
        <v xml:space="preserve"> </v>
      </c>
      <c r="DC95" s="131" t="str">
        <f t="shared" si="105"/>
        <v xml:space="preserve"> </v>
      </c>
      <c r="DD95" s="131" t="str">
        <f t="shared" si="147"/>
        <v xml:space="preserve"> </v>
      </c>
      <c r="DE95" s="131" t="str">
        <f t="shared" si="148"/>
        <v xml:space="preserve"> </v>
      </c>
      <c r="DF95" s="131" t="str">
        <f t="shared" si="149"/>
        <v xml:space="preserve"> </v>
      </c>
      <c r="DG95" s="131" t="str">
        <f t="shared" si="150"/>
        <v xml:space="preserve"> </v>
      </c>
      <c r="DH95" s="131"/>
      <c r="DI95" s="131"/>
      <c r="DJ95" s="131"/>
      <c r="DK95" s="137" t="str">
        <f t="shared" si="180"/>
        <v xml:space="preserve"> </v>
      </c>
      <c r="DL95" s="227" t="str">
        <f t="shared" si="151"/>
        <v xml:space="preserve"> </v>
      </c>
      <c r="DM95" s="227" t="str">
        <f t="shared" si="152"/>
        <v xml:space="preserve"> </v>
      </c>
      <c r="DN95" s="228" t="str">
        <f t="shared" si="106"/>
        <v xml:space="preserve"> </v>
      </c>
      <c r="DO95" s="228" t="str">
        <f t="shared" si="153"/>
        <v xml:space="preserve"> </v>
      </c>
      <c r="DP95" s="228" t="str">
        <f t="shared" si="154"/>
        <v xml:space="preserve"> </v>
      </c>
      <c r="DQ95" s="228" t="str">
        <f t="shared" si="155"/>
        <v xml:space="preserve"> </v>
      </c>
    </row>
    <row r="96" spans="1:121">
      <c r="A96" s="132">
        <f t="shared" si="107"/>
        <v>0</v>
      </c>
      <c r="B96" s="18" t="str">
        <f t="shared" si="156"/>
        <v xml:space="preserve"> </v>
      </c>
      <c r="C96" s="18" t="str">
        <f>IF(A96=0," ",VLOOKUP(B96,'tosafot '!$A$7:$B$234,2,0))</f>
        <v xml:space="preserve"> </v>
      </c>
      <c r="D96" s="220" t="str">
        <f t="shared" si="157"/>
        <v xml:space="preserve"> </v>
      </c>
      <c r="E96" s="130" t="str">
        <f t="shared" si="158"/>
        <v xml:space="preserve"> </v>
      </c>
      <c r="F96" s="126" t="str">
        <f t="shared" si="159"/>
        <v xml:space="preserve"> </v>
      </c>
      <c r="G96" s="18" t="str">
        <f t="shared" si="160"/>
        <v xml:space="preserve"> </v>
      </c>
      <c r="H96" s="189" t="str">
        <f t="shared" si="161"/>
        <v xml:space="preserve"> </v>
      </c>
      <c r="I96" s="18" t="str">
        <f t="shared" si="162"/>
        <v xml:space="preserve"> </v>
      </c>
      <c r="J96" s="18" t="str">
        <f t="shared" si="163"/>
        <v xml:space="preserve"> </v>
      </c>
      <c r="K96" s="189" t="str">
        <f t="shared" si="164"/>
        <v xml:space="preserve"> </v>
      </c>
      <c r="L96" s="18" t="str">
        <f t="shared" si="165"/>
        <v xml:space="preserve"> </v>
      </c>
      <c r="M96" s="129" t="str">
        <f t="shared" si="166"/>
        <v xml:space="preserve"> </v>
      </c>
      <c r="N96" s="189"/>
      <c r="O96" s="132" t="str">
        <f t="shared" si="167"/>
        <v xml:space="preserve"> </v>
      </c>
      <c r="P96" s="127" t="str">
        <f t="shared" si="168"/>
        <v xml:space="preserve"> </v>
      </c>
      <c r="Q96" s="127" t="str">
        <f t="shared" si="169"/>
        <v xml:space="preserve"> </v>
      </c>
      <c r="R96" s="128" t="str">
        <f t="shared" si="170"/>
        <v xml:space="preserve"> </v>
      </c>
      <c r="S96" s="130" t="str">
        <f t="shared" si="171"/>
        <v xml:space="preserve"> </v>
      </c>
      <c r="T96" s="135" t="str">
        <f t="shared" si="108"/>
        <v xml:space="preserve"> </v>
      </c>
      <c r="U96" s="127" t="str">
        <f t="shared" si="109"/>
        <v xml:space="preserve"> </v>
      </c>
      <c r="V96" s="217">
        <v>0</v>
      </c>
      <c r="W96" s="191">
        <v>0</v>
      </c>
      <c r="X96" s="133">
        <v>0</v>
      </c>
      <c r="Y96" s="131" t="str">
        <f t="shared" si="110"/>
        <v xml:space="preserve"> </v>
      </c>
      <c r="Z96" s="131" t="str">
        <f t="shared" si="111"/>
        <v xml:space="preserve"> </v>
      </c>
      <c r="AA96" s="242" t="str">
        <f t="shared" si="112"/>
        <v xml:space="preserve"> </v>
      </c>
      <c r="AB96" s="131" t="str">
        <f t="shared" si="113"/>
        <v xml:space="preserve"> </v>
      </c>
      <c r="AC96" s="131" t="str">
        <f t="shared" si="114"/>
        <v xml:space="preserve"> </v>
      </c>
      <c r="AD96" s="131" t="str">
        <f t="shared" si="115"/>
        <v xml:space="preserve"> </v>
      </c>
      <c r="AE96" s="131" t="str">
        <f t="shared" si="116"/>
        <v xml:space="preserve"> </v>
      </c>
      <c r="AF96" s="131" t="str">
        <f t="shared" si="117"/>
        <v xml:space="preserve"> </v>
      </c>
      <c r="AG96" s="131" t="str">
        <f t="shared" si="118"/>
        <v xml:space="preserve"> </v>
      </c>
      <c r="AH96" s="131" t="str">
        <f t="shared" si="119"/>
        <v xml:space="preserve"> </v>
      </c>
      <c r="AI96" s="131" t="str">
        <f t="shared" si="120"/>
        <v xml:space="preserve"> </v>
      </c>
      <c r="AJ96" s="131" t="str">
        <f t="shared" si="121"/>
        <v xml:space="preserve"> </v>
      </c>
      <c r="AK96" s="131"/>
      <c r="AL96" s="131" t="str">
        <f t="shared" si="122"/>
        <v xml:space="preserve"> </v>
      </c>
      <c r="AM96" s="131"/>
      <c r="AN96" s="243" t="str">
        <f t="shared" si="123"/>
        <v xml:space="preserve"> </v>
      </c>
      <c r="AO96" s="131" t="str">
        <f t="shared" si="124"/>
        <v xml:space="preserve"> </v>
      </c>
      <c r="AP96" s="131" t="str">
        <f t="shared" si="125"/>
        <v xml:space="preserve"> </v>
      </c>
      <c r="AQ96" s="131"/>
      <c r="AR96" s="131" t="str">
        <f t="shared" si="126"/>
        <v xml:space="preserve"> </v>
      </c>
      <c r="AS96" s="131" t="str">
        <f t="shared" si="172"/>
        <v xml:space="preserve"> </v>
      </c>
      <c r="AT96" s="131" t="str">
        <f t="shared" si="127"/>
        <v xml:space="preserve"> </v>
      </c>
      <c r="AU96" s="131" t="str">
        <f t="shared" si="128"/>
        <v xml:space="preserve"> </v>
      </c>
      <c r="AV96" s="131"/>
      <c r="AW96" s="131" t="str">
        <f t="shared" si="129"/>
        <v xml:space="preserve"> </v>
      </c>
      <c r="AX96" s="131" t="str">
        <f t="shared" si="183"/>
        <v xml:space="preserve"> </v>
      </c>
      <c r="AY96" s="131" t="str">
        <f t="shared" si="130"/>
        <v xml:space="preserve"> </v>
      </c>
      <c r="AZ96" s="131"/>
      <c r="BA96" s="131" t="str">
        <f t="shared" si="184"/>
        <v xml:space="preserve"> </v>
      </c>
      <c r="BB96" s="131"/>
      <c r="BC96" s="131"/>
      <c r="BD96" s="131" t="str">
        <f t="shared" si="131"/>
        <v xml:space="preserve"> </v>
      </c>
      <c r="BE96" s="131"/>
      <c r="BF96" s="131" t="str">
        <f t="shared" si="173"/>
        <v xml:space="preserve"> </v>
      </c>
      <c r="BG96" s="131" t="str">
        <f t="shared" si="174"/>
        <v xml:space="preserve"> </v>
      </c>
      <c r="BH96" s="131"/>
      <c r="BI96" s="131"/>
      <c r="BJ96" s="131"/>
      <c r="BK96" s="131" t="str">
        <f t="shared" si="175"/>
        <v xml:space="preserve"> </v>
      </c>
      <c r="BL96" s="131"/>
      <c r="BM96" s="131"/>
      <c r="BN96" s="131" t="str">
        <f t="shared" si="176"/>
        <v xml:space="preserve"> </v>
      </c>
      <c r="BO96" s="131"/>
      <c r="BP96" s="131" t="str">
        <f t="shared" si="177"/>
        <v xml:space="preserve"> </v>
      </c>
      <c r="BQ96" s="131"/>
      <c r="BR96" s="131"/>
      <c r="BS96" s="131"/>
      <c r="BT96" s="131"/>
      <c r="BU96" s="131"/>
      <c r="BV96" s="131" t="str">
        <f t="shared" si="178"/>
        <v xml:space="preserve"> </v>
      </c>
      <c r="BW96" s="131"/>
      <c r="BX96" s="131"/>
      <c r="BY96" s="131"/>
      <c r="BZ96" s="131" t="str">
        <f t="shared" si="179"/>
        <v xml:space="preserve"> </v>
      </c>
      <c r="CA96" s="131"/>
      <c r="CB96" s="136" t="str">
        <f t="shared" si="132"/>
        <v xml:space="preserve"> </v>
      </c>
      <c r="CC96" s="131" t="str">
        <f t="shared" si="133"/>
        <v xml:space="preserve"> </v>
      </c>
      <c r="CD96" s="136" t="str">
        <f t="shared" si="134"/>
        <v xml:space="preserve"> </v>
      </c>
      <c r="CE96" s="131" t="str">
        <f t="shared" si="182"/>
        <v xml:space="preserve"> </v>
      </c>
      <c r="CF96" s="136" t="str">
        <f t="shared" si="135"/>
        <v xml:space="preserve"> </v>
      </c>
      <c r="CG96" s="136"/>
      <c r="CH96" s="136" t="str">
        <f t="shared" si="181"/>
        <v xml:space="preserve"> </v>
      </c>
      <c r="CI96" s="131" t="str">
        <f t="shared" si="136"/>
        <v xml:space="preserve"> </v>
      </c>
      <c r="CJ96" s="131"/>
      <c r="CK96" s="136" t="str">
        <f t="shared" si="137"/>
        <v xml:space="preserve"> </v>
      </c>
      <c r="CL96" s="136" t="str">
        <f t="shared" si="138"/>
        <v xml:space="preserve"> </v>
      </c>
      <c r="CM96" s="131" t="str">
        <f t="shared" si="139"/>
        <v xml:space="preserve"> </v>
      </c>
      <c r="CN96" s="136" t="str">
        <f t="shared" si="140"/>
        <v xml:space="preserve"> </v>
      </c>
      <c r="CO96" s="136" t="str">
        <f t="shared" si="141"/>
        <v xml:space="preserve"> </v>
      </c>
      <c r="CP96" s="136" t="str">
        <f t="shared" si="142"/>
        <v xml:space="preserve"> </v>
      </c>
      <c r="CQ96" s="136"/>
      <c r="CR96" s="136" t="str">
        <f t="shared" si="143"/>
        <v xml:space="preserve"> </v>
      </c>
      <c r="CS96" s="136"/>
      <c r="CT96" s="136"/>
      <c r="CU96" s="136"/>
      <c r="CV96" s="136"/>
      <c r="CW96" s="136"/>
      <c r="CX96" s="136"/>
      <c r="CY96" s="136"/>
      <c r="CZ96" s="136" t="str">
        <f t="shared" si="144"/>
        <v xml:space="preserve"> </v>
      </c>
      <c r="DA96" s="136" t="str">
        <f t="shared" si="145"/>
        <v xml:space="preserve"> </v>
      </c>
      <c r="DB96" s="136" t="str">
        <f t="shared" si="146"/>
        <v xml:space="preserve"> </v>
      </c>
      <c r="DC96" s="131" t="str">
        <f t="shared" si="105"/>
        <v xml:space="preserve"> </v>
      </c>
      <c r="DD96" s="131" t="str">
        <f t="shared" si="147"/>
        <v xml:space="preserve"> </v>
      </c>
      <c r="DE96" s="131" t="str">
        <f t="shared" si="148"/>
        <v xml:space="preserve"> </v>
      </c>
      <c r="DF96" s="131" t="str">
        <f t="shared" si="149"/>
        <v xml:space="preserve"> </v>
      </c>
      <c r="DG96" s="131" t="str">
        <f t="shared" si="150"/>
        <v xml:space="preserve"> </v>
      </c>
      <c r="DH96" s="131"/>
      <c r="DI96" s="131"/>
      <c r="DJ96" s="131"/>
      <c r="DK96" s="137" t="str">
        <f t="shared" si="180"/>
        <v xml:space="preserve"> </v>
      </c>
      <c r="DL96" s="227" t="str">
        <f t="shared" si="151"/>
        <v xml:space="preserve"> </v>
      </c>
      <c r="DM96" s="227" t="str">
        <f t="shared" si="152"/>
        <v xml:space="preserve"> </v>
      </c>
      <c r="DN96" s="228" t="str">
        <f t="shared" si="106"/>
        <v xml:space="preserve"> </v>
      </c>
      <c r="DO96" s="228" t="str">
        <f t="shared" si="153"/>
        <v xml:space="preserve"> </v>
      </c>
      <c r="DP96" s="228" t="str">
        <f t="shared" si="154"/>
        <v xml:space="preserve"> </v>
      </c>
      <c r="DQ96" s="228" t="str">
        <f t="shared" si="155"/>
        <v xml:space="preserve"> </v>
      </c>
    </row>
    <row r="97" spans="1:121">
      <c r="A97" s="132">
        <f t="shared" si="107"/>
        <v>0</v>
      </c>
      <c r="B97" s="18" t="str">
        <f t="shared" si="156"/>
        <v xml:space="preserve"> </v>
      </c>
      <c r="C97" s="18" t="str">
        <f>IF(A97=0," ",VLOOKUP(B97,'tosafot '!$A$7:$B$234,2,0))</f>
        <v xml:space="preserve"> </v>
      </c>
      <c r="D97" s="220" t="str">
        <f t="shared" si="157"/>
        <v xml:space="preserve"> </v>
      </c>
      <c r="E97" s="130" t="str">
        <f t="shared" si="158"/>
        <v xml:space="preserve"> </v>
      </c>
      <c r="F97" s="126" t="str">
        <f t="shared" si="159"/>
        <v xml:space="preserve"> </v>
      </c>
      <c r="G97" s="18" t="str">
        <f t="shared" si="160"/>
        <v xml:space="preserve"> </v>
      </c>
      <c r="H97" s="189" t="str">
        <f t="shared" si="161"/>
        <v xml:space="preserve"> </v>
      </c>
      <c r="I97" s="18" t="str">
        <f t="shared" si="162"/>
        <v xml:space="preserve"> </v>
      </c>
      <c r="J97" s="18" t="str">
        <f t="shared" si="163"/>
        <v xml:space="preserve"> </v>
      </c>
      <c r="K97" s="189" t="str">
        <f t="shared" si="164"/>
        <v xml:space="preserve"> </v>
      </c>
      <c r="L97" s="18" t="str">
        <f t="shared" si="165"/>
        <v xml:space="preserve"> </v>
      </c>
      <c r="M97" s="129" t="str">
        <f t="shared" si="166"/>
        <v xml:space="preserve"> </v>
      </c>
      <c r="N97" s="189"/>
      <c r="O97" s="132" t="str">
        <f t="shared" si="167"/>
        <v xml:space="preserve"> </v>
      </c>
      <c r="P97" s="127" t="str">
        <f t="shared" si="168"/>
        <v xml:space="preserve"> </v>
      </c>
      <c r="Q97" s="127" t="str">
        <f t="shared" si="169"/>
        <v xml:space="preserve"> </v>
      </c>
      <c r="R97" s="128" t="str">
        <f t="shared" si="170"/>
        <v xml:space="preserve"> </v>
      </c>
      <c r="S97" s="130" t="str">
        <f t="shared" si="171"/>
        <v xml:space="preserve"> </v>
      </c>
      <c r="T97" s="135" t="str">
        <f t="shared" si="108"/>
        <v xml:space="preserve"> </v>
      </c>
      <c r="U97" s="127" t="str">
        <f t="shared" si="109"/>
        <v xml:space="preserve"> </v>
      </c>
      <c r="V97" s="217">
        <v>0</v>
      </c>
      <c r="W97" s="191">
        <v>0</v>
      </c>
      <c r="X97" s="133">
        <v>0</v>
      </c>
      <c r="Y97" s="131" t="str">
        <f t="shared" si="110"/>
        <v xml:space="preserve"> </v>
      </c>
      <c r="Z97" s="131" t="str">
        <f t="shared" si="111"/>
        <v xml:space="preserve"> </v>
      </c>
      <c r="AA97" s="242" t="str">
        <f t="shared" si="112"/>
        <v xml:space="preserve"> </v>
      </c>
      <c r="AB97" s="131" t="str">
        <f t="shared" si="113"/>
        <v xml:space="preserve"> </v>
      </c>
      <c r="AC97" s="131" t="str">
        <f t="shared" si="114"/>
        <v xml:space="preserve"> </v>
      </c>
      <c r="AD97" s="131" t="str">
        <f t="shared" si="115"/>
        <v xml:space="preserve"> </v>
      </c>
      <c r="AE97" s="131" t="str">
        <f t="shared" si="116"/>
        <v xml:space="preserve"> </v>
      </c>
      <c r="AF97" s="131" t="str">
        <f t="shared" si="117"/>
        <v xml:space="preserve"> </v>
      </c>
      <c r="AG97" s="131" t="str">
        <f t="shared" si="118"/>
        <v xml:space="preserve"> </v>
      </c>
      <c r="AH97" s="131" t="str">
        <f t="shared" si="119"/>
        <v xml:space="preserve"> </v>
      </c>
      <c r="AI97" s="131" t="str">
        <f t="shared" si="120"/>
        <v xml:space="preserve"> </v>
      </c>
      <c r="AJ97" s="131" t="str">
        <f t="shared" si="121"/>
        <v xml:space="preserve"> </v>
      </c>
      <c r="AK97" s="131"/>
      <c r="AL97" s="131" t="str">
        <f t="shared" si="122"/>
        <v xml:space="preserve"> </v>
      </c>
      <c r="AM97" s="131"/>
      <c r="AN97" s="243" t="str">
        <f t="shared" si="123"/>
        <v xml:space="preserve"> </v>
      </c>
      <c r="AO97" s="131" t="str">
        <f t="shared" si="124"/>
        <v xml:space="preserve"> </v>
      </c>
      <c r="AP97" s="131" t="str">
        <f t="shared" si="125"/>
        <v xml:space="preserve"> </v>
      </c>
      <c r="AQ97" s="131"/>
      <c r="AR97" s="131" t="str">
        <f t="shared" si="126"/>
        <v xml:space="preserve"> </v>
      </c>
      <c r="AS97" s="131" t="str">
        <f t="shared" si="172"/>
        <v xml:space="preserve"> </v>
      </c>
      <c r="AT97" s="131" t="str">
        <f t="shared" si="127"/>
        <v xml:space="preserve"> </v>
      </c>
      <c r="AU97" s="131" t="str">
        <f t="shared" si="128"/>
        <v xml:space="preserve"> </v>
      </c>
      <c r="AV97" s="131"/>
      <c r="AW97" s="131" t="str">
        <f t="shared" si="129"/>
        <v xml:space="preserve"> </v>
      </c>
      <c r="AX97" s="131" t="str">
        <f t="shared" si="183"/>
        <v xml:space="preserve"> </v>
      </c>
      <c r="AY97" s="131" t="str">
        <f t="shared" si="130"/>
        <v xml:space="preserve"> </v>
      </c>
      <c r="AZ97" s="131"/>
      <c r="BA97" s="131" t="str">
        <f t="shared" si="184"/>
        <v xml:space="preserve"> </v>
      </c>
      <c r="BB97" s="131"/>
      <c r="BC97" s="131"/>
      <c r="BD97" s="131" t="str">
        <f t="shared" si="131"/>
        <v xml:space="preserve"> </v>
      </c>
      <c r="BE97" s="131"/>
      <c r="BF97" s="131" t="str">
        <f t="shared" si="173"/>
        <v xml:space="preserve"> </v>
      </c>
      <c r="BG97" s="131" t="str">
        <f t="shared" si="174"/>
        <v xml:space="preserve"> </v>
      </c>
      <c r="BH97" s="131"/>
      <c r="BI97" s="131"/>
      <c r="BJ97" s="131"/>
      <c r="BK97" s="131" t="str">
        <f t="shared" si="175"/>
        <v xml:space="preserve"> </v>
      </c>
      <c r="BL97" s="131"/>
      <c r="BM97" s="131"/>
      <c r="BN97" s="131" t="str">
        <f t="shared" si="176"/>
        <v xml:space="preserve"> </v>
      </c>
      <c r="BO97" s="131"/>
      <c r="BP97" s="131" t="str">
        <f t="shared" si="177"/>
        <v xml:space="preserve"> </v>
      </c>
      <c r="BQ97" s="131"/>
      <c r="BR97" s="131"/>
      <c r="BS97" s="131"/>
      <c r="BT97" s="131"/>
      <c r="BU97" s="131"/>
      <c r="BV97" s="131" t="str">
        <f t="shared" si="178"/>
        <v xml:space="preserve"> </v>
      </c>
      <c r="BW97" s="131"/>
      <c r="BX97" s="131"/>
      <c r="BY97" s="131"/>
      <c r="BZ97" s="131" t="str">
        <f t="shared" si="179"/>
        <v xml:space="preserve"> </v>
      </c>
      <c r="CA97" s="131"/>
      <c r="CB97" s="136" t="str">
        <f t="shared" si="132"/>
        <v xml:space="preserve"> </v>
      </c>
      <c r="CC97" s="131" t="str">
        <f t="shared" si="133"/>
        <v xml:space="preserve"> </v>
      </c>
      <c r="CD97" s="136" t="str">
        <f t="shared" si="134"/>
        <v xml:space="preserve"> </v>
      </c>
      <c r="CE97" s="131" t="str">
        <f t="shared" si="182"/>
        <v xml:space="preserve"> </v>
      </c>
      <c r="CF97" s="136" t="str">
        <f t="shared" si="135"/>
        <v xml:space="preserve"> </v>
      </c>
      <c r="CG97" s="136"/>
      <c r="CH97" s="136" t="str">
        <f t="shared" si="181"/>
        <v xml:space="preserve"> </v>
      </c>
      <c r="CI97" s="131" t="str">
        <f t="shared" si="136"/>
        <v xml:space="preserve"> </v>
      </c>
      <c r="CJ97" s="131"/>
      <c r="CK97" s="136" t="str">
        <f t="shared" si="137"/>
        <v xml:space="preserve"> </v>
      </c>
      <c r="CL97" s="136" t="str">
        <f t="shared" si="138"/>
        <v xml:space="preserve"> </v>
      </c>
      <c r="CM97" s="131" t="str">
        <f t="shared" si="139"/>
        <v xml:space="preserve"> </v>
      </c>
      <c r="CN97" s="136" t="str">
        <f t="shared" si="140"/>
        <v xml:space="preserve"> </v>
      </c>
      <c r="CO97" s="136" t="str">
        <f t="shared" si="141"/>
        <v xml:space="preserve"> </v>
      </c>
      <c r="CP97" s="136" t="str">
        <f t="shared" si="142"/>
        <v xml:space="preserve"> </v>
      </c>
      <c r="CQ97" s="136"/>
      <c r="CR97" s="136" t="str">
        <f t="shared" si="143"/>
        <v xml:space="preserve"> </v>
      </c>
      <c r="CS97" s="136"/>
      <c r="CT97" s="136"/>
      <c r="CU97" s="136"/>
      <c r="CV97" s="136"/>
      <c r="CW97" s="136"/>
      <c r="CX97" s="136"/>
      <c r="CY97" s="136"/>
      <c r="CZ97" s="136" t="str">
        <f t="shared" si="144"/>
        <v xml:space="preserve"> </v>
      </c>
      <c r="DA97" s="136" t="str">
        <f t="shared" si="145"/>
        <v xml:space="preserve"> </v>
      </c>
      <c r="DB97" s="136" t="str">
        <f t="shared" si="146"/>
        <v xml:space="preserve"> </v>
      </c>
      <c r="DC97" s="131" t="str">
        <f t="shared" si="105"/>
        <v xml:space="preserve"> </v>
      </c>
      <c r="DD97" s="131" t="str">
        <f t="shared" si="147"/>
        <v xml:space="preserve"> </v>
      </c>
      <c r="DE97" s="131" t="str">
        <f t="shared" si="148"/>
        <v xml:space="preserve"> </v>
      </c>
      <c r="DF97" s="131" t="str">
        <f t="shared" si="149"/>
        <v xml:space="preserve"> </v>
      </c>
      <c r="DG97" s="131" t="str">
        <f t="shared" si="150"/>
        <v xml:space="preserve"> </v>
      </c>
      <c r="DH97" s="131"/>
      <c r="DI97" s="131"/>
      <c r="DJ97" s="131"/>
      <c r="DK97" s="137" t="str">
        <f t="shared" si="180"/>
        <v xml:space="preserve"> </v>
      </c>
      <c r="DL97" s="227" t="str">
        <f t="shared" si="151"/>
        <v xml:space="preserve"> </v>
      </c>
      <c r="DM97" s="227" t="str">
        <f t="shared" si="152"/>
        <v xml:space="preserve"> </v>
      </c>
      <c r="DN97" s="228" t="str">
        <f t="shared" si="106"/>
        <v xml:space="preserve"> </v>
      </c>
      <c r="DO97" s="228" t="str">
        <f t="shared" si="153"/>
        <v xml:space="preserve"> </v>
      </c>
      <c r="DP97" s="228" t="str">
        <f t="shared" si="154"/>
        <v xml:space="preserve"> </v>
      </c>
      <c r="DQ97" s="228" t="str">
        <f t="shared" si="155"/>
        <v xml:space="preserve"> </v>
      </c>
    </row>
    <row r="98" spans="1:121">
      <c r="A98" s="132">
        <f t="shared" si="107"/>
        <v>0</v>
      </c>
      <c r="B98" s="18" t="str">
        <f t="shared" si="156"/>
        <v xml:space="preserve"> </v>
      </c>
      <c r="C98" s="18" t="str">
        <f>IF(A98=0," ",VLOOKUP(B98,'tosafot '!$A$7:$B$234,2,0))</f>
        <v xml:space="preserve"> </v>
      </c>
      <c r="D98" s="220" t="str">
        <f t="shared" si="157"/>
        <v xml:space="preserve"> </v>
      </c>
      <c r="E98" s="130" t="str">
        <f t="shared" si="158"/>
        <v xml:space="preserve"> </v>
      </c>
      <c r="F98" s="126" t="str">
        <f t="shared" si="159"/>
        <v xml:space="preserve"> </v>
      </c>
      <c r="G98" s="18" t="str">
        <f t="shared" si="160"/>
        <v xml:space="preserve"> </v>
      </c>
      <c r="H98" s="189" t="str">
        <f t="shared" si="161"/>
        <v xml:space="preserve"> </v>
      </c>
      <c r="I98" s="18" t="str">
        <f t="shared" si="162"/>
        <v xml:space="preserve"> </v>
      </c>
      <c r="J98" s="18" t="str">
        <f t="shared" si="163"/>
        <v xml:space="preserve"> </v>
      </c>
      <c r="K98" s="189" t="str">
        <f t="shared" si="164"/>
        <v xml:space="preserve"> </v>
      </c>
      <c r="L98" s="18" t="str">
        <f t="shared" si="165"/>
        <v xml:space="preserve"> </v>
      </c>
      <c r="M98" s="129" t="str">
        <f t="shared" si="166"/>
        <v xml:space="preserve"> </v>
      </c>
      <c r="N98" s="189"/>
      <c r="O98" s="132" t="str">
        <f t="shared" si="167"/>
        <v xml:space="preserve"> </v>
      </c>
      <c r="P98" s="127" t="str">
        <f t="shared" si="168"/>
        <v xml:space="preserve"> </v>
      </c>
      <c r="Q98" s="127" t="str">
        <f t="shared" si="169"/>
        <v xml:space="preserve"> </v>
      </c>
      <c r="R98" s="128" t="str">
        <f t="shared" si="170"/>
        <v xml:space="preserve"> </v>
      </c>
      <c r="S98" s="130" t="str">
        <f t="shared" si="171"/>
        <v xml:space="preserve"> </v>
      </c>
      <c r="T98" s="135" t="str">
        <f t="shared" si="108"/>
        <v xml:space="preserve"> </v>
      </c>
      <c r="U98" s="127" t="str">
        <f t="shared" si="109"/>
        <v xml:space="preserve"> </v>
      </c>
      <c r="V98" s="217">
        <v>0</v>
      </c>
      <c r="W98" s="191">
        <v>0</v>
      </c>
      <c r="X98" s="133">
        <v>0</v>
      </c>
      <c r="Y98" s="131" t="str">
        <f t="shared" si="110"/>
        <v xml:space="preserve"> </v>
      </c>
      <c r="Z98" s="131" t="str">
        <f t="shared" si="111"/>
        <v xml:space="preserve"> </v>
      </c>
      <c r="AA98" s="242" t="str">
        <f t="shared" si="112"/>
        <v xml:space="preserve"> </v>
      </c>
      <c r="AB98" s="131" t="str">
        <f t="shared" si="113"/>
        <v xml:space="preserve"> </v>
      </c>
      <c r="AC98" s="131" t="str">
        <f t="shared" si="114"/>
        <v xml:space="preserve"> </v>
      </c>
      <c r="AD98" s="131" t="str">
        <f t="shared" si="115"/>
        <v xml:space="preserve"> </v>
      </c>
      <c r="AE98" s="131" t="str">
        <f t="shared" si="116"/>
        <v xml:space="preserve"> </v>
      </c>
      <c r="AF98" s="131" t="str">
        <f t="shared" si="117"/>
        <v xml:space="preserve"> </v>
      </c>
      <c r="AG98" s="131" t="str">
        <f t="shared" si="118"/>
        <v xml:space="preserve"> </v>
      </c>
      <c r="AH98" s="131" t="str">
        <f t="shared" si="119"/>
        <v xml:space="preserve"> </v>
      </c>
      <c r="AI98" s="131" t="str">
        <f t="shared" si="120"/>
        <v xml:space="preserve"> </v>
      </c>
      <c r="AJ98" s="131" t="str">
        <f t="shared" si="121"/>
        <v xml:space="preserve"> </v>
      </c>
      <c r="AK98" s="131"/>
      <c r="AL98" s="131" t="str">
        <f t="shared" si="122"/>
        <v xml:space="preserve"> </v>
      </c>
      <c r="AM98" s="131"/>
      <c r="AN98" s="243" t="str">
        <f t="shared" si="123"/>
        <v xml:space="preserve"> </v>
      </c>
      <c r="AO98" s="131" t="str">
        <f t="shared" si="124"/>
        <v xml:space="preserve"> </v>
      </c>
      <c r="AP98" s="131" t="str">
        <f t="shared" si="125"/>
        <v xml:space="preserve"> </v>
      </c>
      <c r="AQ98" s="131"/>
      <c r="AR98" s="131" t="str">
        <f t="shared" si="126"/>
        <v xml:space="preserve"> </v>
      </c>
      <c r="AS98" s="131" t="str">
        <f t="shared" si="172"/>
        <v xml:space="preserve"> </v>
      </c>
      <c r="AT98" s="131" t="str">
        <f t="shared" si="127"/>
        <v xml:space="preserve"> </v>
      </c>
      <c r="AU98" s="131" t="str">
        <f t="shared" si="128"/>
        <v xml:space="preserve"> </v>
      </c>
      <c r="AV98" s="131"/>
      <c r="AW98" s="131" t="str">
        <f t="shared" si="129"/>
        <v xml:space="preserve"> </v>
      </c>
      <c r="AX98" s="131" t="str">
        <f t="shared" si="183"/>
        <v xml:space="preserve"> </v>
      </c>
      <c r="AY98" s="131" t="str">
        <f t="shared" si="130"/>
        <v xml:space="preserve"> </v>
      </c>
      <c r="AZ98" s="131"/>
      <c r="BA98" s="131" t="str">
        <f t="shared" si="184"/>
        <v xml:space="preserve"> </v>
      </c>
      <c r="BB98" s="131"/>
      <c r="BC98" s="131"/>
      <c r="BD98" s="131" t="str">
        <f t="shared" si="131"/>
        <v xml:space="preserve"> </v>
      </c>
      <c r="BE98" s="131"/>
      <c r="BF98" s="131" t="str">
        <f t="shared" si="173"/>
        <v xml:space="preserve"> </v>
      </c>
      <c r="BG98" s="131" t="str">
        <f t="shared" si="174"/>
        <v xml:space="preserve"> </v>
      </c>
      <c r="BH98" s="131"/>
      <c r="BI98" s="131"/>
      <c r="BJ98" s="131"/>
      <c r="BK98" s="131" t="str">
        <f t="shared" si="175"/>
        <v xml:space="preserve"> </v>
      </c>
      <c r="BL98" s="131"/>
      <c r="BM98" s="131"/>
      <c r="BN98" s="131" t="str">
        <f t="shared" si="176"/>
        <v xml:space="preserve"> </v>
      </c>
      <c r="BO98" s="131"/>
      <c r="BP98" s="131" t="str">
        <f t="shared" si="177"/>
        <v xml:space="preserve"> </v>
      </c>
      <c r="BQ98" s="131"/>
      <c r="BR98" s="131"/>
      <c r="BS98" s="131"/>
      <c r="BT98" s="131"/>
      <c r="BU98" s="131"/>
      <c r="BV98" s="131" t="str">
        <f t="shared" si="178"/>
        <v xml:space="preserve"> </v>
      </c>
      <c r="BW98" s="131"/>
      <c r="BX98" s="131"/>
      <c r="BY98" s="131"/>
      <c r="BZ98" s="131" t="str">
        <f t="shared" si="179"/>
        <v xml:space="preserve"> </v>
      </c>
      <c r="CA98" s="131"/>
      <c r="CB98" s="136" t="str">
        <f t="shared" si="132"/>
        <v xml:space="preserve"> </v>
      </c>
      <c r="CC98" s="131" t="str">
        <f t="shared" si="133"/>
        <v xml:space="preserve"> </v>
      </c>
      <c r="CD98" s="136" t="str">
        <f t="shared" si="134"/>
        <v xml:space="preserve"> </v>
      </c>
      <c r="CE98" s="131" t="str">
        <f t="shared" si="182"/>
        <v xml:space="preserve"> </v>
      </c>
      <c r="CF98" s="136" t="str">
        <f t="shared" si="135"/>
        <v xml:space="preserve"> </v>
      </c>
      <c r="CG98" s="136"/>
      <c r="CH98" s="136" t="str">
        <f t="shared" si="181"/>
        <v xml:space="preserve"> </v>
      </c>
      <c r="CI98" s="131" t="str">
        <f t="shared" si="136"/>
        <v xml:space="preserve"> </v>
      </c>
      <c r="CJ98" s="131"/>
      <c r="CK98" s="136" t="str">
        <f t="shared" si="137"/>
        <v xml:space="preserve"> </v>
      </c>
      <c r="CL98" s="136" t="str">
        <f t="shared" si="138"/>
        <v xml:space="preserve"> </v>
      </c>
      <c r="CM98" s="131" t="str">
        <f t="shared" si="139"/>
        <v xml:space="preserve"> </v>
      </c>
      <c r="CN98" s="136" t="str">
        <f t="shared" si="140"/>
        <v xml:space="preserve"> </v>
      </c>
      <c r="CO98" s="136" t="str">
        <f t="shared" si="141"/>
        <v xml:space="preserve"> </v>
      </c>
      <c r="CP98" s="136" t="str">
        <f t="shared" si="142"/>
        <v xml:space="preserve"> </v>
      </c>
      <c r="CQ98" s="136"/>
      <c r="CR98" s="136" t="str">
        <f t="shared" si="143"/>
        <v xml:space="preserve"> </v>
      </c>
      <c r="CS98" s="136"/>
      <c r="CT98" s="136"/>
      <c r="CU98" s="136"/>
      <c r="CV98" s="136"/>
      <c r="CW98" s="136"/>
      <c r="CX98" s="136"/>
      <c r="CY98" s="136"/>
      <c r="CZ98" s="136" t="str">
        <f t="shared" si="144"/>
        <v xml:space="preserve"> </v>
      </c>
      <c r="DA98" s="136" t="str">
        <f t="shared" si="145"/>
        <v xml:space="preserve"> </v>
      </c>
      <c r="DB98" s="136" t="str">
        <f t="shared" si="146"/>
        <v xml:space="preserve"> </v>
      </c>
      <c r="DC98" s="131" t="str">
        <f t="shared" si="105"/>
        <v xml:space="preserve"> </v>
      </c>
      <c r="DD98" s="131" t="str">
        <f t="shared" si="147"/>
        <v xml:space="preserve"> </v>
      </c>
      <c r="DE98" s="131" t="str">
        <f t="shared" si="148"/>
        <v xml:space="preserve"> </v>
      </c>
      <c r="DF98" s="131" t="str">
        <f t="shared" si="149"/>
        <v xml:space="preserve"> </v>
      </c>
      <c r="DG98" s="131" t="str">
        <f t="shared" si="150"/>
        <v xml:space="preserve"> </v>
      </c>
      <c r="DH98" s="131"/>
      <c r="DI98" s="131"/>
      <c r="DJ98" s="131"/>
      <c r="DK98" s="137" t="str">
        <f t="shared" si="180"/>
        <v xml:space="preserve"> </v>
      </c>
      <c r="DL98" s="227" t="str">
        <f t="shared" si="151"/>
        <v xml:space="preserve"> </v>
      </c>
      <c r="DM98" s="227" t="str">
        <f t="shared" si="152"/>
        <v xml:space="preserve"> </v>
      </c>
      <c r="DN98" s="228" t="str">
        <f t="shared" si="106"/>
        <v xml:space="preserve"> </v>
      </c>
      <c r="DO98" s="228" t="str">
        <f t="shared" si="153"/>
        <v xml:space="preserve"> </v>
      </c>
      <c r="DP98" s="228" t="str">
        <f t="shared" si="154"/>
        <v xml:space="preserve"> </v>
      </c>
      <c r="DQ98" s="228" t="str">
        <f t="shared" si="155"/>
        <v xml:space="preserve"> </v>
      </c>
    </row>
    <row r="99" spans="1:121">
      <c r="A99" s="132">
        <f t="shared" si="107"/>
        <v>0</v>
      </c>
      <c r="B99" s="18" t="str">
        <f t="shared" si="156"/>
        <v xml:space="preserve"> </v>
      </c>
      <c r="C99" s="18" t="str">
        <f>IF(A99=0," ",VLOOKUP(B99,'tosafot '!$A$7:$B$234,2,0))</f>
        <v xml:space="preserve"> </v>
      </c>
      <c r="D99" s="220" t="str">
        <f t="shared" si="157"/>
        <v xml:space="preserve"> </v>
      </c>
      <c r="E99" s="130" t="str">
        <f t="shared" si="158"/>
        <v xml:space="preserve"> </v>
      </c>
      <c r="F99" s="126" t="str">
        <f t="shared" si="159"/>
        <v xml:space="preserve"> </v>
      </c>
      <c r="G99" s="18" t="str">
        <f t="shared" si="160"/>
        <v xml:space="preserve"> </v>
      </c>
      <c r="H99" s="189" t="str">
        <f t="shared" si="161"/>
        <v xml:space="preserve"> </v>
      </c>
      <c r="I99" s="18" t="str">
        <f t="shared" si="162"/>
        <v xml:space="preserve"> </v>
      </c>
      <c r="J99" s="18" t="str">
        <f t="shared" si="163"/>
        <v xml:space="preserve"> </v>
      </c>
      <c r="K99" s="189" t="str">
        <f t="shared" si="164"/>
        <v xml:space="preserve"> </v>
      </c>
      <c r="L99" s="18" t="str">
        <f t="shared" si="165"/>
        <v xml:space="preserve"> </v>
      </c>
      <c r="M99" s="129" t="str">
        <f t="shared" si="166"/>
        <v xml:space="preserve"> </v>
      </c>
      <c r="N99" s="189"/>
      <c r="O99" s="132" t="str">
        <f t="shared" si="167"/>
        <v xml:space="preserve"> </v>
      </c>
      <c r="P99" s="127" t="str">
        <f t="shared" si="168"/>
        <v xml:space="preserve"> </v>
      </c>
      <c r="Q99" s="127" t="str">
        <f t="shared" si="169"/>
        <v xml:space="preserve"> </v>
      </c>
      <c r="R99" s="128" t="str">
        <f t="shared" si="170"/>
        <v xml:space="preserve"> </v>
      </c>
      <c r="S99" s="130" t="str">
        <f t="shared" si="171"/>
        <v xml:space="preserve"> </v>
      </c>
      <c r="T99" s="135" t="str">
        <f t="shared" si="108"/>
        <v xml:space="preserve"> </v>
      </c>
      <c r="U99" s="127" t="str">
        <f t="shared" si="109"/>
        <v xml:space="preserve"> </v>
      </c>
      <c r="V99" s="217">
        <v>0</v>
      </c>
      <c r="W99" s="191">
        <v>0</v>
      </c>
      <c r="X99" s="133">
        <v>0</v>
      </c>
      <c r="Y99" s="131" t="str">
        <f t="shared" si="110"/>
        <v xml:space="preserve"> </v>
      </c>
      <c r="Z99" s="131" t="str">
        <f t="shared" si="111"/>
        <v xml:space="preserve"> </v>
      </c>
      <c r="AA99" s="242" t="str">
        <f t="shared" si="112"/>
        <v xml:space="preserve"> </v>
      </c>
      <c r="AB99" s="131" t="str">
        <f t="shared" si="113"/>
        <v xml:space="preserve"> </v>
      </c>
      <c r="AC99" s="131" t="str">
        <f t="shared" si="114"/>
        <v xml:space="preserve"> </v>
      </c>
      <c r="AD99" s="131" t="str">
        <f t="shared" si="115"/>
        <v xml:space="preserve"> </v>
      </c>
      <c r="AE99" s="131" t="str">
        <f t="shared" si="116"/>
        <v xml:space="preserve"> </v>
      </c>
      <c r="AF99" s="131" t="str">
        <f t="shared" si="117"/>
        <v xml:space="preserve"> </v>
      </c>
      <c r="AG99" s="131" t="str">
        <f t="shared" si="118"/>
        <v xml:space="preserve"> </v>
      </c>
      <c r="AH99" s="131" t="str">
        <f t="shared" si="119"/>
        <v xml:space="preserve"> </v>
      </c>
      <c r="AI99" s="131" t="str">
        <f t="shared" si="120"/>
        <v xml:space="preserve"> </v>
      </c>
      <c r="AJ99" s="131" t="str">
        <f t="shared" si="121"/>
        <v xml:space="preserve"> </v>
      </c>
      <c r="AK99" s="131"/>
      <c r="AL99" s="131" t="str">
        <f t="shared" si="122"/>
        <v xml:space="preserve"> </v>
      </c>
      <c r="AM99" s="131"/>
      <c r="AN99" s="243" t="str">
        <f t="shared" si="123"/>
        <v xml:space="preserve"> </v>
      </c>
      <c r="AO99" s="131" t="str">
        <f t="shared" si="124"/>
        <v xml:space="preserve"> </v>
      </c>
      <c r="AP99" s="131" t="str">
        <f t="shared" si="125"/>
        <v xml:space="preserve"> </v>
      </c>
      <c r="AQ99" s="131"/>
      <c r="AR99" s="131" t="str">
        <f t="shared" si="126"/>
        <v xml:space="preserve"> </v>
      </c>
      <c r="AS99" s="131" t="str">
        <f t="shared" si="172"/>
        <v xml:space="preserve"> </v>
      </c>
      <c r="AT99" s="131" t="str">
        <f t="shared" si="127"/>
        <v xml:space="preserve"> </v>
      </c>
      <c r="AU99" s="131" t="str">
        <f t="shared" si="128"/>
        <v xml:space="preserve"> </v>
      </c>
      <c r="AV99" s="131"/>
      <c r="AW99" s="131" t="str">
        <f t="shared" si="129"/>
        <v xml:space="preserve"> </v>
      </c>
      <c r="AX99" s="131" t="str">
        <f t="shared" si="183"/>
        <v xml:space="preserve"> </v>
      </c>
      <c r="AY99" s="131" t="str">
        <f t="shared" si="130"/>
        <v xml:space="preserve"> </v>
      </c>
      <c r="AZ99" s="131"/>
      <c r="BA99" s="131" t="str">
        <f t="shared" si="184"/>
        <v xml:space="preserve"> </v>
      </c>
      <c r="BB99" s="131"/>
      <c r="BC99" s="131"/>
      <c r="BD99" s="131" t="str">
        <f t="shared" si="131"/>
        <v xml:space="preserve"> </v>
      </c>
      <c r="BE99" s="131"/>
      <c r="BF99" s="131" t="str">
        <f t="shared" si="173"/>
        <v xml:space="preserve"> </v>
      </c>
      <c r="BG99" s="131" t="str">
        <f t="shared" si="174"/>
        <v xml:space="preserve"> </v>
      </c>
      <c r="BH99" s="131"/>
      <c r="BI99" s="131"/>
      <c r="BJ99" s="131"/>
      <c r="BK99" s="131" t="str">
        <f t="shared" si="175"/>
        <v xml:space="preserve"> </v>
      </c>
      <c r="BL99" s="131"/>
      <c r="BM99" s="131"/>
      <c r="BN99" s="131" t="str">
        <f t="shared" si="176"/>
        <v xml:space="preserve"> </v>
      </c>
      <c r="BO99" s="131"/>
      <c r="BP99" s="131" t="str">
        <f t="shared" si="177"/>
        <v xml:space="preserve"> </v>
      </c>
      <c r="BQ99" s="131"/>
      <c r="BR99" s="131"/>
      <c r="BS99" s="131"/>
      <c r="BT99" s="131"/>
      <c r="BU99" s="131"/>
      <c r="BV99" s="131" t="str">
        <f t="shared" si="178"/>
        <v xml:space="preserve"> </v>
      </c>
      <c r="BW99" s="131"/>
      <c r="BX99" s="131"/>
      <c r="BY99" s="131"/>
      <c r="BZ99" s="131" t="str">
        <f t="shared" si="179"/>
        <v xml:space="preserve"> </v>
      </c>
      <c r="CA99" s="131"/>
      <c r="CB99" s="136" t="str">
        <f t="shared" si="132"/>
        <v xml:space="preserve"> </v>
      </c>
      <c r="CC99" s="131" t="str">
        <f t="shared" si="133"/>
        <v xml:space="preserve"> </v>
      </c>
      <c r="CD99" s="136" t="str">
        <f t="shared" si="134"/>
        <v xml:space="preserve"> </v>
      </c>
      <c r="CE99" s="131" t="str">
        <f t="shared" si="182"/>
        <v xml:space="preserve"> </v>
      </c>
      <c r="CF99" s="136" t="str">
        <f t="shared" si="135"/>
        <v xml:space="preserve"> </v>
      </c>
      <c r="CG99" s="136"/>
      <c r="CH99" s="136" t="str">
        <f t="shared" si="181"/>
        <v xml:space="preserve"> </v>
      </c>
      <c r="CI99" s="131" t="str">
        <f t="shared" si="136"/>
        <v xml:space="preserve"> </v>
      </c>
      <c r="CJ99" s="131"/>
      <c r="CK99" s="136" t="str">
        <f t="shared" si="137"/>
        <v xml:space="preserve"> </v>
      </c>
      <c r="CL99" s="136" t="str">
        <f t="shared" si="138"/>
        <v xml:space="preserve"> </v>
      </c>
      <c r="CM99" s="131" t="str">
        <f t="shared" si="139"/>
        <v xml:space="preserve"> </v>
      </c>
      <c r="CN99" s="136" t="str">
        <f t="shared" si="140"/>
        <v xml:space="preserve"> </v>
      </c>
      <c r="CO99" s="136" t="str">
        <f t="shared" si="141"/>
        <v xml:space="preserve"> </v>
      </c>
      <c r="CP99" s="136" t="str">
        <f t="shared" si="142"/>
        <v xml:space="preserve"> </v>
      </c>
      <c r="CQ99" s="136"/>
      <c r="CR99" s="136" t="str">
        <f t="shared" si="143"/>
        <v xml:space="preserve"> </v>
      </c>
      <c r="CS99" s="136"/>
      <c r="CT99" s="136"/>
      <c r="CU99" s="136"/>
      <c r="CV99" s="136"/>
      <c r="CW99" s="136"/>
      <c r="CX99" s="136"/>
      <c r="CY99" s="136"/>
      <c r="CZ99" s="136" t="str">
        <f t="shared" si="144"/>
        <v xml:space="preserve"> </v>
      </c>
      <c r="DA99" s="136" t="str">
        <f t="shared" si="145"/>
        <v xml:space="preserve"> </v>
      </c>
      <c r="DB99" s="136" t="str">
        <f t="shared" si="146"/>
        <v xml:space="preserve"> </v>
      </c>
      <c r="DC99" s="131" t="str">
        <f t="shared" si="105"/>
        <v xml:space="preserve"> </v>
      </c>
      <c r="DD99" s="131" t="str">
        <f t="shared" si="147"/>
        <v xml:space="preserve"> </v>
      </c>
      <c r="DE99" s="131" t="str">
        <f t="shared" si="148"/>
        <v xml:space="preserve"> </v>
      </c>
      <c r="DF99" s="131" t="str">
        <f t="shared" si="149"/>
        <v xml:space="preserve"> </v>
      </c>
      <c r="DG99" s="131" t="str">
        <f t="shared" si="150"/>
        <v xml:space="preserve"> </v>
      </c>
      <c r="DH99" s="131"/>
      <c r="DI99" s="131"/>
      <c r="DJ99" s="131"/>
      <c r="DK99" s="137" t="str">
        <f t="shared" si="180"/>
        <v xml:space="preserve"> </v>
      </c>
      <c r="DL99" s="227" t="str">
        <f t="shared" si="151"/>
        <v xml:space="preserve"> </v>
      </c>
      <c r="DM99" s="227" t="str">
        <f t="shared" si="152"/>
        <v xml:space="preserve"> </v>
      </c>
      <c r="DN99" s="228" t="str">
        <f t="shared" si="106"/>
        <v xml:space="preserve"> </v>
      </c>
      <c r="DO99" s="228" t="str">
        <f t="shared" si="153"/>
        <v xml:space="preserve"> </v>
      </c>
      <c r="DP99" s="228" t="str">
        <f t="shared" si="154"/>
        <v xml:space="preserve"> </v>
      </c>
      <c r="DQ99" s="228" t="str">
        <f t="shared" si="155"/>
        <v xml:space="preserve"> </v>
      </c>
    </row>
    <row r="100" spans="1:121">
      <c r="A100" s="132">
        <f t="shared" si="107"/>
        <v>0</v>
      </c>
      <c r="B100" s="18" t="str">
        <f t="shared" si="156"/>
        <v xml:space="preserve"> </v>
      </c>
      <c r="C100" s="18" t="str">
        <f>IF(A100=0," ",VLOOKUP(B100,'tosafot '!$A$7:$B$234,2,0))</f>
        <v xml:space="preserve"> </v>
      </c>
      <c r="D100" s="220" t="str">
        <f t="shared" si="157"/>
        <v xml:space="preserve"> </v>
      </c>
      <c r="E100" s="130" t="str">
        <f t="shared" si="158"/>
        <v xml:space="preserve"> </v>
      </c>
      <c r="F100" s="126" t="str">
        <f t="shared" si="159"/>
        <v xml:space="preserve"> </v>
      </c>
      <c r="G100" s="18" t="str">
        <f t="shared" si="160"/>
        <v xml:space="preserve"> </v>
      </c>
      <c r="H100" s="189" t="str">
        <f t="shared" si="161"/>
        <v xml:space="preserve"> </v>
      </c>
      <c r="I100" s="18" t="str">
        <f t="shared" si="162"/>
        <v xml:space="preserve"> </v>
      </c>
      <c r="J100" s="18" t="str">
        <f t="shared" si="163"/>
        <v xml:space="preserve"> </v>
      </c>
      <c r="K100" s="189" t="str">
        <f t="shared" si="164"/>
        <v xml:space="preserve"> </v>
      </c>
      <c r="L100" s="18" t="str">
        <f t="shared" si="165"/>
        <v xml:space="preserve"> </v>
      </c>
      <c r="M100" s="129" t="str">
        <f t="shared" si="166"/>
        <v xml:space="preserve"> </v>
      </c>
      <c r="N100" s="189"/>
      <c r="O100" s="132" t="str">
        <f t="shared" si="167"/>
        <v xml:space="preserve"> </v>
      </c>
      <c r="P100" s="127" t="str">
        <f t="shared" si="168"/>
        <v xml:space="preserve"> </v>
      </c>
      <c r="Q100" s="127" t="str">
        <f t="shared" si="169"/>
        <v xml:space="preserve"> </v>
      </c>
      <c r="R100" s="128" t="str">
        <f t="shared" si="170"/>
        <v xml:space="preserve"> </v>
      </c>
      <c r="S100" s="130" t="str">
        <f t="shared" si="171"/>
        <v xml:space="preserve"> </v>
      </c>
      <c r="T100" s="135" t="str">
        <f t="shared" si="108"/>
        <v xml:space="preserve"> </v>
      </c>
      <c r="U100" s="127" t="str">
        <f t="shared" si="109"/>
        <v xml:space="preserve"> </v>
      </c>
      <c r="V100" s="217">
        <v>0</v>
      </c>
      <c r="W100" s="191">
        <v>0</v>
      </c>
      <c r="X100" s="133">
        <v>0</v>
      </c>
      <c r="Y100" s="131" t="str">
        <f t="shared" si="110"/>
        <v xml:space="preserve"> </v>
      </c>
      <c r="Z100" s="131" t="str">
        <f t="shared" si="111"/>
        <v xml:space="preserve"> </v>
      </c>
      <c r="AA100" s="242" t="str">
        <f t="shared" si="112"/>
        <v xml:space="preserve"> </v>
      </c>
      <c r="AB100" s="131" t="str">
        <f t="shared" si="113"/>
        <v xml:space="preserve"> </v>
      </c>
      <c r="AC100" s="131" t="str">
        <f t="shared" si="114"/>
        <v xml:space="preserve"> </v>
      </c>
      <c r="AD100" s="131" t="str">
        <f t="shared" si="115"/>
        <v xml:space="preserve"> </v>
      </c>
      <c r="AE100" s="131" t="str">
        <f t="shared" si="116"/>
        <v xml:space="preserve"> </v>
      </c>
      <c r="AF100" s="131" t="str">
        <f t="shared" si="117"/>
        <v xml:space="preserve"> </v>
      </c>
      <c r="AG100" s="131" t="str">
        <f t="shared" si="118"/>
        <v xml:space="preserve"> </v>
      </c>
      <c r="AH100" s="131" t="str">
        <f t="shared" si="119"/>
        <v xml:space="preserve"> </v>
      </c>
      <c r="AI100" s="131" t="str">
        <f t="shared" si="120"/>
        <v xml:space="preserve"> </v>
      </c>
      <c r="AJ100" s="131" t="str">
        <f t="shared" si="121"/>
        <v xml:space="preserve"> </v>
      </c>
      <c r="AK100" s="131"/>
      <c r="AL100" s="131" t="str">
        <f t="shared" si="122"/>
        <v xml:space="preserve"> </v>
      </c>
      <c r="AM100" s="131"/>
      <c r="AN100" s="243" t="str">
        <f t="shared" si="123"/>
        <v xml:space="preserve"> </v>
      </c>
      <c r="AO100" s="131" t="str">
        <f t="shared" si="124"/>
        <v xml:space="preserve"> </v>
      </c>
      <c r="AP100" s="131" t="str">
        <f t="shared" si="125"/>
        <v xml:space="preserve"> </v>
      </c>
      <c r="AQ100" s="131"/>
      <c r="AR100" s="131" t="str">
        <f t="shared" si="126"/>
        <v xml:space="preserve"> </v>
      </c>
      <c r="AS100" s="131" t="str">
        <f t="shared" si="172"/>
        <v xml:space="preserve"> </v>
      </c>
      <c r="AT100" s="131" t="str">
        <f t="shared" si="127"/>
        <v xml:space="preserve"> </v>
      </c>
      <c r="AU100" s="131" t="str">
        <f t="shared" si="128"/>
        <v xml:space="preserve"> </v>
      </c>
      <c r="AV100" s="131"/>
      <c r="AW100" s="131" t="str">
        <f t="shared" si="129"/>
        <v xml:space="preserve"> </v>
      </c>
      <c r="AX100" s="131" t="str">
        <f t="shared" si="183"/>
        <v xml:space="preserve"> </v>
      </c>
      <c r="AY100" s="131" t="str">
        <f t="shared" si="130"/>
        <v xml:space="preserve"> </v>
      </c>
      <c r="AZ100" s="131"/>
      <c r="BA100" s="131" t="str">
        <f t="shared" si="184"/>
        <v xml:space="preserve"> </v>
      </c>
      <c r="BB100" s="131"/>
      <c r="BC100" s="131"/>
      <c r="BD100" s="131" t="str">
        <f t="shared" si="131"/>
        <v xml:space="preserve"> </v>
      </c>
      <c r="BE100" s="131"/>
      <c r="BF100" s="131" t="str">
        <f t="shared" si="173"/>
        <v xml:space="preserve"> </v>
      </c>
      <c r="BG100" s="131" t="str">
        <f t="shared" si="174"/>
        <v xml:space="preserve"> </v>
      </c>
      <c r="BH100" s="131"/>
      <c r="BI100" s="131"/>
      <c r="BJ100" s="131"/>
      <c r="BK100" s="131" t="str">
        <f t="shared" si="175"/>
        <v xml:space="preserve"> </v>
      </c>
      <c r="BL100" s="131"/>
      <c r="BM100" s="131"/>
      <c r="BN100" s="131" t="str">
        <f t="shared" si="176"/>
        <v xml:space="preserve"> </v>
      </c>
      <c r="BO100" s="131"/>
      <c r="BP100" s="131" t="str">
        <f t="shared" si="177"/>
        <v xml:space="preserve"> </v>
      </c>
      <c r="BQ100" s="131"/>
      <c r="BR100" s="131"/>
      <c r="BS100" s="131"/>
      <c r="BT100" s="131"/>
      <c r="BU100" s="131"/>
      <c r="BV100" s="131" t="str">
        <f t="shared" si="178"/>
        <v xml:space="preserve"> </v>
      </c>
      <c r="BW100" s="131"/>
      <c r="BX100" s="131"/>
      <c r="BY100" s="131"/>
      <c r="BZ100" s="131" t="str">
        <f t="shared" si="179"/>
        <v xml:space="preserve"> </v>
      </c>
      <c r="CA100" s="131"/>
      <c r="CB100" s="136" t="str">
        <f t="shared" si="132"/>
        <v xml:space="preserve"> </v>
      </c>
      <c r="CC100" s="131" t="str">
        <f t="shared" si="133"/>
        <v xml:space="preserve"> </v>
      </c>
      <c r="CD100" s="136" t="str">
        <f t="shared" si="134"/>
        <v xml:space="preserve"> </v>
      </c>
      <c r="CE100" s="131" t="str">
        <f t="shared" si="182"/>
        <v xml:space="preserve"> </v>
      </c>
      <c r="CF100" s="136" t="str">
        <f t="shared" si="135"/>
        <v xml:space="preserve"> </v>
      </c>
      <c r="CG100" s="136"/>
      <c r="CH100" s="136" t="str">
        <f t="shared" si="181"/>
        <v xml:space="preserve"> </v>
      </c>
      <c r="CI100" s="131" t="str">
        <f t="shared" si="136"/>
        <v xml:space="preserve"> </v>
      </c>
      <c r="CJ100" s="131"/>
      <c r="CK100" s="136" t="str">
        <f t="shared" si="137"/>
        <v xml:space="preserve"> </v>
      </c>
      <c r="CL100" s="136" t="str">
        <f t="shared" si="138"/>
        <v xml:space="preserve"> </v>
      </c>
      <c r="CM100" s="131" t="str">
        <f t="shared" si="139"/>
        <v xml:space="preserve"> </v>
      </c>
      <c r="CN100" s="136" t="str">
        <f t="shared" si="140"/>
        <v xml:space="preserve"> </v>
      </c>
      <c r="CO100" s="136" t="str">
        <f t="shared" si="141"/>
        <v xml:space="preserve"> </v>
      </c>
      <c r="CP100" s="136" t="str">
        <f t="shared" si="142"/>
        <v xml:space="preserve"> </v>
      </c>
      <c r="CQ100" s="136"/>
      <c r="CR100" s="136" t="str">
        <f t="shared" si="143"/>
        <v xml:space="preserve"> </v>
      </c>
      <c r="CS100" s="136"/>
      <c r="CT100" s="136"/>
      <c r="CU100" s="136"/>
      <c r="CV100" s="136"/>
      <c r="CW100" s="136"/>
      <c r="CX100" s="136"/>
      <c r="CY100" s="136"/>
      <c r="CZ100" s="136" t="str">
        <f t="shared" si="144"/>
        <v xml:space="preserve"> </v>
      </c>
      <c r="DA100" s="136" t="str">
        <f t="shared" si="145"/>
        <v xml:space="preserve"> </v>
      </c>
      <c r="DB100" s="136" t="str">
        <f t="shared" si="146"/>
        <v xml:space="preserve"> </v>
      </c>
      <c r="DC100" s="131" t="str">
        <f t="shared" si="105"/>
        <v xml:space="preserve"> </v>
      </c>
      <c r="DD100" s="131" t="str">
        <f t="shared" si="147"/>
        <v xml:space="preserve"> </v>
      </c>
      <c r="DE100" s="131" t="str">
        <f t="shared" si="148"/>
        <v xml:space="preserve"> </v>
      </c>
      <c r="DF100" s="131" t="str">
        <f t="shared" si="149"/>
        <v xml:space="preserve"> </v>
      </c>
      <c r="DG100" s="131" t="str">
        <f t="shared" si="150"/>
        <v xml:space="preserve"> </v>
      </c>
      <c r="DH100" s="131"/>
      <c r="DI100" s="131"/>
      <c r="DJ100" s="131"/>
      <c r="DK100" s="137" t="str">
        <f t="shared" si="180"/>
        <v xml:space="preserve"> </v>
      </c>
      <c r="DL100" s="227" t="str">
        <f t="shared" si="151"/>
        <v xml:space="preserve"> </v>
      </c>
      <c r="DM100" s="227" t="str">
        <f t="shared" si="152"/>
        <v xml:space="preserve"> </v>
      </c>
      <c r="DN100" s="228" t="str">
        <f t="shared" si="106"/>
        <v xml:space="preserve"> </v>
      </c>
      <c r="DO100" s="228" t="str">
        <f t="shared" si="153"/>
        <v xml:space="preserve"> </v>
      </c>
      <c r="DP100" s="228" t="str">
        <f t="shared" si="154"/>
        <v xml:space="preserve"> </v>
      </c>
      <c r="DQ100" s="228" t="str">
        <f t="shared" si="155"/>
        <v xml:space="preserve"> </v>
      </c>
    </row>
    <row r="101" spans="1:121">
      <c r="A101" s="132">
        <f t="shared" si="107"/>
        <v>0</v>
      </c>
      <c r="B101" s="18" t="str">
        <f t="shared" si="156"/>
        <v xml:space="preserve"> </v>
      </c>
      <c r="C101" s="18" t="str">
        <f>IF(A101=0," ",VLOOKUP(B101,'tosafot '!$A$7:$B$234,2,0))</f>
        <v xml:space="preserve"> </v>
      </c>
      <c r="D101" s="220" t="str">
        <f t="shared" si="157"/>
        <v xml:space="preserve"> </v>
      </c>
      <c r="E101" s="130" t="str">
        <f t="shared" si="158"/>
        <v xml:space="preserve"> </v>
      </c>
      <c r="F101" s="126" t="str">
        <f t="shared" si="159"/>
        <v xml:space="preserve"> </v>
      </c>
      <c r="G101" s="18" t="str">
        <f t="shared" si="160"/>
        <v xml:space="preserve"> </v>
      </c>
      <c r="H101" s="189" t="str">
        <f t="shared" si="161"/>
        <v xml:space="preserve"> </v>
      </c>
      <c r="I101" s="18" t="str">
        <f t="shared" si="162"/>
        <v xml:space="preserve"> </v>
      </c>
      <c r="J101" s="18" t="str">
        <f t="shared" si="163"/>
        <v xml:space="preserve"> </v>
      </c>
      <c r="K101" s="189" t="str">
        <f t="shared" si="164"/>
        <v xml:space="preserve"> </v>
      </c>
      <c r="L101" s="18" t="str">
        <f t="shared" si="165"/>
        <v xml:space="preserve"> </v>
      </c>
      <c r="M101" s="129" t="str">
        <f t="shared" si="166"/>
        <v xml:space="preserve"> </v>
      </c>
      <c r="N101" s="189"/>
      <c r="O101" s="132" t="str">
        <f t="shared" si="167"/>
        <v xml:space="preserve"> </v>
      </c>
      <c r="P101" s="127" t="str">
        <f t="shared" si="168"/>
        <v xml:space="preserve"> </v>
      </c>
      <c r="Q101" s="127" t="str">
        <f t="shared" si="169"/>
        <v xml:space="preserve"> </v>
      </c>
      <c r="R101" s="128" t="str">
        <f t="shared" si="170"/>
        <v xml:space="preserve"> </v>
      </c>
      <c r="S101" s="130" t="str">
        <f t="shared" si="171"/>
        <v xml:space="preserve"> </v>
      </c>
      <c r="T101" s="135" t="str">
        <f t="shared" si="108"/>
        <v xml:space="preserve"> </v>
      </c>
      <c r="U101" s="127" t="str">
        <f t="shared" si="109"/>
        <v xml:space="preserve"> </v>
      </c>
      <c r="V101" s="217">
        <v>0</v>
      </c>
      <c r="W101" s="191">
        <v>0</v>
      </c>
      <c r="X101" s="133">
        <v>0</v>
      </c>
      <c r="Y101" s="131" t="str">
        <f t="shared" si="110"/>
        <v xml:space="preserve"> </v>
      </c>
      <c r="Z101" s="131" t="str">
        <f t="shared" si="111"/>
        <v xml:space="preserve"> </v>
      </c>
      <c r="AA101" s="242" t="str">
        <f t="shared" si="112"/>
        <v xml:space="preserve"> </v>
      </c>
      <c r="AB101" s="131" t="str">
        <f t="shared" si="113"/>
        <v xml:space="preserve"> </v>
      </c>
      <c r="AC101" s="131" t="str">
        <f t="shared" si="114"/>
        <v xml:space="preserve"> </v>
      </c>
      <c r="AD101" s="131" t="str">
        <f t="shared" si="115"/>
        <v xml:space="preserve"> </v>
      </c>
      <c r="AE101" s="131" t="str">
        <f t="shared" si="116"/>
        <v xml:space="preserve"> </v>
      </c>
      <c r="AF101" s="131" t="str">
        <f t="shared" si="117"/>
        <v xml:space="preserve"> </v>
      </c>
      <c r="AG101" s="131" t="str">
        <f t="shared" si="118"/>
        <v xml:space="preserve"> </v>
      </c>
      <c r="AH101" s="131" t="str">
        <f t="shared" si="119"/>
        <v xml:space="preserve"> </v>
      </c>
      <c r="AI101" s="131" t="str">
        <f t="shared" si="120"/>
        <v xml:space="preserve"> </v>
      </c>
      <c r="AJ101" s="131" t="str">
        <f t="shared" si="121"/>
        <v xml:space="preserve"> </v>
      </c>
      <c r="AK101" s="131"/>
      <c r="AL101" s="131" t="str">
        <f t="shared" si="122"/>
        <v xml:space="preserve"> </v>
      </c>
      <c r="AM101" s="131"/>
      <c r="AN101" s="243" t="str">
        <f t="shared" si="123"/>
        <v xml:space="preserve"> </v>
      </c>
      <c r="AO101" s="131" t="str">
        <f t="shared" si="124"/>
        <v xml:space="preserve"> </v>
      </c>
      <c r="AP101" s="131" t="str">
        <f t="shared" si="125"/>
        <v xml:space="preserve"> </v>
      </c>
      <c r="AQ101" s="131"/>
      <c r="AR101" s="131" t="str">
        <f t="shared" si="126"/>
        <v xml:space="preserve"> </v>
      </c>
      <c r="AS101" s="131" t="str">
        <f t="shared" si="172"/>
        <v xml:space="preserve"> </v>
      </c>
      <c r="AT101" s="131" t="str">
        <f t="shared" si="127"/>
        <v xml:space="preserve"> </v>
      </c>
      <c r="AU101" s="131" t="str">
        <f t="shared" si="128"/>
        <v xml:space="preserve"> </v>
      </c>
      <c r="AV101" s="131"/>
      <c r="AW101" s="131" t="str">
        <f t="shared" si="129"/>
        <v xml:space="preserve"> </v>
      </c>
      <c r="AX101" s="131" t="str">
        <f t="shared" si="183"/>
        <v xml:space="preserve"> </v>
      </c>
      <c r="AY101" s="131" t="str">
        <f t="shared" si="130"/>
        <v xml:space="preserve"> </v>
      </c>
      <c r="AZ101" s="131"/>
      <c r="BA101" s="131" t="str">
        <f t="shared" si="184"/>
        <v xml:space="preserve"> </v>
      </c>
      <c r="BB101" s="131"/>
      <c r="BC101" s="131"/>
      <c r="BD101" s="131" t="str">
        <f t="shared" si="131"/>
        <v xml:space="preserve"> </v>
      </c>
      <c r="BE101" s="131"/>
      <c r="BF101" s="131" t="str">
        <f t="shared" si="173"/>
        <v xml:space="preserve"> </v>
      </c>
      <c r="BG101" s="131" t="str">
        <f t="shared" si="174"/>
        <v xml:space="preserve"> </v>
      </c>
      <c r="BH101" s="131"/>
      <c r="BI101" s="131"/>
      <c r="BJ101" s="131"/>
      <c r="BK101" s="131" t="str">
        <f t="shared" si="175"/>
        <v xml:space="preserve"> </v>
      </c>
      <c r="BL101" s="131"/>
      <c r="BM101" s="131"/>
      <c r="BN101" s="131" t="str">
        <f t="shared" si="176"/>
        <v xml:space="preserve"> </v>
      </c>
      <c r="BO101" s="131"/>
      <c r="BP101" s="131" t="str">
        <f t="shared" si="177"/>
        <v xml:space="preserve"> </v>
      </c>
      <c r="BQ101" s="131"/>
      <c r="BR101" s="131"/>
      <c r="BS101" s="131"/>
      <c r="BT101" s="131"/>
      <c r="BU101" s="131"/>
      <c r="BV101" s="131" t="str">
        <f t="shared" si="178"/>
        <v xml:space="preserve"> </v>
      </c>
      <c r="BW101" s="131"/>
      <c r="BX101" s="131"/>
      <c r="BY101" s="131"/>
      <c r="BZ101" s="131" t="str">
        <f t="shared" si="179"/>
        <v xml:space="preserve"> </v>
      </c>
      <c r="CA101" s="131"/>
      <c r="CB101" s="136" t="str">
        <f t="shared" si="132"/>
        <v xml:space="preserve"> </v>
      </c>
      <c r="CC101" s="131" t="str">
        <f t="shared" si="133"/>
        <v xml:space="preserve"> </v>
      </c>
      <c r="CD101" s="136" t="str">
        <f t="shared" si="134"/>
        <v xml:space="preserve"> </v>
      </c>
      <c r="CE101" s="131" t="str">
        <f t="shared" si="182"/>
        <v xml:space="preserve"> </v>
      </c>
      <c r="CF101" s="136" t="str">
        <f t="shared" si="135"/>
        <v xml:space="preserve"> </v>
      </c>
      <c r="CG101" s="136"/>
      <c r="CH101" s="136" t="str">
        <f t="shared" si="181"/>
        <v xml:space="preserve"> </v>
      </c>
      <c r="CI101" s="131" t="str">
        <f t="shared" si="136"/>
        <v xml:space="preserve"> </v>
      </c>
      <c r="CJ101" s="131"/>
      <c r="CK101" s="136" t="str">
        <f t="shared" si="137"/>
        <v xml:space="preserve"> </v>
      </c>
      <c r="CL101" s="136" t="str">
        <f t="shared" si="138"/>
        <v xml:space="preserve"> </v>
      </c>
      <c r="CM101" s="131" t="str">
        <f t="shared" si="139"/>
        <v xml:space="preserve"> </v>
      </c>
      <c r="CN101" s="136" t="str">
        <f t="shared" si="140"/>
        <v xml:space="preserve"> </v>
      </c>
      <c r="CO101" s="136" t="str">
        <f t="shared" si="141"/>
        <v xml:space="preserve"> </v>
      </c>
      <c r="CP101" s="136" t="str">
        <f t="shared" si="142"/>
        <v xml:space="preserve"> </v>
      </c>
      <c r="CQ101" s="136"/>
      <c r="CR101" s="136" t="str">
        <f t="shared" si="143"/>
        <v xml:space="preserve"> </v>
      </c>
      <c r="CS101" s="136"/>
      <c r="CT101" s="136"/>
      <c r="CU101" s="136"/>
      <c r="CV101" s="136"/>
      <c r="CW101" s="136"/>
      <c r="CX101" s="136"/>
      <c r="CY101" s="136"/>
      <c r="CZ101" s="136" t="str">
        <f t="shared" si="144"/>
        <v xml:space="preserve"> </v>
      </c>
      <c r="DA101" s="136" t="str">
        <f t="shared" si="145"/>
        <v xml:space="preserve"> </v>
      </c>
      <c r="DB101" s="136" t="str">
        <f t="shared" si="146"/>
        <v xml:space="preserve"> </v>
      </c>
      <c r="DC101" s="131" t="str">
        <f t="shared" si="105"/>
        <v xml:space="preserve"> </v>
      </c>
      <c r="DD101" s="131" t="str">
        <f t="shared" si="147"/>
        <v xml:space="preserve"> </v>
      </c>
      <c r="DE101" s="131" t="str">
        <f t="shared" si="148"/>
        <v xml:space="preserve"> </v>
      </c>
      <c r="DF101" s="131" t="str">
        <f t="shared" si="149"/>
        <v xml:space="preserve"> </v>
      </c>
      <c r="DG101" s="131" t="str">
        <f t="shared" si="150"/>
        <v xml:space="preserve"> </v>
      </c>
      <c r="DH101" s="131"/>
      <c r="DI101" s="131"/>
      <c r="DJ101" s="131"/>
      <c r="DK101" s="137" t="str">
        <f t="shared" si="180"/>
        <v xml:space="preserve"> </v>
      </c>
      <c r="DL101" s="227" t="str">
        <f t="shared" si="151"/>
        <v xml:space="preserve"> </v>
      </c>
      <c r="DM101" s="227" t="str">
        <f t="shared" si="152"/>
        <v xml:space="preserve"> </v>
      </c>
      <c r="DN101" s="228" t="str">
        <f t="shared" si="106"/>
        <v xml:space="preserve"> </v>
      </c>
      <c r="DO101" s="228" t="str">
        <f t="shared" si="153"/>
        <v xml:space="preserve"> </v>
      </c>
      <c r="DP101" s="228" t="str">
        <f t="shared" si="154"/>
        <v xml:space="preserve"> </v>
      </c>
      <c r="DQ101" s="228" t="str">
        <f t="shared" si="155"/>
        <v xml:space="preserve"> </v>
      </c>
    </row>
    <row r="102" spans="1:121">
      <c r="A102" s="132">
        <f t="shared" si="107"/>
        <v>0</v>
      </c>
      <c r="B102" s="18" t="str">
        <f t="shared" si="156"/>
        <v xml:space="preserve"> </v>
      </c>
      <c r="C102" s="18" t="str">
        <f>IF(A102=0," ",VLOOKUP(B102,'tosafot '!$A$7:$B$234,2,0))</f>
        <v xml:space="preserve"> </v>
      </c>
      <c r="D102" s="220" t="str">
        <f t="shared" si="157"/>
        <v xml:space="preserve"> </v>
      </c>
      <c r="E102" s="130" t="str">
        <f t="shared" si="158"/>
        <v xml:space="preserve"> </v>
      </c>
      <c r="F102" s="126" t="str">
        <f t="shared" si="159"/>
        <v xml:space="preserve"> </v>
      </c>
      <c r="G102" s="18" t="str">
        <f t="shared" si="160"/>
        <v xml:space="preserve"> </v>
      </c>
      <c r="H102" s="189" t="str">
        <f t="shared" si="161"/>
        <v xml:space="preserve"> </v>
      </c>
      <c r="I102" s="18" t="str">
        <f t="shared" si="162"/>
        <v xml:space="preserve"> </v>
      </c>
      <c r="J102" s="18" t="str">
        <f t="shared" si="163"/>
        <v xml:space="preserve"> </v>
      </c>
      <c r="K102" s="189" t="str">
        <f t="shared" si="164"/>
        <v xml:space="preserve"> </v>
      </c>
      <c r="L102" s="18" t="str">
        <f t="shared" si="165"/>
        <v xml:space="preserve"> </v>
      </c>
      <c r="M102" s="129" t="str">
        <f t="shared" si="166"/>
        <v xml:space="preserve"> </v>
      </c>
      <c r="N102" s="189"/>
      <c r="O102" s="132" t="str">
        <f t="shared" si="167"/>
        <v xml:space="preserve"> </v>
      </c>
      <c r="P102" s="127" t="str">
        <f t="shared" si="168"/>
        <v xml:space="preserve"> </v>
      </c>
      <c r="Q102" s="127" t="str">
        <f t="shared" si="169"/>
        <v xml:space="preserve"> </v>
      </c>
      <c r="R102" s="128" t="str">
        <f t="shared" si="170"/>
        <v xml:space="preserve"> </v>
      </c>
      <c r="S102" s="130" t="str">
        <f t="shared" si="171"/>
        <v xml:space="preserve"> </v>
      </c>
      <c r="T102" s="135" t="str">
        <f t="shared" si="108"/>
        <v xml:space="preserve"> </v>
      </c>
      <c r="U102" s="127" t="str">
        <f t="shared" si="109"/>
        <v xml:space="preserve"> </v>
      </c>
      <c r="V102" s="217">
        <v>0</v>
      </c>
      <c r="W102" s="191">
        <v>0</v>
      </c>
      <c r="X102" s="133">
        <v>0</v>
      </c>
      <c r="Y102" s="131" t="str">
        <f t="shared" si="110"/>
        <v xml:space="preserve"> </v>
      </c>
      <c r="Z102" s="131" t="str">
        <f t="shared" si="111"/>
        <v xml:space="preserve"> </v>
      </c>
      <c r="AA102" s="242" t="str">
        <f t="shared" si="112"/>
        <v xml:space="preserve"> </v>
      </c>
      <c r="AB102" s="131" t="str">
        <f t="shared" si="113"/>
        <v xml:space="preserve"> </v>
      </c>
      <c r="AC102" s="131" t="str">
        <f t="shared" si="114"/>
        <v xml:space="preserve"> </v>
      </c>
      <c r="AD102" s="131" t="str">
        <f t="shared" si="115"/>
        <v xml:space="preserve"> </v>
      </c>
      <c r="AE102" s="131" t="str">
        <f t="shared" si="116"/>
        <v xml:space="preserve"> </v>
      </c>
      <c r="AF102" s="131" t="str">
        <f t="shared" si="117"/>
        <v xml:space="preserve"> </v>
      </c>
      <c r="AG102" s="131" t="str">
        <f t="shared" si="118"/>
        <v xml:space="preserve"> </v>
      </c>
      <c r="AH102" s="131" t="str">
        <f t="shared" si="119"/>
        <v xml:space="preserve"> </v>
      </c>
      <c r="AI102" s="131" t="str">
        <f t="shared" si="120"/>
        <v xml:space="preserve"> </v>
      </c>
      <c r="AJ102" s="131" t="str">
        <f t="shared" si="121"/>
        <v xml:space="preserve"> </v>
      </c>
      <c r="AK102" s="131"/>
      <c r="AL102" s="131" t="str">
        <f t="shared" si="122"/>
        <v xml:space="preserve"> </v>
      </c>
      <c r="AM102" s="131"/>
      <c r="AN102" s="243" t="str">
        <f t="shared" si="123"/>
        <v xml:space="preserve"> </v>
      </c>
      <c r="AO102" s="131" t="str">
        <f t="shared" si="124"/>
        <v xml:space="preserve"> </v>
      </c>
      <c r="AP102" s="131" t="str">
        <f t="shared" si="125"/>
        <v xml:space="preserve"> </v>
      </c>
      <c r="AQ102" s="131"/>
      <c r="AR102" s="131" t="str">
        <f t="shared" si="126"/>
        <v xml:space="preserve"> </v>
      </c>
      <c r="AS102" s="131" t="str">
        <f t="shared" si="172"/>
        <v xml:space="preserve"> </v>
      </c>
      <c r="AT102" s="131" t="str">
        <f t="shared" si="127"/>
        <v xml:space="preserve"> </v>
      </c>
      <c r="AU102" s="131" t="str">
        <f t="shared" si="128"/>
        <v xml:space="preserve"> </v>
      </c>
      <c r="AV102" s="131"/>
      <c r="AW102" s="131" t="str">
        <f t="shared" si="129"/>
        <v xml:space="preserve"> </v>
      </c>
      <c r="AX102" s="131" t="str">
        <f t="shared" si="183"/>
        <v xml:space="preserve"> </v>
      </c>
      <c r="AY102" s="131" t="str">
        <f t="shared" si="130"/>
        <v xml:space="preserve"> </v>
      </c>
      <c r="AZ102" s="131"/>
      <c r="BA102" s="131" t="str">
        <f t="shared" si="184"/>
        <v xml:space="preserve"> </v>
      </c>
      <c r="BB102" s="131"/>
      <c r="BC102" s="131"/>
      <c r="BD102" s="131" t="str">
        <f t="shared" si="131"/>
        <v xml:space="preserve"> </v>
      </c>
      <c r="BE102" s="131"/>
      <c r="BF102" s="131" t="str">
        <f t="shared" si="173"/>
        <v xml:space="preserve"> </v>
      </c>
      <c r="BG102" s="131" t="str">
        <f t="shared" si="174"/>
        <v xml:space="preserve"> </v>
      </c>
      <c r="BH102" s="131"/>
      <c r="BI102" s="131"/>
      <c r="BJ102" s="131"/>
      <c r="BK102" s="131" t="str">
        <f t="shared" si="175"/>
        <v xml:space="preserve"> </v>
      </c>
      <c r="BL102" s="131"/>
      <c r="BM102" s="131"/>
      <c r="BN102" s="131" t="str">
        <f t="shared" si="176"/>
        <v xml:space="preserve"> </v>
      </c>
      <c r="BO102" s="131"/>
      <c r="BP102" s="131" t="str">
        <f t="shared" si="177"/>
        <v xml:space="preserve"> </v>
      </c>
      <c r="BQ102" s="131"/>
      <c r="BR102" s="131"/>
      <c r="BS102" s="131"/>
      <c r="BT102" s="131"/>
      <c r="BU102" s="131"/>
      <c r="BV102" s="131" t="str">
        <f t="shared" si="178"/>
        <v xml:space="preserve"> </v>
      </c>
      <c r="BW102" s="131"/>
      <c r="BX102" s="131"/>
      <c r="BY102" s="131"/>
      <c r="BZ102" s="131" t="str">
        <f t="shared" si="179"/>
        <v xml:space="preserve"> </v>
      </c>
      <c r="CA102" s="131"/>
      <c r="CB102" s="136" t="str">
        <f t="shared" si="132"/>
        <v xml:space="preserve"> </v>
      </c>
      <c r="CC102" s="131" t="str">
        <f t="shared" si="133"/>
        <v xml:space="preserve"> </v>
      </c>
      <c r="CD102" s="136" t="str">
        <f t="shared" si="134"/>
        <v xml:space="preserve"> </v>
      </c>
      <c r="CE102" s="131" t="str">
        <f t="shared" si="182"/>
        <v xml:space="preserve"> </v>
      </c>
      <c r="CF102" s="136" t="str">
        <f t="shared" si="135"/>
        <v xml:space="preserve"> </v>
      </c>
      <c r="CG102" s="136"/>
      <c r="CH102" s="136" t="str">
        <f t="shared" si="181"/>
        <v xml:space="preserve"> </v>
      </c>
      <c r="CI102" s="131" t="str">
        <f t="shared" si="136"/>
        <v xml:space="preserve"> </v>
      </c>
      <c r="CJ102" s="131"/>
      <c r="CK102" s="136" t="str">
        <f t="shared" si="137"/>
        <v xml:space="preserve"> </v>
      </c>
      <c r="CL102" s="136" t="str">
        <f t="shared" si="138"/>
        <v xml:space="preserve"> </v>
      </c>
      <c r="CM102" s="131" t="str">
        <f t="shared" si="139"/>
        <v xml:space="preserve"> </v>
      </c>
      <c r="CN102" s="136" t="str">
        <f t="shared" si="140"/>
        <v xml:space="preserve"> </v>
      </c>
      <c r="CO102" s="136" t="str">
        <f t="shared" si="141"/>
        <v xml:space="preserve"> </v>
      </c>
      <c r="CP102" s="136" t="str">
        <f t="shared" si="142"/>
        <v xml:space="preserve"> </v>
      </c>
      <c r="CQ102" s="136"/>
      <c r="CR102" s="136" t="str">
        <f t="shared" si="143"/>
        <v xml:space="preserve"> </v>
      </c>
      <c r="CS102" s="136"/>
      <c r="CT102" s="136"/>
      <c r="CU102" s="136"/>
      <c r="CV102" s="136"/>
      <c r="CW102" s="136"/>
      <c r="CX102" s="136"/>
      <c r="CY102" s="136"/>
      <c r="CZ102" s="136" t="str">
        <f t="shared" si="144"/>
        <v xml:space="preserve"> </v>
      </c>
      <c r="DA102" s="136" t="str">
        <f t="shared" si="145"/>
        <v xml:space="preserve"> </v>
      </c>
      <c r="DB102" s="136" t="str">
        <f t="shared" si="146"/>
        <v xml:space="preserve"> </v>
      </c>
      <c r="DC102" s="131" t="str">
        <f t="shared" si="105"/>
        <v xml:space="preserve"> </v>
      </c>
      <c r="DD102" s="131" t="str">
        <f t="shared" si="147"/>
        <v xml:space="preserve"> </v>
      </c>
      <c r="DE102" s="131" t="str">
        <f t="shared" si="148"/>
        <v xml:space="preserve"> </v>
      </c>
      <c r="DF102" s="131" t="str">
        <f t="shared" si="149"/>
        <v xml:space="preserve"> </v>
      </c>
      <c r="DG102" s="131" t="str">
        <f t="shared" si="150"/>
        <v xml:space="preserve"> </v>
      </c>
      <c r="DH102" s="131"/>
      <c r="DI102" s="131"/>
      <c r="DJ102" s="131"/>
      <c r="DK102" s="137" t="str">
        <f t="shared" si="180"/>
        <v xml:space="preserve"> </v>
      </c>
      <c r="DL102" s="227" t="str">
        <f t="shared" si="151"/>
        <v xml:space="preserve"> </v>
      </c>
      <c r="DM102" s="227" t="str">
        <f t="shared" si="152"/>
        <v xml:space="preserve"> </v>
      </c>
      <c r="DN102" s="228" t="str">
        <f t="shared" si="106"/>
        <v xml:space="preserve"> </v>
      </c>
      <c r="DO102" s="228" t="str">
        <f t="shared" si="153"/>
        <v xml:space="preserve"> </v>
      </c>
      <c r="DP102" s="228" t="str">
        <f t="shared" si="154"/>
        <v xml:space="preserve"> </v>
      </c>
      <c r="DQ102" s="228" t="str">
        <f t="shared" si="155"/>
        <v xml:space="preserve"> </v>
      </c>
    </row>
    <row r="103" spans="1:121">
      <c r="A103" s="132">
        <f t="shared" si="107"/>
        <v>0</v>
      </c>
      <c r="B103" s="18" t="str">
        <f t="shared" si="156"/>
        <v xml:space="preserve"> </v>
      </c>
      <c r="C103" s="18" t="str">
        <f>IF(A103=0," ",VLOOKUP(B103,'tosafot '!$A$7:$B$234,2,0))</f>
        <v xml:space="preserve"> </v>
      </c>
      <c r="D103" s="220" t="str">
        <f t="shared" si="157"/>
        <v xml:space="preserve"> </v>
      </c>
      <c r="E103" s="130" t="str">
        <f t="shared" si="158"/>
        <v xml:space="preserve"> </v>
      </c>
      <c r="F103" s="126" t="str">
        <f t="shared" si="159"/>
        <v xml:space="preserve"> </v>
      </c>
      <c r="G103" s="18" t="str">
        <f t="shared" si="160"/>
        <v xml:space="preserve"> </v>
      </c>
      <c r="H103" s="189" t="str">
        <f t="shared" si="161"/>
        <v xml:space="preserve"> </v>
      </c>
      <c r="I103" s="18" t="str">
        <f t="shared" si="162"/>
        <v xml:space="preserve"> </v>
      </c>
      <c r="J103" s="18" t="str">
        <f t="shared" si="163"/>
        <v xml:space="preserve"> </v>
      </c>
      <c r="K103" s="189" t="str">
        <f t="shared" si="164"/>
        <v xml:space="preserve"> </v>
      </c>
      <c r="L103" s="18" t="str">
        <f t="shared" si="165"/>
        <v xml:space="preserve"> </v>
      </c>
      <c r="M103" s="129" t="str">
        <f t="shared" si="166"/>
        <v xml:space="preserve"> </v>
      </c>
      <c r="N103" s="189"/>
      <c r="O103" s="132" t="str">
        <f t="shared" si="167"/>
        <v xml:space="preserve"> </v>
      </c>
      <c r="P103" s="127" t="str">
        <f t="shared" si="168"/>
        <v xml:space="preserve"> </v>
      </c>
      <c r="Q103" s="127" t="str">
        <f t="shared" si="169"/>
        <v xml:space="preserve"> </v>
      </c>
      <c r="R103" s="128" t="str">
        <f t="shared" si="170"/>
        <v xml:space="preserve"> </v>
      </c>
      <c r="S103" s="130" t="str">
        <f t="shared" si="171"/>
        <v xml:space="preserve"> </v>
      </c>
      <c r="T103" s="135" t="str">
        <f t="shared" si="108"/>
        <v xml:space="preserve"> </v>
      </c>
      <c r="U103" s="127" t="str">
        <f t="shared" si="109"/>
        <v xml:space="preserve"> </v>
      </c>
      <c r="V103" s="217">
        <v>0</v>
      </c>
      <c r="W103" s="191">
        <v>0</v>
      </c>
      <c r="X103" s="133">
        <v>0</v>
      </c>
      <c r="Y103" s="131" t="str">
        <f t="shared" si="110"/>
        <v xml:space="preserve"> </v>
      </c>
      <c r="Z103" s="131" t="str">
        <f t="shared" si="111"/>
        <v xml:space="preserve"> </v>
      </c>
      <c r="AA103" s="242" t="str">
        <f t="shared" si="112"/>
        <v xml:space="preserve"> </v>
      </c>
      <c r="AB103" s="131" t="str">
        <f t="shared" si="113"/>
        <v xml:space="preserve"> </v>
      </c>
      <c r="AC103" s="131" t="str">
        <f t="shared" si="114"/>
        <v xml:space="preserve"> </v>
      </c>
      <c r="AD103" s="131" t="str">
        <f t="shared" si="115"/>
        <v xml:space="preserve"> </v>
      </c>
      <c r="AE103" s="131" t="str">
        <f t="shared" si="116"/>
        <v xml:space="preserve"> </v>
      </c>
      <c r="AF103" s="131" t="str">
        <f t="shared" si="117"/>
        <v xml:space="preserve"> </v>
      </c>
      <c r="AG103" s="131" t="str">
        <f t="shared" si="118"/>
        <v xml:space="preserve"> </v>
      </c>
      <c r="AH103" s="131" t="str">
        <f t="shared" si="119"/>
        <v xml:space="preserve"> </v>
      </c>
      <c r="AI103" s="131" t="str">
        <f t="shared" si="120"/>
        <v xml:space="preserve"> </v>
      </c>
      <c r="AJ103" s="131" t="str">
        <f t="shared" si="121"/>
        <v xml:space="preserve"> </v>
      </c>
      <c r="AK103" s="131"/>
      <c r="AL103" s="131" t="str">
        <f t="shared" si="122"/>
        <v xml:space="preserve"> </v>
      </c>
      <c r="AM103" s="131"/>
      <c r="AN103" s="243" t="str">
        <f t="shared" si="123"/>
        <v xml:space="preserve"> </v>
      </c>
      <c r="AO103" s="131" t="str">
        <f t="shared" si="124"/>
        <v xml:space="preserve"> </v>
      </c>
      <c r="AP103" s="131" t="str">
        <f t="shared" si="125"/>
        <v xml:space="preserve"> </v>
      </c>
      <c r="AQ103" s="131"/>
      <c r="AR103" s="131" t="str">
        <f t="shared" si="126"/>
        <v xml:space="preserve"> </v>
      </c>
      <c r="AS103" s="131" t="str">
        <f t="shared" si="172"/>
        <v xml:space="preserve"> </v>
      </c>
      <c r="AT103" s="131" t="str">
        <f t="shared" si="127"/>
        <v xml:space="preserve"> </v>
      </c>
      <c r="AU103" s="131" t="str">
        <f t="shared" si="128"/>
        <v xml:space="preserve"> </v>
      </c>
      <c r="AV103" s="131"/>
      <c r="AW103" s="131" t="str">
        <f t="shared" si="129"/>
        <v xml:space="preserve"> </v>
      </c>
      <c r="AX103" s="131" t="str">
        <f t="shared" si="183"/>
        <v xml:space="preserve"> </v>
      </c>
      <c r="AY103" s="131" t="str">
        <f t="shared" si="130"/>
        <v xml:space="preserve"> </v>
      </c>
      <c r="AZ103" s="131"/>
      <c r="BA103" s="131" t="str">
        <f t="shared" si="184"/>
        <v xml:space="preserve"> </v>
      </c>
      <c r="BB103" s="131"/>
      <c r="BC103" s="131"/>
      <c r="BD103" s="131" t="str">
        <f t="shared" si="131"/>
        <v xml:space="preserve"> </v>
      </c>
      <c r="BE103" s="131"/>
      <c r="BF103" s="131" t="str">
        <f t="shared" si="173"/>
        <v xml:space="preserve"> </v>
      </c>
      <c r="BG103" s="131" t="str">
        <f t="shared" si="174"/>
        <v xml:space="preserve"> </v>
      </c>
      <c r="BH103" s="131"/>
      <c r="BI103" s="131"/>
      <c r="BJ103" s="131"/>
      <c r="BK103" s="131" t="str">
        <f t="shared" si="175"/>
        <v xml:space="preserve"> </v>
      </c>
      <c r="BL103" s="131"/>
      <c r="BM103" s="131"/>
      <c r="BN103" s="131" t="str">
        <f t="shared" si="176"/>
        <v xml:space="preserve"> </v>
      </c>
      <c r="BO103" s="131"/>
      <c r="BP103" s="131" t="str">
        <f t="shared" si="177"/>
        <v xml:space="preserve"> </v>
      </c>
      <c r="BQ103" s="131"/>
      <c r="BR103" s="131"/>
      <c r="BS103" s="131"/>
      <c r="BT103" s="131"/>
      <c r="BU103" s="131"/>
      <c r="BV103" s="131" t="str">
        <f t="shared" si="178"/>
        <v xml:space="preserve"> </v>
      </c>
      <c r="BW103" s="131"/>
      <c r="BX103" s="131"/>
      <c r="BY103" s="131"/>
      <c r="BZ103" s="131" t="str">
        <f t="shared" si="179"/>
        <v xml:space="preserve"> </v>
      </c>
      <c r="CA103" s="131"/>
      <c r="CB103" s="136" t="str">
        <f t="shared" si="132"/>
        <v xml:space="preserve"> </v>
      </c>
      <c r="CC103" s="131" t="str">
        <f t="shared" si="133"/>
        <v xml:space="preserve"> </v>
      </c>
      <c r="CD103" s="136" t="str">
        <f t="shared" si="134"/>
        <v xml:space="preserve"> </v>
      </c>
      <c r="CE103" s="131" t="str">
        <f t="shared" si="182"/>
        <v xml:space="preserve"> </v>
      </c>
      <c r="CF103" s="136" t="str">
        <f t="shared" si="135"/>
        <v xml:space="preserve"> </v>
      </c>
      <c r="CG103" s="136"/>
      <c r="CH103" s="136" t="str">
        <f t="shared" si="181"/>
        <v xml:space="preserve"> </v>
      </c>
      <c r="CI103" s="131" t="str">
        <f t="shared" si="136"/>
        <v xml:space="preserve"> </v>
      </c>
      <c r="CJ103" s="131"/>
      <c r="CK103" s="136" t="str">
        <f t="shared" si="137"/>
        <v xml:space="preserve"> </v>
      </c>
      <c r="CL103" s="136" t="str">
        <f t="shared" si="138"/>
        <v xml:space="preserve"> </v>
      </c>
      <c r="CM103" s="131" t="str">
        <f t="shared" si="139"/>
        <v xml:space="preserve"> </v>
      </c>
      <c r="CN103" s="136" t="str">
        <f t="shared" si="140"/>
        <v xml:space="preserve"> </v>
      </c>
      <c r="CO103" s="136" t="str">
        <f t="shared" si="141"/>
        <v xml:space="preserve"> </v>
      </c>
      <c r="CP103" s="136" t="str">
        <f t="shared" si="142"/>
        <v xml:space="preserve"> </v>
      </c>
      <c r="CQ103" s="136"/>
      <c r="CR103" s="136" t="str">
        <f t="shared" si="143"/>
        <v xml:space="preserve"> </v>
      </c>
      <c r="CS103" s="136"/>
      <c r="CT103" s="136"/>
      <c r="CU103" s="136"/>
      <c r="CV103" s="136"/>
      <c r="CW103" s="136"/>
      <c r="CX103" s="136"/>
      <c r="CY103" s="136"/>
      <c r="CZ103" s="136" t="str">
        <f t="shared" si="144"/>
        <v xml:space="preserve"> </v>
      </c>
      <c r="DA103" s="136" t="str">
        <f t="shared" si="145"/>
        <v xml:space="preserve"> </v>
      </c>
      <c r="DB103" s="136" t="str">
        <f t="shared" si="146"/>
        <v xml:space="preserve"> </v>
      </c>
      <c r="DC103" s="131" t="str">
        <f t="shared" si="105"/>
        <v xml:space="preserve"> </v>
      </c>
      <c r="DD103" s="131" t="str">
        <f t="shared" si="147"/>
        <v xml:space="preserve"> </v>
      </c>
      <c r="DE103" s="131" t="str">
        <f t="shared" si="148"/>
        <v xml:space="preserve"> </v>
      </c>
      <c r="DF103" s="131" t="str">
        <f t="shared" si="149"/>
        <v xml:space="preserve"> </v>
      </c>
      <c r="DG103" s="131" t="str">
        <f t="shared" si="150"/>
        <v xml:space="preserve"> </v>
      </c>
      <c r="DH103" s="131"/>
      <c r="DI103" s="131"/>
      <c r="DJ103" s="131"/>
      <c r="DK103" s="137" t="str">
        <f t="shared" si="180"/>
        <v xml:space="preserve"> </v>
      </c>
      <c r="DL103" s="227" t="str">
        <f t="shared" si="151"/>
        <v xml:space="preserve"> </v>
      </c>
      <c r="DM103" s="227" t="str">
        <f t="shared" si="152"/>
        <v xml:space="preserve"> </v>
      </c>
      <c r="DN103" s="228" t="str">
        <f t="shared" si="106"/>
        <v xml:space="preserve"> </v>
      </c>
      <c r="DO103" s="228" t="str">
        <f t="shared" si="153"/>
        <v xml:space="preserve"> </v>
      </c>
      <c r="DP103" s="228" t="str">
        <f t="shared" si="154"/>
        <v xml:space="preserve"> </v>
      </c>
      <c r="DQ103" s="228" t="str">
        <f t="shared" si="155"/>
        <v xml:space="preserve"> </v>
      </c>
    </row>
    <row r="104" spans="1:121">
      <c r="A104" s="132">
        <f t="shared" si="107"/>
        <v>0</v>
      </c>
      <c r="B104" s="18" t="str">
        <f t="shared" si="156"/>
        <v xml:space="preserve"> </v>
      </c>
      <c r="C104" s="18" t="str">
        <f>IF(A104=0," ",VLOOKUP(B104,'tosafot '!$A$7:$B$234,2,0))</f>
        <v xml:space="preserve"> </v>
      </c>
      <c r="D104" s="220" t="str">
        <f t="shared" si="157"/>
        <v xml:space="preserve"> </v>
      </c>
      <c r="E104" s="130" t="str">
        <f t="shared" si="158"/>
        <v xml:space="preserve"> </v>
      </c>
      <c r="F104" s="126" t="str">
        <f t="shared" si="159"/>
        <v xml:space="preserve"> </v>
      </c>
      <c r="G104" s="18" t="str">
        <f t="shared" si="160"/>
        <v xml:space="preserve"> </v>
      </c>
      <c r="H104" s="189" t="str">
        <f t="shared" si="161"/>
        <v xml:space="preserve"> </v>
      </c>
      <c r="I104" s="18" t="str">
        <f t="shared" si="162"/>
        <v xml:space="preserve"> </v>
      </c>
      <c r="J104" s="18" t="str">
        <f t="shared" si="163"/>
        <v xml:space="preserve"> </v>
      </c>
      <c r="K104" s="189" t="str">
        <f t="shared" si="164"/>
        <v xml:space="preserve"> </v>
      </c>
      <c r="L104" s="18" t="str">
        <f t="shared" si="165"/>
        <v xml:space="preserve"> </v>
      </c>
      <c r="M104" s="129" t="str">
        <f t="shared" si="166"/>
        <v xml:space="preserve"> </v>
      </c>
      <c r="N104" s="189"/>
      <c r="O104" s="132" t="str">
        <f t="shared" si="167"/>
        <v xml:space="preserve"> </v>
      </c>
      <c r="P104" s="127" t="str">
        <f t="shared" si="168"/>
        <v xml:space="preserve"> </v>
      </c>
      <c r="Q104" s="127" t="str">
        <f t="shared" si="169"/>
        <v xml:space="preserve"> </v>
      </c>
      <c r="R104" s="128" t="str">
        <f t="shared" si="170"/>
        <v xml:space="preserve"> </v>
      </c>
      <c r="S104" s="130" t="str">
        <f t="shared" si="171"/>
        <v xml:space="preserve"> </v>
      </c>
      <c r="T104" s="135" t="str">
        <f t="shared" si="108"/>
        <v xml:space="preserve"> </v>
      </c>
      <c r="U104" s="127" t="str">
        <f t="shared" si="109"/>
        <v xml:space="preserve"> </v>
      </c>
      <c r="V104" s="217">
        <v>0</v>
      </c>
      <c r="W104" s="191">
        <v>0</v>
      </c>
      <c r="X104" s="133">
        <v>0</v>
      </c>
      <c r="Y104" s="131" t="str">
        <f t="shared" si="110"/>
        <v xml:space="preserve"> </v>
      </c>
      <c r="Z104" s="131" t="str">
        <f t="shared" si="111"/>
        <v xml:space="preserve"> </v>
      </c>
      <c r="AA104" s="242" t="str">
        <f t="shared" si="112"/>
        <v xml:space="preserve"> </v>
      </c>
      <c r="AB104" s="131" t="str">
        <f t="shared" si="113"/>
        <v xml:space="preserve"> </v>
      </c>
      <c r="AC104" s="131" t="str">
        <f t="shared" si="114"/>
        <v xml:space="preserve"> </v>
      </c>
      <c r="AD104" s="131" t="str">
        <f t="shared" si="115"/>
        <v xml:space="preserve"> </v>
      </c>
      <c r="AE104" s="131" t="str">
        <f t="shared" si="116"/>
        <v xml:space="preserve"> </v>
      </c>
      <c r="AF104" s="131" t="str">
        <f t="shared" si="117"/>
        <v xml:space="preserve"> </v>
      </c>
      <c r="AG104" s="131" t="str">
        <f t="shared" si="118"/>
        <v xml:space="preserve"> </v>
      </c>
      <c r="AH104" s="131" t="str">
        <f t="shared" si="119"/>
        <v xml:space="preserve"> </v>
      </c>
      <c r="AI104" s="131" t="str">
        <f t="shared" si="120"/>
        <v xml:space="preserve"> </v>
      </c>
      <c r="AJ104" s="131" t="str">
        <f t="shared" si="121"/>
        <v xml:space="preserve"> </v>
      </c>
      <c r="AK104" s="131"/>
      <c r="AL104" s="131" t="str">
        <f t="shared" si="122"/>
        <v xml:space="preserve"> </v>
      </c>
      <c r="AM104" s="131"/>
      <c r="AN104" s="243" t="str">
        <f t="shared" si="123"/>
        <v xml:space="preserve"> </v>
      </c>
      <c r="AO104" s="131" t="str">
        <f t="shared" si="124"/>
        <v xml:space="preserve"> </v>
      </c>
      <c r="AP104" s="131" t="str">
        <f t="shared" si="125"/>
        <v xml:space="preserve"> </v>
      </c>
      <c r="AQ104" s="131"/>
      <c r="AR104" s="131" t="str">
        <f t="shared" si="126"/>
        <v xml:space="preserve"> </v>
      </c>
      <c r="AS104" s="131" t="str">
        <f t="shared" si="172"/>
        <v xml:space="preserve"> </v>
      </c>
      <c r="AT104" s="131" t="str">
        <f t="shared" si="127"/>
        <v xml:space="preserve"> </v>
      </c>
      <c r="AU104" s="131" t="str">
        <f t="shared" si="128"/>
        <v xml:space="preserve"> </v>
      </c>
      <c r="AV104" s="131"/>
      <c r="AW104" s="131" t="str">
        <f t="shared" si="129"/>
        <v xml:space="preserve"> </v>
      </c>
      <c r="AX104" s="131" t="str">
        <f t="shared" si="183"/>
        <v xml:space="preserve"> </v>
      </c>
      <c r="AY104" s="131" t="str">
        <f t="shared" si="130"/>
        <v xml:space="preserve"> </v>
      </c>
      <c r="AZ104" s="131"/>
      <c r="BA104" s="131" t="str">
        <f t="shared" si="184"/>
        <v xml:space="preserve"> </v>
      </c>
      <c r="BB104" s="131"/>
      <c r="BC104" s="131"/>
      <c r="BD104" s="131" t="str">
        <f t="shared" si="131"/>
        <v xml:space="preserve"> </v>
      </c>
      <c r="BE104" s="131"/>
      <c r="BF104" s="131" t="str">
        <f t="shared" si="173"/>
        <v xml:space="preserve"> </v>
      </c>
      <c r="BG104" s="131" t="str">
        <f t="shared" si="174"/>
        <v xml:space="preserve"> </v>
      </c>
      <c r="BH104" s="131"/>
      <c r="BI104" s="131"/>
      <c r="BJ104" s="131"/>
      <c r="BK104" s="131" t="str">
        <f t="shared" si="175"/>
        <v xml:space="preserve"> </v>
      </c>
      <c r="BL104" s="131"/>
      <c r="BM104" s="131"/>
      <c r="BN104" s="131" t="str">
        <f t="shared" si="176"/>
        <v xml:space="preserve"> </v>
      </c>
      <c r="BO104" s="131"/>
      <c r="BP104" s="131" t="str">
        <f t="shared" si="177"/>
        <v xml:space="preserve"> </v>
      </c>
      <c r="BQ104" s="131"/>
      <c r="BR104" s="131"/>
      <c r="BS104" s="131"/>
      <c r="BT104" s="131"/>
      <c r="BU104" s="131"/>
      <c r="BV104" s="131" t="str">
        <f t="shared" si="178"/>
        <v xml:space="preserve"> </v>
      </c>
      <c r="BW104" s="131"/>
      <c r="BX104" s="131"/>
      <c r="BY104" s="131"/>
      <c r="BZ104" s="131" t="str">
        <f t="shared" si="179"/>
        <v xml:space="preserve"> </v>
      </c>
      <c r="CA104" s="131"/>
      <c r="CB104" s="136" t="str">
        <f t="shared" si="132"/>
        <v xml:space="preserve"> </v>
      </c>
      <c r="CC104" s="131" t="str">
        <f t="shared" si="133"/>
        <v xml:space="preserve"> </v>
      </c>
      <c r="CD104" s="136" t="str">
        <f t="shared" si="134"/>
        <v xml:space="preserve"> </v>
      </c>
      <c r="CE104" s="131" t="str">
        <f t="shared" si="182"/>
        <v xml:space="preserve"> </v>
      </c>
      <c r="CF104" s="136" t="str">
        <f t="shared" si="135"/>
        <v xml:space="preserve"> </v>
      </c>
      <c r="CG104" s="136"/>
      <c r="CH104" s="136" t="str">
        <f t="shared" si="181"/>
        <v xml:space="preserve"> </v>
      </c>
      <c r="CI104" s="131" t="str">
        <f t="shared" si="136"/>
        <v xml:space="preserve"> </v>
      </c>
      <c r="CJ104" s="131"/>
      <c r="CK104" s="136" t="str">
        <f t="shared" si="137"/>
        <v xml:space="preserve"> </v>
      </c>
      <c r="CL104" s="136" t="str">
        <f t="shared" si="138"/>
        <v xml:space="preserve"> </v>
      </c>
      <c r="CM104" s="131" t="str">
        <f t="shared" si="139"/>
        <v xml:space="preserve"> </v>
      </c>
      <c r="CN104" s="136" t="str">
        <f t="shared" si="140"/>
        <v xml:space="preserve"> </v>
      </c>
      <c r="CO104" s="136" t="str">
        <f t="shared" si="141"/>
        <v xml:space="preserve"> </v>
      </c>
      <c r="CP104" s="136" t="str">
        <f t="shared" si="142"/>
        <v xml:space="preserve"> </v>
      </c>
      <c r="CQ104" s="136"/>
      <c r="CR104" s="136" t="str">
        <f t="shared" si="143"/>
        <v xml:space="preserve"> </v>
      </c>
      <c r="CS104" s="136"/>
      <c r="CT104" s="136"/>
      <c r="CU104" s="136"/>
      <c r="CV104" s="136"/>
      <c r="CW104" s="136"/>
      <c r="CX104" s="136"/>
      <c r="CY104" s="136"/>
      <c r="CZ104" s="136" t="str">
        <f t="shared" si="144"/>
        <v xml:space="preserve"> </v>
      </c>
      <c r="DA104" s="136" t="str">
        <f t="shared" si="145"/>
        <v xml:space="preserve"> </v>
      </c>
      <c r="DB104" s="136" t="str">
        <f t="shared" si="146"/>
        <v xml:space="preserve"> </v>
      </c>
      <c r="DC104" s="131" t="str">
        <f t="shared" si="105"/>
        <v xml:space="preserve"> </v>
      </c>
      <c r="DD104" s="131" t="str">
        <f t="shared" si="147"/>
        <v xml:space="preserve"> </v>
      </c>
      <c r="DE104" s="131" t="str">
        <f t="shared" si="148"/>
        <v xml:space="preserve"> </v>
      </c>
      <c r="DF104" s="131" t="str">
        <f t="shared" si="149"/>
        <v xml:space="preserve"> </v>
      </c>
      <c r="DG104" s="131" t="str">
        <f t="shared" si="150"/>
        <v xml:space="preserve"> </v>
      </c>
      <c r="DH104" s="131"/>
      <c r="DI104" s="131"/>
      <c r="DJ104" s="131"/>
      <c r="DK104" s="137" t="str">
        <f t="shared" si="180"/>
        <v xml:space="preserve"> </v>
      </c>
      <c r="DL104" s="227" t="str">
        <f t="shared" si="151"/>
        <v xml:space="preserve"> </v>
      </c>
      <c r="DM104" s="227" t="str">
        <f t="shared" si="152"/>
        <v xml:space="preserve"> </v>
      </c>
      <c r="DN104" s="228" t="str">
        <f t="shared" si="106"/>
        <v xml:space="preserve"> </v>
      </c>
      <c r="DO104" s="228" t="str">
        <f t="shared" si="153"/>
        <v xml:space="preserve"> </v>
      </c>
      <c r="DP104" s="228" t="str">
        <f t="shared" si="154"/>
        <v xml:space="preserve"> </v>
      </c>
      <c r="DQ104" s="228" t="str">
        <f t="shared" si="155"/>
        <v xml:space="preserve"> </v>
      </c>
    </row>
    <row r="105" spans="1:121">
      <c r="A105" s="132">
        <f t="shared" si="107"/>
        <v>0</v>
      </c>
      <c r="B105" s="18" t="str">
        <f t="shared" si="156"/>
        <v xml:space="preserve"> </v>
      </c>
      <c r="C105" s="18" t="str">
        <f>IF(A105=0," ",VLOOKUP(B105,'tosafot '!$A$7:$B$234,2,0))</f>
        <v xml:space="preserve"> </v>
      </c>
      <c r="D105" s="220" t="str">
        <f t="shared" si="157"/>
        <v xml:space="preserve"> </v>
      </c>
      <c r="E105" s="130" t="str">
        <f t="shared" si="158"/>
        <v xml:space="preserve"> </v>
      </c>
      <c r="F105" s="126" t="str">
        <f t="shared" si="159"/>
        <v xml:space="preserve"> </v>
      </c>
      <c r="G105" s="18" t="str">
        <f t="shared" si="160"/>
        <v xml:space="preserve"> </v>
      </c>
      <c r="H105" s="189" t="str">
        <f t="shared" si="161"/>
        <v xml:space="preserve"> </v>
      </c>
      <c r="I105" s="18" t="str">
        <f t="shared" si="162"/>
        <v xml:space="preserve"> </v>
      </c>
      <c r="J105" s="18" t="str">
        <f t="shared" si="163"/>
        <v xml:space="preserve"> </v>
      </c>
      <c r="K105" s="189" t="str">
        <f t="shared" si="164"/>
        <v xml:space="preserve"> </v>
      </c>
      <c r="L105" s="18" t="str">
        <f t="shared" si="165"/>
        <v xml:space="preserve"> </v>
      </c>
      <c r="M105" s="129" t="str">
        <f t="shared" si="166"/>
        <v xml:space="preserve"> </v>
      </c>
      <c r="N105" s="189"/>
      <c r="O105" s="132" t="str">
        <f t="shared" si="167"/>
        <v xml:space="preserve"> </v>
      </c>
      <c r="P105" s="127" t="str">
        <f t="shared" si="168"/>
        <v xml:space="preserve"> </v>
      </c>
      <c r="Q105" s="127" t="str">
        <f t="shared" si="169"/>
        <v xml:space="preserve"> </v>
      </c>
      <c r="R105" s="128" t="str">
        <f t="shared" si="170"/>
        <v xml:space="preserve"> </v>
      </c>
      <c r="S105" s="130" t="str">
        <f t="shared" si="171"/>
        <v xml:space="preserve"> </v>
      </c>
      <c r="T105" s="135" t="str">
        <f t="shared" si="108"/>
        <v xml:space="preserve"> </v>
      </c>
      <c r="U105" s="127" t="str">
        <f t="shared" si="109"/>
        <v xml:space="preserve"> </v>
      </c>
      <c r="V105" s="217">
        <v>0</v>
      </c>
      <c r="W105" s="191">
        <v>0</v>
      </c>
      <c r="X105" s="133">
        <v>0</v>
      </c>
      <c r="Y105" s="131" t="str">
        <f t="shared" si="110"/>
        <v xml:space="preserve"> </v>
      </c>
      <c r="Z105" s="131" t="str">
        <f t="shared" si="111"/>
        <v xml:space="preserve"> </v>
      </c>
      <c r="AA105" s="242" t="str">
        <f t="shared" si="112"/>
        <v xml:space="preserve"> </v>
      </c>
      <c r="AB105" s="131" t="str">
        <f t="shared" si="113"/>
        <v xml:space="preserve"> </v>
      </c>
      <c r="AC105" s="131" t="str">
        <f t="shared" si="114"/>
        <v xml:space="preserve"> </v>
      </c>
      <c r="AD105" s="131" t="str">
        <f t="shared" si="115"/>
        <v xml:space="preserve"> </v>
      </c>
      <c r="AE105" s="131" t="str">
        <f t="shared" si="116"/>
        <v xml:space="preserve"> </v>
      </c>
      <c r="AF105" s="131" t="str">
        <f t="shared" si="117"/>
        <v xml:space="preserve"> </v>
      </c>
      <c r="AG105" s="131" t="str">
        <f t="shared" si="118"/>
        <v xml:space="preserve"> </v>
      </c>
      <c r="AH105" s="131" t="str">
        <f t="shared" si="119"/>
        <v xml:space="preserve"> </v>
      </c>
      <c r="AI105" s="131" t="str">
        <f t="shared" si="120"/>
        <v xml:space="preserve"> </v>
      </c>
      <c r="AJ105" s="131" t="str">
        <f t="shared" si="121"/>
        <v xml:space="preserve"> </v>
      </c>
      <c r="AK105" s="131"/>
      <c r="AL105" s="131" t="str">
        <f t="shared" si="122"/>
        <v xml:space="preserve"> </v>
      </c>
      <c r="AM105" s="131"/>
      <c r="AN105" s="243" t="str">
        <f t="shared" si="123"/>
        <v xml:space="preserve"> </v>
      </c>
      <c r="AO105" s="131" t="str">
        <f t="shared" si="124"/>
        <v xml:space="preserve"> </v>
      </c>
      <c r="AP105" s="131" t="str">
        <f t="shared" si="125"/>
        <v xml:space="preserve"> </v>
      </c>
      <c r="AQ105" s="131"/>
      <c r="AR105" s="131" t="str">
        <f t="shared" si="126"/>
        <v xml:space="preserve"> </v>
      </c>
      <c r="AS105" s="131" t="str">
        <f t="shared" si="172"/>
        <v xml:space="preserve"> </v>
      </c>
      <c r="AT105" s="131" t="str">
        <f t="shared" si="127"/>
        <v xml:space="preserve"> </v>
      </c>
      <c r="AU105" s="131" t="str">
        <f t="shared" si="128"/>
        <v xml:space="preserve"> </v>
      </c>
      <c r="AV105" s="131"/>
      <c r="AW105" s="131" t="str">
        <f t="shared" si="129"/>
        <v xml:space="preserve"> </v>
      </c>
      <c r="AX105" s="131" t="str">
        <f t="shared" si="183"/>
        <v xml:space="preserve"> </v>
      </c>
      <c r="AY105" s="131" t="str">
        <f t="shared" si="130"/>
        <v xml:space="preserve"> </v>
      </c>
      <c r="AZ105" s="131"/>
      <c r="BA105" s="131" t="str">
        <f t="shared" si="184"/>
        <v xml:space="preserve"> </v>
      </c>
      <c r="BB105" s="131"/>
      <c r="BC105" s="131"/>
      <c r="BD105" s="131" t="str">
        <f t="shared" si="131"/>
        <v xml:space="preserve"> </v>
      </c>
      <c r="BE105" s="131"/>
      <c r="BF105" s="131" t="str">
        <f t="shared" si="173"/>
        <v xml:space="preserve"> </v>
      </c>
      <c r="BG105" s="131" t="str">
        <f t="shared" si="174"/>
        <v xml:space="preserve"> </v>
      </c>
      <c r="BH105" s="131"/>
      <c r="BI105" s="131"/>
      <c r="BJ105" s="131"/>
      <c r="BK105" s="131" t="str">
        <f t="shared" si="175"/>
        <v xml:space="preserve"> </v>
      </c>
      <c r="BL105" s="131"/>
      <c r="BM105" s="131"/>
      <c r="BN105" s="131" t="str">
        <f t="shared" si="176"/>
        <v xml:space="preserve"> </v>
      </c>
      <c r="BO105" s="131"/>
      <c r="BP105" s="131" t="str">
        <f t="shared" si="177"/>
        <v xml:space="preserve"> </v>
      </c>
      <c r="BQ105" s="131"/>
      <c r="BR105" s="131"/>
      <c r="BS105" s="131"/>
      <c r="BT105" s="131"/>
      <c r="BU105" s="131"/>
      <c r="BV105" s="131" t="str">
        <f t="shared" si="178"/>
        <v xml:space="preserve"> </v>
      </c>
      <c r="BW105" s="131"/>
      <c r="BX105" s="131"/>
      <c r="BY105" s="131"/>
      <c r="BZ105" s="131" t="str">
        <f t="shared" si="179"/>
        <v xml:space="preserve"> </v>
      </c>
      <c r="CA105" s="131"/>
      <c r="CB105" s="136" t="str">
        <f t="shared" si="132"/>
        <v xml:space="preserve"> </v>
      </c>
      <c r="CC105" s="131" t="str">
        <f t="shared" si="133"/>
        <v xml:space="preserve"> </v>
      </c>
      <c r="CD105" s="136" t="str">
        <f t="shared" si="134"/>
        <v xml:space="preserve"> </v>
      </c>
      <c r="CE105" s="131" t="str">
        <f t="shared" si="182"/>
        <v xml:space="preserve"> </v>
      </c>
      <c r="CF105" s="136" t="str">
        <f t="shared" si="135"/>
        <v xml:space="preserve"> </v>
      </c>
      <c r="CG105" s="136"/>
      <c r="CH105" s="136" t="str">
        <f t="shared" si="181"/>
        <v xml:space="preserve"> </v>
      </c>
      <c r="CI105" s="131" t="str">
        <f t="shared" si="136"/>
        <v xml:space="preserve"> </v>
      </c>
      <c r="CJ105" s="131"/>
      <c r="CK105" s="136" t="str">
        <f t="shared" si="137"/>
        <v xml:space="preserve"> </v>
      </c>
      <c r="CL105" s="136" t="str">
        <f t="shared" si="138"/>
        <v xml:space="preserve"> </v>
      </c>
      <c r="CM105" s="131" t="str">
        <f t="shared" si="139"/>
        <v xml:space="preserve"> </v>
      </c>
      <c r="CN105" s="136" t="str">
        <f t="shared" si="140"/>
        <v xml:space="preserve"> </v>
      </c>
      <c r="CO105" s="136" t="str">
        <f t="shared" si="141"/>
        <v xml:space="preserve"> </v>
      </c>
      <c r="CP105" s="136" t="str">
        <f t="shared" si="142"/>
        <v xml:space="preserve"> </v>
      </c>
      <c r="CQ105" s="136"/>
      <c r="CR105" s="136" t="str">
        <f t="shared" si="143"/>
        <v xml:space="preserve"> </v>
      </c>
      <c r="CS105" s="136"/>
      <c r="CT105" s="136"/>
      <c r="CU105" s="136"/>
      <c r="CV105" s="136"/>
      <c r="CW105" s="136"/>
      <c r="CX105" s="136"/>
      <c r="CY105" s="136"/>
      <c r="CZ105" s="136" t="str">
        <f t="shared" si="144"/>
        <v xml:space="preserve"> </v>
      </c>
      <c r="DA105" s="136" t="str">
        <f t="shared" si="145"/>
        <v xml:space="preserve"> </v>
      </c>
      <c r="DB105" s="136" t="str">
        <f t="shared" si="146"/>
        <v xml:space="preserve"> </v>
      </c>
      <c r="DC105" s="131" t="str">
        <f t="shared" si="105"/>
        <v xml:space="preserve"> </v>
      </c>
      <c r="DD105" s="131" t="str">
        <f t="shared" si="147"/>
        <v xml:space="preserve"> </v>
      </c>
      <c r="DE105" s="131" t="str">
        <f t="shared" si="148"/>
        <v xml:space="preserve"> </v>
      </c>
      <c r="DF105" s="131" t="str">
        <f t="shared" si="149"/>
        <v xml:space="preserve"> </v>
      </c>
      <c r="DG105" s="131" t="str">
        <f t="shared" si="150"/>
        <v xml:space="preserve"> </v>
      </c>
      <c r="DH105" s="131"/>
      <c r="DI105" s="131"/>
      <c r="DJ105" s="131"/>
      <c r="DK105" s="137" t="str">
        <f t="shared" si="180"/>
        <v xml:space="preserve"> </v>
      </c>
      <c r="DL105" s="227" t="str">
        <f t="shared" si="151"/>
        <v xml:space="preserve"> </v>
      </c>
      <c r="DM105" s="227" t="str">
        <f t="shared" si="152"/>
        <v xml:space="preserve"> </v>
      </c>
      <c r="DN105" s="228" t="str">
        <f t="shared" si="106"/>
        <v xml:space="preserve"> </v>
      </c>
      <c r="DO105" s="228" t="str">
        <f t="shared" si="153"/>
        <v xml:space="preserve"> </v>
      </c>
      <c r="DP105" s="228" t="str">
        <f t="shared" si="154"/>
        <v xml:space="preserve"> </v>
      </c>
      <c r="DQ105" s="228" t="str">
        <f t="shared" si="155"/>
        <v xml:space="preserve"> </v>
      </c>
    </row>
    <row r="106" spans="1:121">
      <c r="A106" s="132">
        <f t="shared" si="107"/>
        <v>0</v>
      </c>
      <c r="B106" s="18" t="str">
        <f t="shared" si="156"/>
        <v xml:space="preserve"> </v>
      </c>
      <c r="C106" s="18" t="str">
        <f>IF(A106=0," ",VLOOKUP(B106,'tosafot '!$A$7:$B$234,2,0))</f>
        <v xml:space="preserve"> </v>
      </c>
      <c r="D106" s="220" t="str">
        <f t="shared" si="157"/>
        <v xml:space="preserve"> </v>
      </c>
      <c r="E106" s="130" t="str">
        <f t="shared" si="158"/>
        <v xml:space="preserve"> </v>
      </c>
      <c r="F106" s="126" t="str">
        <f t="shared" si="159"/>
        <v xml:space="preserve"> </v>
      </c>
      <c r="G106" s="18" t="str">
        <f t="shared" si="160"/>
        <v xml:space="preserve"> </v>
      </c>
      <c r="H106" s="189" t="str">
        <f t="shared" si="161"/>
        <v xml:space="preserve"> </v>
      </c>
      <c r="I106" s="18" t="str">
        <f t="shared" si="162"/>
        <v xml:space="preserve"> </v>
      </c>
      <c r="J106" s="18" t="str">
        <f t="shared" si="163"/>
        <v xml:space="preserve"> </v>
      </c>
      <c r="K106" s="189" t="str">
        <f t="shared" si="164"/>
        <v xml:space="preserve"> </v>
      </c>
      <c r="L106" s="18" t="str">
        <f t="shared" si="165"/>
        <v xml:space="preserve"> </v>
      </c>
      <c r="M106" s="129" t="str">
        <f t="shared" si="166"/>
        <v xml:space="preserve"> </v>
      </c>
      <c r="N106" s="189"/>
      <c r="O106" s="132" t="str">
        <f t="shared" si="167"/>
        <v xml:space="preserve"> </v>
      </c>
      <c r="P106" s="127" t="str">
        <f t="shared" si="168"/>
        <v xml:space="preserve"> </v>
      </c>
      <c r="Q106" s="127" t="str">
        <f t="shared" si="169"/>
        <v xml:space="preserve"> </v>
      </c>
      <c r="R106" s="128" t="str">
        <f t="shared" si="170"/>
        <v xml:space="preserve"> </v>
      </c>
      <c r="S106" s="130" t="str">
        <f t="shared" si="171"/>
        <v xml:space="preserve"> </v>
      </c>
      <c r="T106" s="135" t="str">
        <f t="shared" si="108"/>
        <v xml:space="preserve"> </v>
      </c>
      <c r="U106" s="127" t="str">
        <f t="shared" si="109"/>
        <v xml:space="preserve"> </v>
      </c>
      <c r="V106" s="217">
        <v>0</v>
      </c>
      <c r="W106" s="191">
        <v>0</v>
      </c>
      <c r="X106" s="133">
        <v>0</v>
      </c>
      <c r="Y106" s="131" t="str">
        <f t="shared" si="110"/>
        <v xml:space="preserve"> </v>
      </c>
      <c r="Z106" s="131" t="str">
        <f t="shared" si="111"/>
        <v xml:space="preserve"> </v>
      </c>
      <c r="AA106" s="242" t="str">
        <f t="shared" si="112"/>
        <v xml:space="preserve"> </v>
      </c>
      <c r="AB106" s="131" t="str">
        <f t="shared" si="113"/>
        <v xml:space="preserve"> </v>
      </c>
      <c r="AC106" s="131" t="str">
        <f t="shared" si="114"/>
        <v xml:space="preserve"> </v>
      </c>
      <c r="AD106" s="131" t="str">
        <f t="shared" si="115"/>
        <v xml:space="preserve"> </v>
      </c>
      <c r="AE106" s="131" t="str">
        <f t="shared" si="116"/>
        <v xml:space="preserve"> </v>
      </c>
      <c r="AF106" s="131" t="str">
        <f t="shared" si="117"/>
        <v xml:space="preserve"> </v>
      </c>
      <c r="AG106" s="131" t="str">
        <f t="shared" si="118"/>
        <v xml:space="preserve"> </v>
      </c>
      <c r="AH106" s="131" t="str">
        <f t="shared" si="119"/>
        <v xml:space="preserve"> </v>
      </c>
      <c r="AI106" s="131" t="str">
        <f t="shared" si="120"/>
        <v xml:space="preserve"> </v>
      </c>
      <c r="AJ106" s="131" t="str">
        <f t="shared" si="121"/>
        <v xml:space="preserve"> </v>
      </c>
      <c r="AK106" s="131"/>
      <c r="AL106" s="131" t="str">
        <f t="shared" si="122"/>
        <v xml:space="preserve"> </v>
      </c>
      <c r="AM106" s="131"/>
      <c r="AN106" s="243" t="str">
        <f t="shared" si="123"/>
        <v xml:space="preserve"> </v>
      </c>
      <c r="AO106" s="131" t="str">
        <f t="shared" si="124"/>
        <v xml:space="preserve"> </v>
      </c>
      <c r="AP106" s="131" t="str">
        <f t="shared" si="125"/>
        <v xml:space="preserve"> </v>
      </c>
      <c r="AQ106" s="131"/>
      <c r="AR106" s="131" t="str">
        <f t="shared" si="126"/>
        <v xml:space="preserve"> </v>
      </c>
      <c r="AS106" s="131" t="str">
        <f t="shared" si="172"/>
        <v xml:space="preserve"> </v>
      </c>
      <c r="AT106" s="131" t="str">
        <f t="shared" si="127"/>
        <v xml:space="preserve"> </v>
      </c>
      <c r="AU106" s="131" t="str">
        <f t="shared" si="128"/>
        <v xml:space="preserve"> </v>
      </c>
      <c r="AV106" s="131"/>
      <c r="AW106" s="131" t="str">
        <f t="shared" si="129"/>
        <v xml:space="preserve"> </v>
      </c>
      <c r="AX106" s="131" t="str">
        <f t="shared" si="183"/>
        <v xml:space="preserve"> </v>
      </c>
      <c r="AY106" s="131" t="str">
        <f t="shared" si="130"/>
        <v xml:space="preserve"> </v>
      </c>
      <c r="AZ106" s="131"/>
      <c r="BA106" s="131" t="str">
        <f t="shared" si="184"/>
        <v xml:space="preserve"> </v>
      </c>
      <c r="BB106" s="131"/>
      <c r="BC106" s="131"/>
      <c r="BD106" s="131" t="str">
        <f t="shared" si="131"/>
        <v xml:space="preserve"> </v>
      </c>
      <c r="BE106" s="131"/>
      <c r="BF106" s="131" t="str">
        <f t="shared" si="173"/>
        <v xml:space="preserve"> </v>
      </c>
      <c r="BG106" s="131" t="str">
        <f t="shared" si="174"/>
        <v xml:space="preserve"> </v>
      </c>
      <c r="BH106" s="131"/>
      <c r="BI106" s="131"/>
      <c r="BJ106" s="131"/>
      <c r="BK106" s="131" t="str">
        <f t="shared" si="175"/>
        <v xml:space="preserve"> </v>
      </c>
      <c r="BL106" s="131"/>
      <c r="BM106" s="131"/>
      <c r="BN106" s="131" t="str">
        <f t="shared" si="176"/>
        <v xml:space="preserve"> </v>
      </c>
      <c r="BO106" s="131"/>
      <c r="BP106" s="131" t="str">
        <f t="shared" si="177"/>
        <v xml:space="preserve"> </v>
      </c>
      <c r="BQ106" s="131"/>
      <c r="BR106" s="131"/>
      <c r="BS106" s="131"/>
      <c r="BT106" s="131"/>
      <c r="BU106" s="131"/>
      <c r="BV106" s="131" t="str">
        <f t="shared" si="178"/>
        <v xml:space="preserve"> </v>
      </c>
      <c r="BW106" s="131"/>
      <c r="BX106" s="131"/>
      <c r="BY106" s="131"/>
      <c r="BZ106" s="131" t="str">
        <f t="shared" si="179"/>
        <v xml:space="preserve"> </v>
      </c>
      <c r="CA106" s="131"/>
      <c r="CB106" s="136" t="str">
        <f t="shared" si="132"/>
        <v xml:space="preserve"> </v>
      </c>
      <c r="CC106" s="131" t="str">
        <f t="shared" si="133"/>
        <v xml:space="preserve"> </v>
      </c>
      <c r="CD106" s="136" t="str">
        <f t="shared" si="134"/>
        <v xml:space="preserve"> </v>
      </c>
      <c r="CE106" s="131" t="str">
        <f t="shared" si="182"/>
        <v xml:space="preserve"> </v>
      </c>
      <c r="CF106" s="136" t="str">
        <f t="shared" si="135"/>
        <v xml:space="preserve"> </v>
      </c>
      <c r="CG106" s="136"/>
      <c r="CH106" s="136" t="str">
        <f t="shared" si="181"/>
        <v xml:space="preserve"> </v>
      </c>
      <c r="CI106" s="131" t="str">
        <f t="shared" si="136"/>
        <v xml:space="preserve"> </v>
      </c>
      <c r="CJ106" s="131"/>
      <c r="CK106" s="136" t="str">
        <f t="shared" si="137"/>
        <v xml:space="preserve"> </v>
      </c>
      <c r="CL106" s="136" t="str">
        <f t="shared" si="138"/>
        <v xml:space="preserve"> </v>
      </c>
      <c r="CM106" s="131" t="str">
        <f t="shared" si="139"/>
        <v xml:space="preserve"> </v>
      </c>
      <c r="CN106" s="136" t="str">
        <f t="shared" si="140"/>
        <v xml:space="preserve"> </v>
      </c>
      <c r="CO106" s="136" t="str">
        <f t="shared" si="141"/>
        <v xml:space="preserve"> </v>
      </c>
      <c r="CP106" s="136" t="str">
        <f t="shared" si="142"/>
        <v xml:space="preserve"> </v>
      </c>
      <c r="CQ106" s="136"/>
      <c r="CR106" s="136" t="str">
        <f t="shared" si="143"/>
        <v xml:space="preserve"> </v>
      </c>
      <c r="CS106" s="136"/>
      <c r="CT106" s="136"/>
      <c r="CU106" s="136"/>
      <c r="CV106" s="136"/>
      <c r="CW106" s="136"/>
      <c r="CX106" s="136"/>
      <c r="CY106" s="136"/>
      <c r="CZ106" s="136" t="str">
        <f t="shared" si="144"/>
        <v xml:space="preserve"> </v>
      </c>
      <c r="DA106" s="136" t="str">
        <f t="shared" si="145"/>
        <v xml:space="preserve"> </v>
      </c>
      <c r="DB106" s="136" t="str">
        <f t="shared" si="146"/>
        <v xml:space="preserve"> </v>
      </c>
      <c r="DC106" s="131" t="str">
        <f t="shared" si="105"/>
        <v xml:space="preserve"> </v>
      </c>
      <c r="DD106" s="131" t="str">
        <f t="shared" si="147"/>
        <v xml:space="preserve"> </v>
      </c>
      <c r="DE106" s="131" t="str">
        <f t="shared" si="148"/>
        <v xml:space="preserve"> </v>
      </c>
      <c r="DF106" s="131" t="str">
        <f t="shared" si="149"/>
        <v xml:space="preserve"> </v>
      </c>
      <c r="DG106" s="131" t="str">
        <f t="shared" si="150"/>
        <v xml:space="preserve"> </v>
      </c>
      <c r="DH106" s="131"/>
      <c r="DI106" s="131"/>
      <c r="DJ106" s="131"/>
      <c r="DK106" s="137" t="str">
        <f t="shared" si="180"/>
        <v xml:space="preserve"> </v>
      </c>
      <c r="DL106" s="227" t="str">
        <f t="shared" si="151"/>
        <v xml:space="preserve"> </v>
      </c>
      <c r="DM106" s="227" t="str">
        <f t="shared" si="152"/>
        <v xml:space="preserve"> </v>
      </c>
      <c r="DN106" s="228" t="str">
        <f t="shared" si="106"/>
        <v xml:space="preserve"> </v>
      </c>
      <c r="DO106" s="228" t="str">
        <f t="shared" si="153"/>
        <v xml:space="preserve"> </v>
      </c>
      <c r="DP106" s="228" t="str">
        <f t="shared" si="154"/>
        <v xml:space="preserve"> </v>
      </c>
      <c r="DQ106" s="228" t="str">
        <f t="shared" si="155"/>
        <v xml:space="preserve"> </v>
      </c>
    </row>
    <row r="107" spans="1:121">
      <c r="A107" s="132">
        <f t="shared" si="107"/>
        <v>0</v>
      </c>
      <c r="B107" s="18" t="str">
        <f t="shared" si="156"/>
        <v xml:space="preserve"> </v>
      </c>
      <c r="C107" s="18" t="str">
        <f>IF(A107=0," ",VLOOKUP(B107,'tosafot '!$A$7:$B$234,2,0))</f>
        <v xml:space="preserve"> </v>
      </c>
      <c r="D107" s="220" t="str">
        <f t="shared" si="157"/>
        <v xml:space="preserve"> </v>
      </c>
      <c r="E107" s="130" t="str">
        <f t="shared" si="158"/>
        <v xml:space="preserve"> </v>
      </c>
      <c r="F107" s="126" t="str">
        <f t="shared" si="159"/>
        <v xml:space="preserve"> </v>
      </c>
      <c r="G107" s="18" t="str">
        <f t="shared" si="160"/>
        <v xml:space="preserve"> </v>
      </c>
      <c r="H107" s="189" t="str">
        <f t="shared" si="161"/>
        <v xml:space="preserve"> </v>
      </c>
      <c r="I107" s="18" t="str">
        <f t="shared" si="162"/>
        <v xml:space="preserve"> </v>
      </c>
      <c r="J107" s="18" t="str">
        <f t="shared" si="163"/>
        <v xml:space="preserve"> </v>
      </c>
      <c r="K107" s="189" t="str">
        <f t="shared" si="164"/>
        <v xml:space="preserve"> </v>
      </c>
      <c r="L107" s="18" t="str">
        <f t="shared" si="165"/>
        <v xml:space="preserve"> </v>
      </c>
      <c r="M107" s="129" t="str">
        <f t="shared" si="166"/>
        <v xml:space="preserve"> </v>
      </c>
      <c r="N107" s="189"/>
      <c r="O107" s="132" t="str">
        <f t="shared" si="167"/>
        <v xml:space="preserve"> </v>
      </c>
      <c r="P107" s="127" t="str">
        <f t="shared" si="168"/>
        <v xml:space="preserve"> </v>
      </c>
      <c r="Q107" s="127" t="str">
        <f t="shared" si="169"/>
        <v xml:space="preserve"> </v>
      </c>
      <c r="R107" s="128" t="str">
        <f t="shared" si="170"/>
        <v xml:space="preserve"> </v>
      </c>
      <c r="S107" s="130" t="str">
        <f t="shared" si="171"/>
        <v xml:space="preserve"> </v>
      </c>
      <c r="T107" s="135" t="str">
        <f t="shared" si="108"/>
        <v xml:space="preserve"> </v>
      </c>
      <c r="U107" s="127" t="str">
        <f t="shared" si="109"/>
        <v xml:space="preserve"> </v>
      </c>
      <c r="V107" s="217">
        <v>0</v>
      </c>
      <c r="W107" s="191">
        <v>0</v>
      </c>
      <c r="X107" s="133">
        <v>0</v>
      </c>
      <c r="Y107" s="131" t="str">
        <f t="shared" si="110"/>
        <v xml:space="preserve"> </v>
      </c>
      <c r="Z107" s="131" t="str">
        <f t="shared" si="111"/>
        <v xml:space="preserve"> </v>
      </c>
      <c r="AA107" s="242" t="str">
        <f t="shared" si="112"/>
        <v xml:space="preserve"> </v>
      </c>
      <c r="AB107" s="131" t="str">
        <f t="shared" si="113"/>
        <v xml:space="preserve"> </v>
      </c>
      <c r="AC107" s="131" t="str">
        <f t="shared" si="114"/>
        <v xml:space="preserve"> </v>
      </c>
      <c r="AD107" s="131" t="str">
        <f t="shared" si="115"/>
        <v xml:space="preserve"> </v>
      </c>
      <c r="AE107" s="131" t="str">
        <f t="shared" si="116"/>
        <v xml:space="preserve"> </v>
      </c>
      <c r="AF107" s="131" t="str">
        <f t="shared" si="117"/>
        <v xml:space="preserve"> </v>
      </c>
      <c r="AG107" s="131" t="str">
        <f t="shared" si="118"/>
        <v xml:space="preserve"> </v>
      </c>
      <c r="AH107" s="131" t="str">
        <f t="shared" si="119"/>
        <v xml:space="preserve"> </v>
      </c>
      <c r="AI107" s="131" t="str">
        <f t="shared" si="120"/>
        <v xml:space="preserve"> </v>
      </c>
      <c r="AJ107" s="131" t="str">
        <f t="shared" si="121"/>
        <v xml:space="preserve"> </v>
      </c>
      <c r="AK107" s="131"/>
      <c r="AL107" s="131" t="str">
        <f t="shared" si="122"/>
        <v xml:space="preserve"> </v>
      </c>
      <c r="AM107" s="131"/>
      <c r="AN107" s="243" t="str">
        <f t="shared" si="123"/>
        <v xml:space="preserve"> </v>
      </c>
      <c r="AO107" s="131" t="str">
        <f t="shared" si="124"/>
        <v xml:space="preserve"> </v>
      </c>
      <c r="AP107" s="131" t="str">
        <f t="shared" si="125"/>
        <v xml:space="preserve"> </v>
      </c>
      <c r="AQ107" s="131"/>
      <c r="AR107" s="131" t="str">
        <f t="shared" si="126"/>
        <v xml:space="preserve"> </v>
      </c>
      <c r="AS107" s="131" t="str">
        <f t="shared" si="172"/>
        <v xml:space="preserve"> </v>
      </c>
      <c r="AT107" s="131" t="str">
        <f t="shared" si="127"/>
        <v xml:space="preserve"> </v>
      </c>
      <c r="AU107" s="131" t="str">
        <f t="shared" si="128"/>
        <v xml:space="preserve"> </v>
      </c>
      <c r="AV107" s="131"/>
      <c r="AW107" s="131" t="str">
        <f t="shared" si="129"/>
        <v xml:space="preserve"> </v>
      </c>
      <c r="AX107" s="131" t="str">
        <f t="shared" si="183"/>
        <v xml:space="preserve"> </v>
      </c>
      <c r="AY107" s="131" t="str">
        <f t="shared" si="130"/>
        <v xml:space="preserve"> </v>
      </c>
      <c r="AZ107" s="131"/>
      <c r="BA107" s="131" t="str">
        <f t="shared" si="184"/>
        <v xml:space="preserve"> </v>
      </c>
      <c r="BB107" s="131"/>
      <c r="BC107" s="131"/>
      <c r="BD107" s="131" t="str">
        <f t="shared" si="131"/>
        <v xml:space="preserve"> </v>
      </c>
      <c r="BE107" s="131"/>
      <c r="BF107" s="131" t="str">
        <f t="shared" si="173"/>
        <v xml:space="preserve"> </v>
      </c>
      <c r="BG107" s="131" t="str">
        <f t="shared" si="174"/>
        <v xml:space="preserve"> </v>
      </c>
      <c r="BH107" s="131"/>
      <c r="BI107" s="131"/>
      <c r="BJ107" s="131"/>
      <c r="BK107" s="131" t="str">
        <f t="shared" si="175"/>
        <v xml:space="preserve"> </v>
      </c>
      <c r="BL107" s="131"/>
      <c r="BM107" s="131"/>
      <c r="BN107" s="131" t="str">
        <f t="shared" si="176"/>
        <v xml:space="preserve"> </v>
      </c>
      <c r="BO107" s="131"/>
      <c r="BP107" s="131" t="str">
        <f t="shared" si="177"/>
        <v xml:space="preserve"> </v>
      </c>
      <c r="BQ107" s="131"/>
      <c r="BR107" s="131"/>
      <c r="BS107" s="131"/>
      <c r="BT107" s="131"/>
      <c r="BU107" s="131"/>
      <c r="BV107" s="131" t="str">
        <f t="shared" si="178"/>
        <v xml:space="preserve"> </v>
      </c>
      <c r="BW107" s="131"/>
      <c r="BX107" s="131"/>
      <c r="BY107" s="131"/>
      <c r="BZ107" s="131" t="str">
        <f t="shared" si="179"/>
        <v xml:space="preserve"> </v>
      </c>
      <c r="CA107" s="131"/>
      <c r="CB107" s="136" t="str">
        <f t="shared" si="132"/>
        <v xml:space="preserve"> </v>
      </c>
      <c r="CC107" s="131" t="str">
        <f t="shared" si="133"/>
        <v xml:space="preserve"> </v>
      </c>
      <c r="CD107" s="136" t="str">
        <f t="shared" si="134"/>
        <v xml:space="preserve"> </v>
      </c>
      <c r="CE107" s="131" t="str">
        <f t="shared" si="182"/>
        <v xml:space="preserve"> </v>
      </c>
      <c r="CF107" s="136" t="str">
        <f t="shared" si="135"/>
        <v xml:space="preserve"> </v>
      </c>
      <c r="CG107" s="136"/>
      <c r="CH107" s="136" t="str">
        <f t="shared" si="181"/>
        <v xml:space="preserve"> </v>
      </c>
      <c r="CI107" s="131" t="str">
        <f t="shared" si="136"/>
        <v xml:space="preserve"> </v>
      </c>
      <c r="CJ107" s="131"/>
      <c r="CK107" s="136" t="str">
        <f t="shared" si="137"/>
        <v xml:space="preserve"> </v>
      </c>
      <c r="CL107" s="136" t="str">
        <f t="shared" si="138"/>
        <v xml:space="preserve"> </v>
      </c>
      <c r="CM107" s="131" t="str">
        <f t="shared" si="139"/>
        <v xml:space="preserve"> </v>
      </c>
      <c r="CN107" s="136" t="str">
        <f t="shared" si="140"/>
        <v xml:space="preserve"> </v>
      </c>
      <c r="CO107" s="136" t="str">
        <f t="shared" si="141"/>
        <v xml:space="preserve"> </v>
      </c>
      <c r="CP107" s="136" t="str">
        <f t="shared" si="142"/>
        <v xml:space="preserve"> </v>
      </c>
      <c r="CQ107" s="136"/>
      <c r="CR107" s="136" t="str">
        <f t="shared" si="143"/>
        <v xml:space="preserve"> </v>
      </c>
      <c r="CS107" s="136"/>
      <c r="CT107" s="136"/>
      <c r="CU107" s="136"/>
      <c r="CV107" s="136"/>
      <c r="CW107" s="136"/>
      <c r="CX107" s="136"/>
      <c r="CY107" s="136"/>
      <c r="CZ107" s="136" t="str">
        <f t="shared" si="144"/>
        <v xml:space="preserve"> </v>
      </c>
      <c r="DA107" s="136" t="str">
        <f t="shared" si="145"/>
        <v xml:space="preserve"> </v>
      </c>
      <c r="DB107" s="136" t="str">
        <f t="shared" si="146"/>
        <v xml:space="preserve"> </v>
      </c>
      <c r="DC107" s="131" t="str">
        <f t="shared" si="105"/>
        <v xml:space="preserve"> </v>
      </c>
      <c r="DD107" s="131" t="str">
        <f t="shared" si="147"/>
        <v xml:space="preserve"> </v>
      </c>
      <c r="DE107" s="131" t="str">
        <f t="shared" si="148"/>
        <v xml:space="preserve"> </v>
      </c>
      <c r="DF107" s="131" t="str">
        <f t="shared" si="149"/>
        <v xml:space="preserve"> </v>
      </c>
      <c r="DG107" s="131" t="str">
        <f t="shared" si="150"/>
        <v xml:space="preserve"> </v>
      </c>
      <c r="DH107" s="131"/>
      <c r="DI107" s="131"/>
      <c r="DJ107" s="131"/>
      <c r="DK107" s="137" t="str">
        <f t="shared" si="180"/>
        <v xml:space="preserve"> </v>
      </c>
      <c r="DL107" s="227" t="str">
        <f t="shared" si="151"/>
        <v xml:space="preserve"> </v>
      </c>
      <c r="DM107" s="227" t="str">
        <f t="shared" si="152"/>
        <v xml:space="preserve"> </v>
      </c>
      <c r="DN107" s="228" t="str">
        <f t="shared" si="106"/>
        <v xml:space="preserve"> </v>
      </c>
      <c r="DO107" s="228" t="str">
        <f t="shared" si="153"/>
        <v xml:space="preserve"> </v>
      </c>
      <c r="DP107" s="228" t="str">
        <f t="shared" si="154"/>
        <v xml:space="preserve"> </v>
      </c>
      <c r="DQ107" s="228" t="str">
        <f t="shared" si="155"/>
        <v xml:space="preserve"> </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t="str">
        <f t="shared" si="183"/>
        <v xml:space="preserve"> </v>
      </c>
      <c r="AY108" s="131" t="str">
        <f t="shared" si="130"/>
        <v xml:space="preserve"> </v>
      </c>
      <c r="AZ108" s="131"/>
      <c r="BA108" s="131" t="str">
        <f t="shared" si="184"/>
        <v xml:space="preserve"> </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t="str">
        <f t="shared" si="178"/>
        <v xml:space="preserve"> </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str">
        <f t="shared" si="154"/>
        <v xml:space="preserve"> </v>
      </c>
      <c r="DQ108" s="228" t="str">
        <f t="shared" si="155"/>
        <v xml:space="preserve"> </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3" workbookViewId="0">
      <selection activeCell="A34" sqref="A34:E59"/>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43</v>
      </c>
      <c r="C1" s="192">
        <f>VLOOKUP(B1,B4:C24,2,0)</f>
        <v>180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5269</v>
      </c>
    </row>
    <row r="2" spans="1:22">
      <c r="A2" t="s">
        <v>5272</v>
      </c>
      <c r="B2" s="108" t="s">
        <v>5268</v>
      </c>
      <c r="C2" s="108" t="s">
        <v>5271</v>
      </c>
      <c r="D2" s="108" t="s">
        <v>5270</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84" t="s">
        <v>1144</v>
      </c>
      <c r="Y37" s="584"/>
      <c r="Z37" s="584"/>
      <c r="AA37" s="584"/>
      <c r="AB37" s="584"/>
      <c r="AC37" s="584"/>
      <c r="AD37" s="584"/>
    </row>
    <row r="38" spans="1:30" ht="15.6">
      <c r="A38" s="54"/>
      <c r="B38" s="54"/>
      <c r="C38" s="54"/>
      <c r="D38" s="54"/>
      <c r="E38" s="54"/>
      <c r="F38" s="36"/>
      <c r="G38" s="36"/>
      <c r="H38" s="38"/>
      <c r="I38" s="38"/>
      <c r="J38" s="38"/>
      <c r="K38" s="38"/>
      <c r="L38" s="38"/>
      <c r="W38" t="s">
        <v>139</v>
      </c>
      <c r="X38" s="584"/>
      <c r="Y38" s="584"/>
      <c r="Z38" s="584"/>
      <c r="AA38" s="584"/>
      <c r="AB38" s="584"/>
      <c r="AC38" s="584"/>
      <c r="AD38" s="584"/>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5240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12.202500000000001</v>
      </c>
      <c r="G1">
        <v>1.2022999999999999</v>
      </c>
      <c r="I1">
        <v>10.202400000000001</v>
      </c>
      <c r="K1">
        <v>12.202400000000001</v>
      </c>
      <c r="M1">
        <v>12.202500000000001</v>
      </c>
      <c r="O1">
        <v>12.202500000000001</v>
      </c>
    </row>
    <row r="2" spans="1:20">
      <c r="B2" t="s">
        <v>252</v>
      </c>
      <c r="C2">
        <f>+'Netunei Gimlai'!B6</f>
        <v>216</v>
      </c>
      <c r="G2">
        <f>VLOOKUP(G1,'tosafot '!$B$7:$C$234,2,0)</f>
        <v>181</v>
      </c>
      <c r="I2">
        <f>VLOOKUP(I1,'tosafot '!$B$7:$C$234,2,0)</f>
        <v>202</v>
      </c>
      <c r="K2">
        <f>VLOOKUP(K1,'tosafot '!$B$7:$C$234,2,0)</f>
        <v>204</v>
      </c>
      <c r="M2">
        <f>VLOOKUP(M1,'tosafot '!$B$7:$C$234,2,0)</f>
        <v>216</v>
      </c>
      <c r="O2">
        <f>VLOOKUP(O1,'tosafot '!$B$7:$C$234,2,0)</f>
        <v>216</v>
      </c>
    </row>
    <row r="3" spans="1:20">
      <c r="B3" t="s">
        <v>7</v>
      </c>
      <c r="C3">
        <f>+'Netunei Gimlai'!B4</f>
        <v>9</v>
      </c>
      <c r="D3" t="str">
        <f>VLOOKUP(C3,MISRAD!A5:B81,2,0)</f>
        <v>הבריאות</v>
      </c>
      <c r="R3" s="108" t="s">
        <v>5355</v>
      </c>
      <c r="T3">
        <f>SUM(T4:T5)</f>
        <v>1</v>
      </c>
    </row>
    <row r="4" spans="1:20">
      <c r="G4" s="84">
        <v>0.02</v>
      </c>
      <c r="H4" s="209">
        <f>VLOOKUP(SACHAR!$O$11,$F$12:$P$201,3,1)</f>
        <v>400</v>
      </c>
      <c r="I4" s="84">
        <v>0.02</v>
      </c>
      <c r="J4" s="209">
        <f>IF($T$3=1,J6,VLOOKUP(SACHAR!$O$11,$F$12:$P$201,5,1))</f>
        <v>400</v>
      </c>
      <c r="K4" s="84">
        <f>VLOOKUP(SACHAR!$O$11,$F$12:$P$201,6,1)</f>
        <v>0.02</v>
      </c>
      <c r="L4" s="209">
        <f>IF($T$3=1,L6,VLOOKUP(SACHAR!$O$11,$F$12:$P$201,5,1))</f>
        <v>400</v>
      </c>
      <c r="M4" s="84">
        <v>0.02</v>
      </c>
      <c r="N4" s="209">
        <f>IF($T$3=1,N6,VLOOKUP(SACHAR!$O$11,$F$12:$P$201,5,1))</f>
        <v>400</v>
      </c>
      <c r="O4" s="224">
        <v>0.02</v>
      </c>
      <c r="P4" s="209">
        <f>IF($T$3=1,P6,VLOOKUP(SACHAR!$O$11,$F$12:$P$201,5,1))</f>
        <v>400</v>
      </c>
      <c r="R4" t="s">
        <v>5351</v>
      </c>
      <c r="S4">
        <v>9</v>
      </c>
      <c r="T4">
        <f>IF($C$3=S4,1,0)</f>
        <v>1</v>
      </c>
    </row>
    <row r="5" spans="1:20">
      <c r="B5" t="s">
        <v>265</v>
      </c>
      <c r="C5" s="224">
        <f>IF(C2&gt;=O2,O4,IF(C2&gt;=M2,M4,IF(C2&gt;=K2,K4,IF(C2&gt;=I2,I4,IF(C2&gt;=G2,G4,0)))))</f>
        <v>0.02</v>
      </c>
      <c r="R5" t="s">
        <v>5227</v>
      </c>
      <c r="S5">
        <v>32</v>
      </c>
      <c r="T5">
        <f>IF($C$3=S5,1,0)</f>
        <v>0</v>
      </c>
    </row>
    <row r="6" spans="1:20">
      <c r="B6" t="s">
        <v>266</v>
      </c>
      <c r="C6" s="209">
        <f>IF(C2&gt;=O2,P4,IF(C2&gt;=M2,N4,IF(C2&gt;=K2,L4,IF(C2&gt;=I2,J4,IF(C2&gt;=G2,H4,0)))))</f>
        <v>400</v>
      </c>
      <c r="E6" t="s">
        <v>5227</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12.202500000000001</v>
      </c>
      <c r="F2" s="2" t="e" cm="1">
        <f t="array" ref="F2">INDEX(H7:T232,C3,C1)</f>
        <v>#REF!</v>
      </c>
    </row>
    <row r="3" spans="2:19">
      <c r="B3" s="1" t="s">
        <v>252</v>
      </c>
      <c r="C3">
        <f>+'Netunei Gimlai'!B6</f>
        <v>216</v>
      </c>
    </row>
    <row r="4" spans="2:19" ht="15" thickBot="1"/>
    <row r="5" spans="2:19" ht="102" thickTop="1" thickBot="1">
      <c r="B5" s="343" t="s">
        <v>1739</v>
      </c>
      <c r="C5" s="345">
        <v>4147</v>
      </c>
      <c r="D5" s="349"/>
      <c r="E5" s="87" t="s">
        <v>651</v>
      </c>
      <c r="F5" s="87" t="s">
        <v>9</v>
      </c>
      <c r="G5" s="87" t="s">
        <v>651</v>
      </c>
      <c r="H5" s="350" t="s">
        <v>1752</v>
      </c>
      <c r="I5" s="346" t="s">
        <v>1753</v>
      </c>
      <c r="J5" s="347" t="s">
        <v>1754</v>
      </c>
      <c r="K5" s="347" t="s">
        <v>1749</v>
      </c>
      <c r="L5" s="347" t="s">
        <v>1751</v>
      </c>
      <c r="M5" s="347" t="s">
        <v>1755</v>
      </c>
      <c r="N5" s="347" t="s">
        <v>1750</v>
      </c>
      <c r="O5" s="347" t="s">
        <v>1756</v>
      </c>
      <c r="P5" s="347" t="s">
        <v>1757</v>
      </c>
      <c r="Q5" s="347" t="s">
        <v>1759</v>
      </c>
      <c r="R5" s="347" t="s">
        <v>1758</v>
      </c>
      <c r="S5" s="347"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3" t="s">
        <v>1738</v>
      </c>
      <c r="C7" s="345"/>
      <c r="D7" s="349"/>
      <c r="E7" s="110">
        <v>1</v>
      </c>
      <c r="F7" s="110">
        <v>1.2008000000000001</v>
      </c>
      <c r="G7" s="110">
        <v>1</v>
      </c>
      <c r="S7" s="2">
        <v>0</v>
      </c>
    </row>
    <row r="8" spans="2:19" ht="19.2" customHeight="1" thickTop="1" thickBot="1">
      <c r="B8" s="344" t="s">
        <v>1740</v>
      </c>
      <c r="C8" s="345">
        <v>1</v>
      </c>
      <c r="D8" s="349"/>
      <c r="E8" s="110">
        <v>2</v>
      </c>
      <c r="F8" s="110">
        <v>2.2008000000000001</v>
      </c>
      <c r="G8" s="110">
        <v>2</v>
      </c>
      <c r="S8" s="2">
        <v>0</v>
      </c>
    </row>
    <row r="9" spans="2:19" ht="25.2" customHeight="1" thickTop="1" thickBot="1">
      <c r="B9" s="344" t="s">
        <v>1741</v>
      </c>
      <c r="C9" s="345">
        <v>2</v>
      </c>
      <c r="D9" s="349"/>
      <c r="E9" s="110">
        <v>3</v>
      </c>
      <c r="F9" s="110">
        <v>3.2008000000000001</v>
      </c>
      <c r="G9" s="110">
        <v>3</v>
      </c>
      <c r="S9" s="2">
        <v>0</v>
      </c>
    </row>
    <row r="10" spans="2:19" ht="24" customHeight="1" thickTop="1" thickBot="1">
      <c r="B10" s="344" t="s">
        <v>1742</v>
      </c>
      <c r="C10" s="345">
        <v>3</v>
      </c>
      <c r="D10" s="349"/>
      <c r="E10" s="110">
        <v>4</v>
      </c>
      <c r="F10" s="110">
        <v>4.2008000000000001</v>
      </c>
      <c r="G10" s="110">
        <v>4</v>
      </c>
      <c r="S10" s="2">
        <v>0</v>
      </c>
    </row>
    <row r="11" spans="2:19" ht="28.2" customHeight="1" thickTop="1" thickBot="1">
      <c r="B11" s="344" t="s">
        <v>1743</v>
      </c>
      <c r="C11" s="345">
        <v>4</v>
      </c>
      <c r="D11" s="349"/>
      <c r="E11" s="110">
        <v>5</v>
      </c>
      <c r="F11" s="110">
        <v>5.2008000000000001</v>
      </c>
      <c r="G11" s="110">
        <v>5</v>
      </c>
      <c r="S11" s="2">
        <v>0</v>
      </c>
    </row>
    <row r="12" spans="2:19" ht="18" thickTop="1" thickBot="1">
      <c r="B12" s="344" t="s">
        <v>1760</v>
      </c>
      <c r="C12" s="345">
        <v>5</v>
      </c>
      <c r="D12" s="349"/>
      <c r="E12" s="110">
        <v>6</v>
      </c>
      <c r="F12" s="110">
        <v>6.2008000000000001</v>
      </c>
      <c r="G12" s="110">
        <v>6</v>
      </c>
      <c r="S12" s="2">
        <v>0</v>
      </c>
    </row>
    <row r="13" spans="2:19" ht="18" thickTop="1" thickBot="1">
      <c r="B13" s="344" t="s">
        <v>1744</v>
      </c>
      <c r="C13" s="345">
        <v>6</v>
      </c>
      <c r="D13" s="349"/>
      <c r="E13" s="110">
        <v>7</v>
      </c>
      <c r="F13" s="110">
        <v>7.2008000000000001</v>
      </c>
      <c r="G13" s="110">
        <v>7</v>
      </c>
      <c r="S13" s="2">
        <v>0</v>
      </c>
    </row>
    <row r="14" spans="2:19" ht="18" thickTop="1" thickBot="1">
      <c r="B14" s="344" t="s">
        <v>1745</v>
      </c>
      <c r="C14" s="345">
        <v>7</v>
      </c>
      <c r="D14" s="349"/>
      <c r="E14" s="110">
        <v>8</v>
      </c>
      <c r="F14" s="110">
        <v>8.2007999999999992</v>
      </c>
      <c r="G14" s="110">
        <v>8</v>
      </c>
      <c r="S14" s="2">
        <v>0</v>
      </c>
    </row>
    <row r="15" spans="2:19" ht="18" thickTop="1" thickBot="1">
      <c r="B15" s="344" t="s">
        <v>1746</v>
      </c>
      <c r="C15" s="345">
        <v>8</v>
      </c>
      <c r="D15" s="349"/>
      <c r="E15" s="110">
        <v>9</v>
      </c>
      <c r="F15" s="110">
        <v>9.2007999999999992</v>
      </c>
      <c r="G15" s="110">
        <v>9</v>
      </c>
      <c r="S15" s="2">
        <v>0</v>
      </c>
    </row>
    <row r="16" spans="2:19" ht="18" thickTop="1" thickBot="1">
      <c r="B16" s="344" t="s">
        <v>1747</v>
      </c>
      <c r="C16" s="345">
        <v>9</v>
      </c>
      <c r="D16" s="349"/>
      <c r="E16" s="110">
        <v>10</v>
      </c>
      <c r="F16" s="110">
        <v>10.200799999999999</v>
      </c>
      <c r="G16" s="110">
        <v>10</v>
      </c>
      <c r="S16" s="2">
        <v>0</v>
      </c>
    </row>
    <row r="17" spans="2:19" ht="18" thickTop="1" thickBot="1">
      <c r="B17" s="344" t="s">
        <v>1748</v>
      </c>
      <c r="C17" s="345">
        <v>10</v>
      </c>
      <c r="D17" s="349"/>
      <c r="E17" s="110">
        <v>11</v>
      </c>
      <c r="F17" s="110">
        <v>11.200799999999999</v>
      </c>
      <c r="G17" s="110">
        <v>11</v>
      </c>
      <c r="S17" s="2">
        <v>0</v>
      </c>
    </row>
    <row r="18" spans="2:19" ht="18" thickTop="1" thickBot="1">
      <c r="B18" s="344" t="s">
        <v>1761</v>
      </c>
      <c r="C18" s="345">
        <v>11</v>
      </c>
      <c r="D18" s="349"/>
      <c r="E18" s="110">
        <v>12</v>
      </c>
      <c r="F18" s="110">
        <v>12.200799999999999</v>
      </c>
      <c r="G18" s="110">
        <v>12</v>
      </c>
      <c r="S18" s="2">
        <v>0</v>
      </c>
    </row>
    <row r="19" spans="2:19" ht="18" thickTop="1" thickBot="1">
      <c r="B19" s="343" t="s">
        <v>120</v>
      </c>
      <c r="C19" s="345">
        <v>12</v>
      </c>
      <c r="D19" s="349"/>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3">
        <v>1.2010000000000001</v>
      </c>
      <c r="G31" s="110">
        <v>25</v>
      </c>
      <c r="S31" s="2">
        <v>0</v>
      </c>
    </row>
    <row r="32" spans="2:19" ht="15.6" thickTop="1" thickBot="1">
      <c r="E32" s="110">
        <v>26</v>
      </c>
      <c r="F32" s="353">
        <v>2.2010000000000001</v>
      </c>
      <c r="G32" s="110">
        <v>26</v>
      </c>
      <c r="S32" s="2">
        <v>0</v>
      </c>
    </row>
    <row r="33" spans="5:19" ht="15.6" thickTop="1" thickBot="1">
      <c r="E33" s="110">
        <v>27</v>
      </c>
      <c r="F33" s="353">
        <v>3.2010000000000001</v>
      </c>
      <c r="G33" s="110">
        <v>27</v>
      </c>
      <c r="S33" s="2">
        <v>0</v>
      </c>
    </row>
    <row r="34" spans="5:19" ht="15.6" thickTop="1" thickBot="1">
      <c r="E34" s="110">
        <v>28</v>
      </c>
      <c r="F34" s="353">
        <v>4.2009999999999996</v>
      </c>
      <c r="G34" s="110">
        <v>28</v>
      </c>
      <c r="S34" s="2">
        <v>0</v>
      </c>
    </row>
    <row r="35" spans="5:19" ht="15.6" thickTop="1" thickBot="1">
      <c r="E35" s="110">
        <v>29</v>
      </c>
      <c r="F35" s="353">
        <v>5.2009999999999996</v>
      </c>
      <c r="G35" s="110">
        <v>29</v>
      </c>
      <c r="S35" s="2">
        <v>0</v>
      </c>
    </row>
    <row r="36" spans="5:19" ht="15.6" thickTop="1" thickBot="1">
      <c r="E36" s="110">
        <v>30</v>
      </c>
      <c r="F36" s="353">
        <v>6.2009999999999996</v>
      </c>
      <c r="G36" s="110">
        <v>30</v>
      </c>
      <c r="S36" s="2">
        <v>0</v>
      </c>
    </row>
    <row r="37" spans="5:19" ht="15.6" thickTop="1" thickBot="1">
      <c r="E37" s="110">
        <v>31</v>
      </c>
      <c r="F37" s="353">
        <v>7.2009999999999996</v>
      </c>
      <c r="G37" s="110">
        <v>31</v>
      </c>
      <c r="S37" s="2">
        <v>0</v>
      </c>
    </row>
    <row r="38" spans="5:19" ht="15.6" thickTop="1" thickBot="1">
      <c r="E38" s="110">
        <v>32</v>
      </c>
      <c r="F38" s="353">
        <v>8.2010000000000005</v>
      </c>
      <c r="G38" s="110">
        <v>32</v>
      </c>
      <c r="S38" s="2">
        <v>0</v>
      </c>
    </row>
    <row r="39" spans="5:19" ht="15.6" thickTop="1" thickBot="1">
      <c r="E39" s="110">
        <v>33</v>
      </c>
      <c r="F39" s="353">
        <v>9.2010000000000005</v>
      </c>
      <c r="G39" s="110">
        <v>33</v>
      </c>
      <c r="S39" s="2">
        <v>0</v>
      </c>
    </row>
    <row r="40" spans="5:19" ht="15.6" thickTop="1" thickBot="1">
      <c r="E40" s="110">
        <v>34</v>
      </c>
      <c r="F40" s="353">
        <v>10.201000000000001</v>
      </c>
      <c r="G40" s="110">
        <v>34</v>
      </c>
      <c r="S40" s="2">
        <v>0</v>
      </c>
    </row>
    <row r="41" spans="5:19" ht="15.6" thickTop="1" thickBot="1">
      <c r="E41" s="110">
        <v>35</v>
      </c>
      <c r="F41" s="353">
        <v>11.201000000000001</v>
      </c>
      <c r="G41" s="110">
        <v>35</v>
      </c>
      <c r="S41" s="2">
        <v>0</v>
      </c>
    </row>
    <row r="42" spans="5:19" ht="15.6" thickTop="1" thickBot="1">
      <c r="E42" s="110">
        <v>36</v>
      </c>
      <c r="F42" s="353">
        <v>12.201000000000001</v>
      </c>
      <c r="G42" s="110">
        <v>36</v>
      </c>
      <c r="S42" s="2">
        <v>0</v>
      </c>
    </row>
    <row r="43" spans="5:19" ht="15.6" thickTop="1" thickBot="1">
      <c r="E43" s="110">
        <v>37</v>
      </c>
      <c r="F43" s="353">
        <v>1.2011000000000001</v>
      </c>
      <c r="G43" s="110">
        <v>37</v>
      </c>
      <c r="S43" s="2">
        <v>0</v>
      </c>
    </row>
    <row r="44" spans="5:19" ht="15.6" thickTop="1" thickBot="1">
      <c r="E44" s="110">
        <v>38</v>
      </c>
      <c r="F44" s="353">
        <v>2.2010999999999998</v>
      </c>
      <c r="G44" s="110">
        <v>38</v>
      </c>
      <c r="S44" s="2">
        <v>0</v>
      </c>
    </row>
    <row r="45" spans="5:19" ht="15.6" thickTop="1" thickBot="1">
      <c r="E45" s="110">
        <v>39</v>
      </c>
      <c r="F45" s="353">
        <v>3.2010999999999998</v>
      </c>
      <c r="G45" s="110">
        <v>39</v>
      </c>
      <c r="S45" s="2">
        <v>0</v>
      </c>
    </row>
    <row r="46" spans="5:19" ht="15.6" thickTop="1" thickBot="1">
      <c r="E46" s="110">
        <v>40</v>
      </c>
      <c r="F46" s="353">
        <v>4.2011000000000003</v>
      </c>
      <c r="G46" s="110">
        <v>40</v>
      </c>
      <c r="S46" s="2">
        <v>0</v>
      </c>
    </row>
    <row r="47" spans="5:19" ht="15.6" thickTop="1" thickBot="1">
      <c r="E47" s="110">
        <v>41</v>
      </c>
      <c r="F47" s="353">
        <v>5.2011000000000003</v>
      </c>
      <c r="G47" s="110">
        <v>41</v>
      </c>
      <c r="S47" s="2">
        <v>0</v>
      </c>
    </row>
    <row r="48" spans="5:19" ht="15.6" thickTop="1" thickBot="1">
      <c r="E48" s="110">
        <v>42</v>
      </c>
      <c r="F48" s="353">
        <v>6.2011000000000003</v>
      </c>
      <c r="G48" s="110">
        <v>42</v>
      </c>
      <c r="S48" s="2">
        <v>0</v>
      </c>
    </row>
    <row r="49" spans="5:19" ht="15.6" thickTop="1" thickBot="1">
      <c r="E49" s="110">
        <v>43</v>
      </c>
      <c r="F49" s="353">
        <v>7.2011000000000003</v>
      </c>
      <c r="G49" s="110">
        <v>43</v>
      </c>
      <c r="S49" s="2">
        <v>0</v>
      </c>
    </row>
    <row r="50" spans="5:19" ht="15.6" thickTop="1" thickBot="1">
      <c r="E50" s="110">
        <v>44</v>
      </c>
      <c r="F50" s="353">
        <v>8.2011000000000003</v>
      </c>
      <c r="G50" s="110">
        <v>44</v>
      </c>
      <c r="S50" s="2">
        <v>0</v>
      </c>
    </row>
    <row r="51" spans="5:19" ht="15.6" thickTop="1" thickBot="1">
      <c r="E51" s="110">
        <v>45</v>
      </c>
      <c r="F51" s="353">
        <v>9.2011000000000003</v>
      </c>
      <c r="G51" s="110">
        <v>45</v>
      </c>
      <c r="S51" s="2">
        <v>0</v>
      </c>
    </row>
    <row r="52" spans="5:19" ht="15.6" thickTop="1" thickBot="1">
      <c r="E52" s="110">
        <v>46</v>
      </c>
      <c r="F52" s="353">
        <v>10.2011</v>
      </c>
      <c r="G52" s="110">
        <v>46</v>
      </c>
      <c r="S52" s="2">
        <v>0</v>
      </c>
    </row>
    <row r="53" spans="5:19" ht="15.6" thickTop="1" thickBot="1">
      <c r="E53" s="110">
        <v>47</v>
      </c>
      <c r="F53" s="353">
        <v>11.2011</v>
      </c>
      <c r="G53" s="110">
        <v>47</v>
      </c>
      <c r="S53" s="2">
        <v>0</v>
      </c>
    </row>
    <row r="54" spans="5:19" ht="15.6" thickTop="1" thickBot="1">
      <c r="E54" s="110">
        <v>48</v>
      </c>
      <c r="F54" s="353">
        <v>12.2011</v>
      </c>
      <c r="G54" s="110">
        <v>48</v>
      </c>
      <c r="S54" s="2">
        <v>0</v>
      </c>
    </row>
    <row r="55" spans="5:19" ht="15.6" thickTop="1" thickBot="1">
      <c r="E55" s="110">
        <v>49</v>
      </c>
      <c r="F55" s="353">
        <v>1.2012</v>
      </c>
      <c r="G55" s="110">
        <v>49</v>
      </c>
      <c r="S55" s="2">
        <v>0</v>
      </c>
    </row>
    <row r="56" spans="5:19" ht="15.6" thickTop="1" thickBot="1">
      <c r="E56" s="110">
        <v>50</v>
      </c>
      <c r="F56" s="353">
        <v>2.2012</v>
      </c>
      <c r="G56" s="110">
        <v>50</v>
      </c>
      <c r="S56" s="2">
        <v>0</v>
      </c>
    </row>
    <row r="57" spans="5:19" ht="15.6" thickTop="1" thickBot="1">
      <c r="E57" s="110">
        <v>51</v>
      </c>
      <c r="F57" s="353">
        <v>3.2012</v>
      </c>
      <c r="G57" s="110">
        <v>51</v>
      </c>
      <c r="S57" s="2">
        <v>0</v>
      </c>
    </row>
    <row r="58" spans="5:19" ht="15.6" thickTop="1" thickBot="1">
      <c r="E58" s="110">
        <v>52</v>
      </c>
      <c r="F58" s="353">
        <v>4.2012</v>
      </c>
      <c r="G58" s="110">
        <v>52</v>
      </c>
      <c r="S58" s="2">
        <v>0</v>
      </c>
    </row>
    <row r="59" spans="5:19" ht="15.6" thickTop="1" thickBot="1">
      <c r="E59" s="110">
        <v>53</v>
      </c>
      <c r="F59" s="353">
        <v>5.2012</v>
      </c>
      <c r="G59" s="110">
        <v>53</v>
      </c>
      <c r="S59" s="2">
        <v>0</v>
      </c>
    </row>
    <row r="60" spans="5:19" ht="15.6" thickTop="1" thickBot="1">
      <c r="E60" s="110">
        <v>54</v>
      </c>
      <c r="F60" s="353">
        <v>6.2012</v>
      </c>
      <c r="G60" s="110">
        <v>54</v>
      </c>
      <c r="S60" s="2">
        <v>0</v>
      </c>
    </row>
    <row r="61" spans="5:19" ht="15.6" thickTop="1" thickBot="1">
      <c r="E61" s="110">
        <v>55</v>
      </c>
      <c r="F61" s="353">
        <v>7.2012</v>
      </c>
      <c r="G61" s="110">
        <v>55</v>
      </c>
      <c r="S61" s="2">
        <v>0</v>
      </c>
    </row>
    <row r="62" spans="5:19" ht="15.6" thickTop="1" thickBot="1">
      <c r="E62" s="110">
        <v>56</v>
      </c>
      <c r="F62" s="353">
        <v>8.2012</v>
      </c>
      <c r="G62" s="110">
        <v>56</v>
      </c>
      <c r="S62" s="2">
        <v>0</v>
      </c>
    </row>
    <row r="63" spans="5:19" ht="15.6" thickTop="1" thickBot="1">
      <c r="E63" s="110">
        <v>57</v>
      </c>
      <c r="F63" s="353">
        <v>9.2012</v>
      </c>
      <c r="G63" s="110">
        <v>57</v>
      </c>
      <c r="S63" s="2">
        <v>0</v>
      </c>
    </row>
    <row r="64" spans="5:19" ht="15.6" thickTop="1" thickBot="1">
      <c r="E64" s="110">
        <v>58</v>
      </c>
      <c r="F64" s="353">
        <v>10.2012</v>
      </c>
      <c r="G64" s="110">
        <v>58</v>
      </c>
      <c r="S64" s="2">
        <v>0</v>
      </c>
    </row>
    <row r="65" spans="5:19" ht="15.6" thickTop="1" thickBot="1">
      <c r="E65" s="110">
        <v>59</v>
      </c>
      <c r="F65" s="353">
        <v>11.2012</v>
      </c>
      <c r="G65" s="110">
        <v>59</v>
      </c>
      <c r="S65" s="2">
        <v>0</v>
      </c>
    </row>
    <row r="66" spans="5:19" ht="15.6" thickTop="1" thickBot="1">
      <c r="E66" s="110">
        <v>60</v>
      </c>
      <c r="F66" s="353">
        <v>12.2012</v>
      </c>
      <c r="G66" s="110">
        <v>60</v>
      </c>
      <c r="S66" s="2">
        <v>0</v>
      </c>
    </row>
    <row r="67" spans="5:19" ht="15.6" thickTop="1" thickBot="1">
      <c r="E67" s="110">
        <v>61</v>
      </c>
      <c r="F67" s="353">
        <v>1.2013</v>
      </c>
      <c r="G67" s="110">
        <v>61</v>
      </c>
      <c r="S67" s="2">
        <v>0</v>
      </c>
    </row>
    <row r="68" spans="5:19" ht="15.6" thickTop="1" thickBot="1">
      <c r="E68" s="110">
        <v>62</v>
      </c>
      <c r="F68" s="353">
        <v>2.2012999999999998</v>
      </c>
      <c r="G68" s="110">
        <v>62</v>
      </c>
      <c r="S68" s="2">
        <v>0</v>
      </c>
    </row>
    <row r="69" spans="5:19" ht="15.6" thickTop="1" thickBot="1">
      <c r="E69" s="110">
        <v>63</v>
      </c>
      <c r="F69" s="353">
        <v>3.2012999999999998</v>
      </c>
      <c r="G69" s="110">
        <v>63</v>
      </c>
      <c r="S69" s="2">
        <v>0</v>
      </c>
    </row>
    <row r="70" spans="5:19" ht="15.6" thickTop="1" thickBot="1">
      <c r="E70" s="110">
        <v>64</v>
      </c>
      <c r="F70" s="353">
        <v>4.2012999999999998</v>
      </c>
      <c r="G70" s="110">
        <v>64</v>
      </c>
      <c r="S70" s="2">
        <v>0</v>
      </c>
    </row>
    <row r="71" spans="5:19" ht="15.6" thickTop="1" thickBot="1">
      <c r="E71" s="110">
        <v>65</v>
      </c>
      <c r="F71" s="353">
        <v>5.2012999999999998</v>
      </c>
      <c r="G71" s="110">
        <v>65</v>
      </c>
      <c r="S71" s="2">
        <v>0</v>
      </c>
    </row>
    <row r="72" spans="5:19" ht="15.6" thickTop="1" thickBot="1">
      <c r="E72" s="110">
        <v>66</v>
      </c>
      <c r="F72" s="353">
        <v>6.2012999999999998</v>
      </c>
      <c r="G72" s="110">
        <v>66</v>
      </c>
      <c r="S72" s="2">
        <v>0</v>
      </c>
    </row>
    <row r="73" spans="5:19" ht="15.6" thickTop="1" thickBot="1">
      <c r="E73" s="110">
        <v>67</v>
      </c>
      <c r="F73" s="353">
        <v>7.2012999999999998</v>
      </c>
      <c r="G73" s="110">
        <v>67</v>
      </c>
      <c r="S73" s="2">
        <v>0</v>
      </c>
    </row>
    <row r="74" spans="5:19" ht="15.6" thickTop="1" thickBot="1">
      <c r="E74" s="110">
        <v>68</v>
      </c>
      <c r="F74" s="353">
        <v>8.2012999999999998</v>
      </c>
      <c r="G74" s="110">
        <v>68</v>
      </c>
      <c r="S74" s="2">
        <v>0</v>
      </c>
    </row>
    <row r="75" spans="5:19" ht="15.6" thickTop="1" thickBot="1">
      <c r="E75" s="110">
        <v>69</v>
      </c>
      <c r="F75" s="353">
        <v>9.2012999999999998</v>
      </c>
      <c r="G75" s="110">
        <v>69</v>
      </c>
      <c r="S75" s="2">
        <v>0</v>
      </c>
    </row>
    <row r="76" spans="5:19" ht="15.6" thickTop="1" thickBot="1">
      <c r="E76" s="110">
        <v>70</v>
      </c>
      <c r="F76" s="353">
        <v>10.2013</v>
      </c>
      <c r="G76" s="110">
        <v>70</v>
      </c>
      <c r="S76" s="2">
        <v>0</v>
      </c>
    </row>
    <row r="77" spans="5:19" ht="15.6" thickTop="1" thickBot="1">
      <c r="E77" s="110">
        <v>71</v>
      </c>
      <c r="F77" s="353">
        <v>11.2013</v>
      </c>
      <c r="G77" s="110">
        <v>71</v>
      </c>
      <c r="S77" s="2">
        <v>0</v>
      </c>
    </row>
    <row r="78" spans="5:19" ht="15.6" thickTop="1" thickBot="1">
      <c r="E78" s="110">
        <v>72</v>
      </c>
      <c r="F78" s="353">
        <v>12.2013</v>
      </c>
      <c r="G78" s="110">
        <v>72</v>
      </c>
      <c r="S78" s="2">
        <v>0</v>
      </c>
    </row>
    <row r="79" spans="5:19" ht="15.6" thickTop="1" thickBot="1">
      <c r="E79" s="110">
        <v>73</v>
      </c>
      <c r="F79" s="353">
        <v>1.2014</v>
      </c>
      <c r="G79" s="110">
        <v>73</v>
      </c>
      <c r="S79" s="2">
        <v>0</v>
      </c>
    </row>
    <row r="80" spans="5:19" ht="15.6" thickTop="1" thickBot="1">
      <c r="E80" s="110">
        <v>74</v>
      </c>
      <c r="F80" s="353">
        <v>2.2014</v>
      </c>
      <c r="G80" s="110">
        <v>74</v>
      </c>
      <c r="S80" s="2">
        <v>0</v>
      </c>
    </row>
    <row r="81" spans="5:19" ht="15.6" thickTop="1" thickBot="1">
      <c r="E81" s="110">
        <v>75</v>
      </c>
      <c r="F81" s="353">
        <v>3.2014</v>
      </c>
      <c r="G81" s="110">
        <v>75</v>
      </c>
      <c r="S81" s="2">
        <v>0</v>
      </c>
    </row>
    <row r="82" spans="5:19" ht="15.6" thickTop="1" thickBot="1">
      <c r="E82" s="110">
        <v>76</v>
      </c>
      <c r="F82" s="353">
        <v>4.2013999999999996</v>
      </c>
      <c r="G82" s="110">
        <v>76</v>
      </c>
      <c r="S82" s="2">
        <v>0</v>
      </c>
    </row>
    <row r="83" spans="5:19" ht="15.6" thickTop="1" thickBot="1">
      <c r="E83" s="110">
        <v>77</v>
      </c>
      <c r="F83" s="353">
        <v>5.2013999999999996</v>
      </c>
      <c r="G83" s="110">
        <v>77</v>
      </c>
      <c r="S83" s="2">
        <v>0</v>
      </c>
    </row>
    <row r="84" spans="5:19" ht="15.6" thickTop="1" thickBot="1">
      <c r="E84" s="110">
        <v>78</v>
      </c>
      <c r="F84" s="353">
        <v>6.2013999999999996</v>
      </c>
      <c r="G84" s="110">
        <v>78</v>
      </c>
      <c r="S84" s="2">
        <v>0</v>
      </c>
    </row>
    <row r="85" spans="5:19" ht="15.6" thickTop="1" thickBot="1">
      <c r="E85" s="110">
        <v>79</v>
      </c>
      <c r="F85" s="353">
        <v>7.2013999999999996</v>
      </c>
      <c r="G85" s="110">
        <v>79</v>
      </c>
      <c r="S85" s="2">
        <v>0</v>
      </c>
    </row>
    <row r="86" spans="5:19" ht="15.6" thickTop="1" thickBot="1">
      <c r="E86" s="110">
        <v>80</v>
      </c>
      <c r="F86" s="353">
        <v>8.2013999999999996</v>
      </c>
      <c r="G86" s="110">
        <v>80</v>
      </c>
      <c r="S86" s="2">
        <v>0</v>
      </c>
    </row>
    <row r="87" spans="5:19" ht="15.6" thickTop="1" thickBot="1">
      <c r="E87" s="110">
        <v>81</v>
      </c>
      <c r="F87" s="353">
        <v>9.2013999999999996</v>
      </c>
      <c r="G87" s="110">
        <v>81</v>
      </c>
      <c r="S87" s="2">
        <v>0</v>
      </c>
    </row>
    <row r="88" spans="5:19" ht="15.6" thickTop="1" thickBot="1">
      <c r="E88" s="110">
        <v>82</v>
      </c>
      <c r="F88" s="353">
        <v>10.2014</v>
      </c>
      <c r="G88" s="110">
        <v>82</v>
      </c>
      <c r="S88" s="2">
        <v>0</v>
      </c>
    </row>
    <row r="89" spans="5:19" ht="15.6" thickTop="1" thickBot="1">
      <c r="E89" s="110">
        <v>83</v>
      </c>
      <c r="F89" s="353">
        <v>11.2014</v>
      </c>
      <c r="G89" s="110">
        <v>83</v>
      </c>
      <c r="S89" s="2">
        <v>0</v>
      </c>
    </row>
    <row r="90" spans="5:19" ht="15.6" thickTop="1" thickBot="1">
      <c r="E90" s="110">
        <v>84</v>
      </c>
      <c r="F90" s="353">
        <v>12.2014</v>
      </c>
      <c r="G90" s="110">
        <v>84</v>
      </c>
      <c r="S90" s="2">
        <v>0</v>
      </c>
    </row>
    <row r="91" spans="5:19" ht="15.6" thickTop="1" thickBot="1">
      <c r="E91" s="110">
        <v>85</v>
      </c>
      <c r="F91" s="353">
        <v>1.2015</v>
      </c>
      <c r="G91" s="110">
        <v>85</v>
      </c>
      <c r="S91" s="2">
        <v>0</v>
      </c>
    </row>
    <row r="92" spans="5:19" ht="15.6" thickTop="1" thickBot="1">
      <c r="E92" s="110">
        <v>86</v>
      </c>
      <c r="F92" s="353">
        <v>2.2014999999999998</v>
      </c>
      <c r="G92" s="110">
        <v>86</v>
      </c>
      <c r="S92" s="2">
        <v>0</v>
      </c>
    </row>
    <row r="93" spans="5:19" ht="15.6" thickTop="1" thickBot="1">
      <c r="E93" s="110">
        <v>87</v>
      </c>
      <c r="F93" s="353">
        <v>3.2014999999999998</v>
      </c>
      <c r="G93" s="110">
        <v>87</v>
      </c>
      <c r="S93" s="2">
        <v>0</v>
      </c>
    </row>
    <row r="94" spans="5:19" ht="15.6" thickTop="1" thickBot="1">
      <c r="E94" s="110">
        <v>88</v>
      </c>
      <c r="F94" s="353">
        <v>4.2015000000000002</v>
      </c>
      <c r="G94" s="110">
        <v>88</v>
      </c>
      <c r="S94" s="2">
        <v>0</v>
      </c>
    </row>
    <row r="95" spans="5:19" ht="15.6" thickTop="1" thickBot="1">
      <c r="E95" s="110">
        <v>89</v>
      </c>
      <c r="F95" s="353">
        <v>5.2015000000000002</v>
      </c>
      <c r="G95" s="110">
        <v>89</v>
      </c>
      <c r="S95" s="2">
        <v>0</v>
      </c>
    </row>
    <row r="96" spans="5:19" ht="15.6" thickTop="1" thickBot="1">
      <c r="E96" s="110">
        <v>90</v>
      </c>
      <c r="F96" s="353">
        <v>6.2015000000000002</v>
      </c>
      <c r="G96" s="110">
        <v>90</v>
      </c>
      <c r="S96" s="2">
        <v>0</v>
      </c>
    </row>
    <row r="97" spans="5:19" ht="15.6" thickTop="1" thickBot="1">
      <c r="E97" s="110">
        <v>91</v>
      </c>
      <c r="F97" s="353">
        <v>7.2015000000000002</v>
      </c>
      <c r="G97" s="110">
        <v>91</v>
      </c>
      <c r="S97" s="2">
        <v>0</v>
      </c>
    </row>
    <row r="98" spans="5:19" ht="15.6" thickTop="1" thickBot="1">
      <c r="E98" s="110">
        <v>92</v>
      </c>
      <c r="F98" s="353">
        <v>8.2014999999999993</v>
      </c>
      <c r="G98" s="110">
        <v>92</v>
      </c>
      <c r="S98" s="2">
        <v>0</v>
      </c>
    </row>
    <row r="99" spans="5:19" ht="15.6" thickTop="1" thickBot="1">
      <c r="E99" s="110">
        <v>93</v>
      </c>
      <c r="F99" s="353">
        <v>9.2014999999999993</v>
      </c>
      <c r="G99" s="110">
        <v>93</v>
      </c>
      <c r="S99" s="2">
        <v>0</v>
      </c>
    </row>
    <row r="100" spans="5:19" ht="15.6" thickTop="1" thickBot="1">
      <c r="E100" s="110">
        <v>94</v>
      </c>
      <c r="F100" s="353">
        <v>10.201499999999999</v>
      </c>
      <c r="G100" s="110">
        <v>94</v>
      </c>
      <c r="S100" s="2">
        <v>0</v>
      </c>
    </row>
    <row r="101" spans="5:19" ht="15.6" thickTop="1" thickBot="1">
      <c r="E101" s="110">
        <v>95</v>
      </c>
      <c r="F101" s="353">
        <v>11.201499999999999</v>
      </c>
      <c r="G101" s="110">
        <v>95</v>
      </c>
      <c r="S101" s="2">
        <v>0</v>
      </c>
    </row>
    <row r="102" spans="5:19" ht="15.6" thickTop="1" thickBot="1">
      <c r="E102" s="110">
        <v>96</v>
      </c>
      <c r="F102" s="353">
        <v>12.201499999999999</v>
      </c>
      <c r="G102" s="110">
        <v>96</v>
      </c>
      <c r="S102" s="2">
        <v>0</v>
      </c>
    </row>
    <row r="103" spans="5:19" ht="15.6" thickTop="1" thickBot="1">
      <c r="E103" s="110">
        <v>97</v>
      </c>
      <c r="F103" s="353">
        <v>1.2016</v>
      </c>
      <c r="G103" s="110">
        <v>97</v>
      </c>
      <c r="S103" s="2">
        <v>0</v>
      </c>
    </row>
    <row r="104" spans="5:19" ht="15.6" thickTop="1" thickBot="1">
      <c r="E104" s="110">
        <v>98</v>
      </c>
      <c r="F104" s="353">
        <v>2.2016</v>
      </c>
      <c r="G104" s="110">
        <v>98</v>
      </c>
      <c r="S104" s="2">
        <v>0</v>
      </c>
    </row>
    <row r="105" spans="5:19" ht="15.6" thickTop="1" thickBot="1">
      <c r="E105" s="110">
        <v>99</v>
      </c>
      <c r="F105" s="353">
        <v>3.2016</v>
      </c>
      <c r="G105" s="110">
        <v>99</v>
      </c>
      <c r="S105" s="2">
        <v>0</v>
      </c>
    </row>
    <row r="106" spans="5:19" ht="15.6" thickTop="1" thickBot="1">
      <c r="E106" s="110">
        <v>100</v>
      </c>
      <c r="F106" s="353">
        <v>4.2016</v>
      </c>
      <c r="G106" s="110">
        <v>100</v>
      </c>
      <c r="S106" s="2">
        <v>0</v>
      </c>
    </row>
    <row r="107" spans="5:19" ht="15.6" thickTop="1" thickBot="1">
      <c r="E107" s="110">
        <v>101</v>
      </c>
      <c r="F107" s="353">
        <v>5.2016</v>
      </c>
      <c r="G107" s="110">
        <v>101</v>
      </c>
      <c r="S107" s="2">
        <v>0</v>
      </c>
    </row>
    <row r="108" spans="5:19" ht="15.6" thickTop="1" thickBot="1">
      <c r="E108" s="110">
        <v>102</v>
      </c>
      <c r="F108" s="353">
        <v>6.2016</v>
      </c>
      <c r="G108" s="110">
        <v>102</v>
      </c>
      <c r="S108" s="2">
        <v>0</v>
      </c>
    </row>
    <row r="109" spans="5:19" ht="15.6" thickTop="1" thickBot="1">
      <c r="E109" s="110">
        <v>103</v>
      </c>
      <c r="F109" s="353">
        <v>7.2016</v>
      </c>
      <c r="G109" s="110">
        <v>103</v>
      </c>
      <c r="S109" s="2">
        <v>0</v>
      </c>
    </row>
    <row r="110" spans="5:19" ht="15.6" thickTop="1" thickBot="1">
      <c r="E110" s="110">
        <v>104</v>
      </c>
      <c r="F110" s="353">
        <v>8.2015999999999991</v>
      </c>
      <c r="G110" s="110">
        <v>104</v>
      </c>
      <c r="S110" s="2">
        <v>0</v>
      </c>
    </row>
    <row r="111" spans="5:19" ht="15.6" thickTop="1" thickBot="1">
      <c r="E111" s="110">
        <v>105</v>
      </c>
      <c r="F111" s="353">
        <v>9.2015999999999991</v>
      </c>
      <c r="G111" s="110">
        <v>105</v>
      </c>
      <c r="S111" s="2">
        <v>0</v>
      </c>
    </row>
    <row r="112" spans="5:19" ht="15.6" thickTop="1" thickBot="1">
      <c r="E112" s="110">
        <v>106</v>
      </c>
      <c r="F112" s="353">
        <v>10.201599999999999</v>
      </c>
      <c r="G112" s="110">
        <v>106</v>
      </c>
      <c r="S112" s="2">
        <v>0</v>
      </c>
    </row>
    <row r="113" spans="5:19" ht="15.6" thickTop="1" thickBot="1">
      <c r="E113" s="110">
        <v>107</v>
      </c>
      <c r="F113" s="353">
        <v>11.201599999999999</v>
      </c>
      <c r="G113" s="110">
        <v>107</v>
      </c>
      <c r="S113" s="2">
        <v>0</v>
      </c>
    </row>
    <row r="114" spans="5:19" ht="15.6" thickTop="1" thickBot="1">
      <c r="E114" s="110">
        <v>108</v>
      </c>
      <c r="F114" s="353">
        <v>12.201599999999999</v>
      </c>
      <c r="G114" s="110">
        <v>108</v>
      </c>
      <c r="S114" s="2">
        <v>0</v>
      </c>
    </row>
    <row r="115" spans="5:19" ht="15.6" thickTop="1" thickBot="1">
      <c r="E115" s="110">
        <v>109</v>
      </c>
      <c r="F115" s="353">
        <v>1.2017</v>
      </c>
      <c r="G115" s="110">
        <v>109</v>
      </c>
      <c r="S115" s="2">
        <v>0</v>
      </c>
    </row>
    <row r="116" spans="5:19" ht="15.6" thickTop="1" thickBot="1">
      <c r="E116" s="110">
        <v>110</v>
      </c>
      <c r="F116" s="353">
        <v>2.2017000000000002</v>
      </c>
      <c r="G116" s="110">
        <v>110</v>
      </c>
      <c r="S116" s="2">
        <v>0</v>
      </c>
    </row>
    <row r="117" spans="5:19" ht="15.6" thickTop="1" thickBot="1">
      <c r="E117" s="110">
        <v>111</v>
      </c>
      <c r="F117" s="353">
        <v>3.2017000000000002</v>
      </c>
      <c r="G117" s="110">
        <v>111</v>
      </c>
      <c r="S117" s="2">
        <v>0</v>
      </c>
    </row>
    <row r="118" spans="5:19" ht="15.6" thickTop="1" thickBot="1">
      <c r="E118" s="110">
        <v>112</v>
      </c>
      <c r="F118" s="353">
        <v>4.2016999999999998</v>
      </c>
      <c r="G118" s="110">
        <v>112</v>
      </c>
      <c r="S118" s="2">
        <v>0</v>
      </c>
    </row>
    <row r="119" spans="5:19" ht="15.6" thickTop="1" thickBot="1">
      <c r="E119" s="110">
        <v>113</v>
      </c>
      <c r="F119" s="353">
        <v>5.2016999999999998</v>
      </c>
      <c r="G119" s="110">
        <v>113</v>
      </c>
      <c r="S119" s="2">
        <v>0</v>
      </c>
    </row>
    <row r="120" spans="5:19" ht="15.6" thickTop="1" thickBot="1">
      <c r="E120" s="110">
        <v>114</v>
      </c>
      <c r="F120" s="353">
        <v>6.2016999999999998</v>
      </c>
      <c r="G120" s="110">
        <v>114</v>
      </c>
      <c r="S120" s="2">
        <v>0</v>
      </c>
    </row>
    <row r="121" spans="5:19" ht="15.6" thickTop="1" thickBot="1">
      <c r="E121" s="110">
        <v>115</v>
      </c>
      <c r="F121" s="353">
        <v>7.2016999999999998</v>
      </c>
      <c r="G121" s="110">
        <v>115</v>
      </c>
      <c r="S121" s="2">
        <v>0</v>
      </c>
    </row>
    <row r="122" spans="5:19" ht="15.6" thickTop="1" thickBot="1">
      <c r="E122" s="110">
        <v>116</v>
      </c>
      <c r="F122" s="353">
        <v>8.2017000000000007</v>
      </c>
      <c r="G122" s="110">
        <v>116</v>
      </c>
      <c r="S122" s="2">
        <v>0</v>
      </c>
    </row>
    <row r="123" spans="5:19" ht="15.6" thickTop="1" thickBot="1">
      <c r="E123" s="110">
        <v>117</v>
      </c>
      <c r="F123" s="353">
        <v>9.2017000000000007</v>
      </c>
      <c r="G123" s="110">
        <v>117</v>
      </c>
      <c r="S123" s="2">
        <v>0</v>
      </c>
    </row>
    <row r="124" spans="5:19" ht="15.6" thickTop="1" thickBot="1">
      <c r="E124" s="110">
        <v>118</v>
      </c>
      <c r="F124" s="353">
        <v>10.201700000000001</v>
      </c>
      <c r="G124" s="110">
        <v>118</v>
      </c>
      <c r="S124" s="2">
        <v>0</v>
      </c>
    </row>
    <row r="125" spans="5:19" ht="15.6" thickTop="1" thickBot="1">
      <c r="E125" s="110">
        <v>119</v>
      </c>
      <c r="F125" s="353">
        <v>11.201700000000001</v>
      </c>
      <c r="G125" s="110">
        <v>119</v>
      </c>
      <c r="S125" s="2">
        <v>0</v>
      </c>
    </row>
    <row r="126" spans="5:19" ht="15.6" thickTop="1" thickBot="1">
      <c r="E126" s="110">
        <v>120</v>
      </c>
      <c r="F126" s="353">
        <v>12.201700000000001</v>
      </c>
      <c r="G126" s="110">
        <v>120</v>
      </c>
      <c r="S126" s="2">
        <v>0</v>
      </c>
    </row>
    <row r="127" spans="5:19" ht="15.6" thickTop="1" thickBot="1">
      <c r="E127" s="110">
        <v>121</v>
      </c>
      <c r="F127" s="353">
        <v>1.2018</v>
      </c>
      <c r="G127" s="110">
        <v>121</v>
      </c>
      <c r="S127" s="2">
        <v>0</v>
      </c>
    </row>
    <row r="128" spans="5:19" ht="15.6" thickTop="1" thickBot="1">
      <c r="E128" s="110">
        <v>122</v>
      </c>
      <c r="F128" s="353">
        <v>2.2018</v>
      </c>
      <c r="G128" s="110">
        <v>122</v>
      </c>
      <c r="S128" s="2">
        <v>0</v>
      </c>
    </row>
    <row r="129" spans="5:19" ht="15.6" thickTop="1" thickBot="1">
      <c r="E129" s="110">
        <v>123</v>
      </c>
      <c r="F129" s="353">
        <v>3.2018</v>
      </c>
      <c r="G129" s="110">
        <v>123</v>
      </c>
      <c r="S129" s="2">
        <v>0</v>
      </c>
    </row>
    <row r="130" spans="5:19" ht="15.6" thickTop="1" thickBot="1">
      <c r="E130" s="110">
        <v>124</v>
      </c>
      <c r="F130" s="353">
        <v>4.2018000000000004</v>
      </c>
      <c r="G130" s="110">
        <v>124</v>
      </c>
      <c r="S130" s="2">
        <v>0</v>
      </c>
    </row>
    <row r="131" spans="5:19" ht="15.6" thickTop="1" thickBot="1">
      <c r="E131" s="110">
        <v>125</v>
      </c>
      <c r="F131" s="353">
        <v>5.2018000000000004</v>
      </c>
      <c r="G131" s="110">
        <v>125</v>
      </c>
      <c r="S131" s="2">
        <v>0</v>
      </c>
    </row>
    <row r="132" spans="5:19" ht="15.6" thickTop="1" thickBot="1">
      <c r="E132" s="110">
        <v>126</v>
      </c>
      <c r="F132" s="353">
        <v>6.2018000000000004</v>
      </c>
      <c r="G132" s="110">
        <v>126</v>
      </c>
      <c r="S132" s="2">
        <v>0</v>
      </c>
    </row>
    <row r="133" spans="5:19" ht="15.6" thickTop="1" thickBot="1">
      <c r="E133" s="110">
        <v>127</v>
      </c>
      <c r="F133" s="353">
        <v>7.2018000000000004</v>
      </c>
      <c r="G133" s="110">
        <v>127</v>
      </c>
      <c r="S133" s="2">
        <v>0</v>
      </c>
    </row>
    <row r="134" spans="5:19" ht="15.6" thickTop="1" thickBot="1">
      <c r="E134" s="110">
        <v>128</v>
      </c>
      <c r="F134" s="353">
        <v>8.2018000000000004</v>
      </c>
      <c r="G134" s="110">
        <v>128</v>
      </c>
      <c r="S134" s="2">
        <v>0</v>
      </c>
    </row>
    <row r="135" spans="5:19" ht="15.6" thickTop="1" thickBot="1">
      <c r="E135" s="110">
        <v>129</v>
      </c>
      <c r="F135" s="353">
        <v>9.2018000000000004</v>
      </c>
      <c r="G135" s="110">
        <v>129</v>
      </c>
      <c r="S135" s="2">
        <v>0</v>
      </c>
    </row>
    <row r="136" spans="5:19" ht="15.6" thickTop="1" thickBot="1">
      <c r="E136" s="110">
        <v>130</v>
      </c>
      <c r="F136" s="353">
        <v>10.2018</v>
      </c>
      <c r="G136" s="110">
        <v>130</v>
      </c>
      <c r="S136" s="2">
        <v>0</v>
      </c>
    </row>
    <row r="137" spans="5:19" ht="15.6" thickTop="1" thickBot="1">
      <c r="E137" s="110">
        <v>131</v>
      </c>
      <c r="F137" s="353">
        <v>11.2018</v>
      </c>
      <c r="G137" s="110">
        <v>131</v>
      </c>
      <c r="S137" s="2">
        <v>0</v>
      </c>
    </row>
    <row r="138" spans="5:19" ht="15.6" thickTop="1" thickBot="1">
      <c r="E138" s="110">
        <v>132</v>
      </c>
      <c r="F138" s="353">
        <v>12.2018</v>
      </c>
      <c r="G138" s="110">
        <v>132</v>
      </c>
      <c r="S138" s="2">
        <v>0</v>
      </c>
    </row>
    <row r="139" spans="5:19" ht="15.6" thickTop="1" thickBot="1">
      <c r="E139" s="110">
        <v>133</v>
      </c>
      <c r="F139" s="353">
        <v>1.2019</v>
      </c>
      <c r="G139" s="110">
        <v>133</v>
      </c>
      <c r="S139" s="2">
        <v>0</v>
      </c>
    </row>
    <row r="140" spans="5:19" ht="15.6" thickTop="1" thickBot="1">
      <c r="E140" s="110">
        <v>134</v>
      </c>
      <c r="F140" s="353">
        <v>2.2019000000000002</v>
      </c>
      <c r="G140" s="110">
        <v>134</v>
      </c>
      <c r="S140" s="2">
        <v>0</v>
      </c>
    </row>
    <row r="141" spans="5:19" ht="15.6" thickTop="1" thickBot="1">
      <c r="E141" s="110">
        <v>135</v>
      </c>
      <c r="F141" s="353">
        <v>3.2019000000000002</v>
      </c>
      <c r="G141" s="110">
        <v>135</v>
      </c>
      <c r="S141" s="2">
        <v>0</v>
      </c>
    </row>
    <row r="142" spans="5:19" ht="15.6" thickTop="1" thickBot="1">
      <c r="E142" s="110">
        <v>136</v>
      </c>
      <c r="F142" s="353">
        <v>4.2019000000000002</v>
      </c>
      <c r="G142" s="110">
        <v>136</v>
      </c>
      <c r="S142" s="2">
        <v>0</v>
      </c>
    </row>
    <row r="143" spans="5:19" ht="15.6" thickTop="1" thickBot="1">
      <c r="E143" s="110">
        <v>137</v>
      </c>
      <c r="F143" s="353">
        <v>5.2019000000000002</v>
      </c>
      <c r="G143" s="110">
        <v>137</v>
      </c>
      <c r="S143" s="2">
        <v>0</v>
      </c>
    </row>
    <row r="144" spans="5:19" ht="15.6" thickTop="1" thickBot="1">
      <c r="E144" s="110">
        <v>138</v>
      </c>
      <c r="F144" s="353">
        <v>6.2019000000000002</v>
      </c>
      <c r="G144" s="110">
        <v>138</v>
      </c>
      <c r="S144" s="2">
        <v>0</v>
      </c>
    </row>
    <row r="145" spans="5:19" ht="15.6" thickTop="1" thickBot="1">
      <c r="E145" s="110">
        <v>139</v>
      </c>
      <c r="F145" s="353">
        <v>7.2019000000000002</v>
      </c>
      <c r="G145" s="110">
        <v>139</v>
      </c>
      <c r="S145" s="2">
        <v>0</v>
      </c>
    </row>
    <row r="146" spans="5:19" ht="15.6" thickTop="1" thickBot="1">
      <c r="E146" s="110">
        <v>140</v>
      </c>
      <c r="F146" s="353">
        <v>8.2019000000000002</v>
      </c>
      <c r="G146" s="110">
        <v>140</v>
      </c>
      <c r="S146" s="2">
        <v>0</v>
      </c>
    </row>
    <row r="147" spans="5:19" ht="15.6" thickTop="1" thickBot="1">
      <c r="E147" s="110">
        <v>141</v>
      </c>
      <c r="F147" s="353">
        <v>9.2019000000000002</v>
      </c>
      <c r="G147" s="110">
        <v>141</v>
      </c>
      <c r="S147" s="2">
        <v>0</v>
      </c>
    </row>
    <row r="148" spans="5:19" ht="15.6" thickTop="1" thickBot="1">
      <c r="E148" s="110">
        <v>142</v>
      </c>
      <c r="F148" s="353">
        <v>10.2019</v>
      </c>
      <c r="G148" s="110">
        <v>142</v>
      </c>
      <c r="S148" s="2">
        <v>0</v>
      </c>
    </row>
    <row r="149" spans="5:19" ht="15.6" thickTop="1" thickBot="1">
      <c r="E149" s="110">
        <v>143</v>
      </c>
      <c r="F149" s="353">
        <v>11.2019</v>
      </c>
      <c r="G149" s="110">
        <v>143</v>
      </c>
      <c r="S149" s="2">
        <v>0</v>
      </c>
    </row>
    <row r="150" spans="5:19" ht="15.6" thickTop="1" thickBot="1">
      <c r="E150" s="110">
        <v>144</v>
      </c>
      <c r="F150" s="353">
        <v>12.2019</v>
      </c>
      <c r="G150" s="110">
        <v>144</v>
      </c>
      <c r="S150" s="2">
        <v>0</v>
      </c>
    </row>
    <row r="151" spans="5:19" ht="15.6" thickTop="1" thickBot="1">
      <c r="E151" s="110">
        <v>145</v>
      </c>
      <c r="F151" s="353">
        <v>1.202</v>
      </c>
      <c r="G151" s="110">
        <v>145</v>
      </c>
      <c r="S151" s="2">
        <v>0</v>
      </c>
    </row>
    <row r="152" spans="5:19" ht="15.6" thickTop="1" thickBot="1">
      <c r="E152" s="110">
        <v>146</v>
      </c>
      <c r="F152" s="353">
        <v>2.202</v>
      </c>
      <c r="G152" s="110">
        <v>146</v>
      </c>
      <c r="S152" s="2">
        <v>0</v>
      </c>
    </row>
    <row r="153" spans="5:19" ht="15.6" thickTop="1" thickBot="1">
      <c r="E153" s="110">
        <v>147</v>
      </c>
      <c r="F153" s="353">
        <v>3.202</v>
      </c>
      <c r="G153" s="110">
        <v>147</v>
      </c>
      <c r="S153" s="2">
        <v>0</v>
      </c>
    </row>
    <row r="154" spans="5:19" ht="15.6" thickTop="1" thickBot="1">
      <c r="E154" s="110">
        <v>148</v>
      </c>
      <c r="F154" s="353">
        <v>4.202</v>
      </c>
      <c r="G154" s="110">
        <v>148</v>
      </c>
      <c r="S154" s="2">
        <v>0</v>
      </c>
    </row>
    <row r="155" spans="5:19" ht="15.6" thickTop="1" thickBot="1">
      <c r="E155" s="110">
        <v>149</v>
      </c>
      <c r="F155" s="353">
        <v>5.202</v>
      </c>
      <c r="G155" s="110">
        <v>149</v>
      </c>
      <c r="S155" s="2">
        <v>0</v>
      </c>
    </row>
    <row r="156" spans="5:19" ht="15.6" thickTop="1" thickBot="1">
      <c r="E156" s="110">
        <v>150</v>
      </c>
      <c r="F156" s="353">
        <v>6.202</v>
      </c>
      <c r="G156" s="110">
        <v>150</v>
      </c>
      <c r="S156" s="2">
        <v>0</v>
      </c>
    </row>
    <row r="157" spans="5:19" ht="15.6" thickTop="1" thickBot="1">
      <c r="E157" s="110">
        <v>151</v>
      </c>
      <c r="F157" s="353">
        <v>7.202</v>
      </c>
      <c r="G157" s="110">
        <v>151</v>
      </c>
      <c r="S157" s="2">
        <v>0</v>
      </c>
    </row>
    <row r="158" spans="5:19" ht="15.6" thickTop="1" thickBot="1">
      <c r="E158" s="110">
        <v>152</v>
      </c>
      <c r="F158" s="353">
        <v>8.202</v>
      </c>
      <c r="G158" s="110">
        <v>152</v>
      </c>
      <c r="S158" s="2">
        <v>0</v>
      </c>
    </row>
    <row r="159" spans="5:19" ht="15.6" thickTop="1" thickBot="1">
      <c r="E159" s="110">
        <v>153</v>
      </c>
      <c r="F159" s="353">
        <v>9.202</v>
      </c>
      <c r="G159" s="110">
        <v>153</v>
      </c>
      <c r="S159" s="2">
        <v>0</v>
      </c>
    </row>
    <row r="160" spans="5:19" ht="15.6" thickTop="1" thickBot="1">
      <c r="E160" s="110">
        <v>154</v>
      </c>
      <c r="F160" s="353">
        <v>10.202</v>
      </c>
      <c r="G160" s="110">
        <v>154</v>
      </c>
      <c r="S160" s="2">
        <v>0</v>
      </c>
    </row>
    <row r="161" spans="5:19" ht="15.6" thickTop="1" thickBot="1">
      <c r="E161" s="110">
        <v>155</v>
      </c>
      <c r="F161" s="353">
        <v>11.202</v>
      </c>
      <c r="G161" s="110">
        <v>155</v>
      </c>
      <c r="S161" s="2">
        <v>0</v>
      </c>
    </row>
    <row r="162" spans="5:19" ht="15.6" thickTop="1" thickBot="1">
      <c r="E162" s="110">
        <v>156</v>
      </c>
      <c r="F162" s="353">
        <v>12.202</v>
      </c>
      <c r="G162" s="110">
        <v>156</v>
      </c>
      <c r="S162" s="2">
        <v>0</v>
      </c>
    </row>
    <row r="163" spans="5:19" ht="15.6" thickTop="1" thickBot="1">
      <c r="E163" s="110">
        <v>157</v>
      </c>
      <c r="F163" s="353">
        <v>1.2020999999999999</v>
      </c>
      <c r="G163" s="110">
        <v>157</v>
      </c>
      <c r="S163" s="2">
        <v>0</v>
      </c>
    </row>
    <row r="164" spans="5:19" ht="15.6" thickTop="1" thickBot="1">
      <c r="E164" s="110">
        <v>158</v>
      </c>
      <c r="F164" s="353">
        <v>2.2021000000000002</v>
      </c>
      <c r="G164" s="110">
        <v>158</v>
      </c>
      <c r="S164" s="2">
        <v>0</v>
      </c>
    </row>
    <row r="165" spans="5:19" ht="15.6" thickTop="1" thickBot="1">
      <c r="E165" s="110">
        <v>159</v>
      </c>
      <c r="F165" s="353">
        <v>3.2021000000000002</v>
      </c>
      <c r="G165" s="110">
        <v>159</v>
      </c>
      <c r="S165" s="2">
        <v>0</v>
      </c>
    </row>
    <row r="166" spans="5:19" ht="15.6" thickTop="1" thickBot="1">
      <c r="E166" s="110">
        <v>160</v>
      </c>
      <c r="F166" s="353">
        <v>4.2020999999999997</v>
      </c>
      <c r="G166" s="110">
        <v>160</v>
      </c>
      <c r="S166" s="2">
        <v>0</v>
      </c>
    </row>
    <row r="167" spans="5:19" ht="15.6" thickTop="1" thickBot="1">
      <c r="E167" s="110">
        <v>161</v>
      </c>
      <c r="F167" s="353">
        <v>5.2020999999999997</v>
      </c>
      <c r="G167" s="110">
        <v>161</v>
      </c>
      <c r="S167" s="2">
        <v>0</v>
      </c>
    </row>
    <row r="168" spans="5:19" ht="15.6" thickTop="1" thickBot="1">
      <c r="E168" s="110">
        <v>162</v>
      </c>
      <c r="F168" s="353">
        <v>6.2020999999999997</v>
      </c>
      <c r="G168" s="110">
        <v>162</v>
      </c>
      <c r="S168" s="2">
        <v>0</v>
      </c>
    </row>
    <row r="169" spans="5:19" ht="15.6" thickTop="1" thickBot="1">
      <c r="E169" s="110">
        <v>163</v>
      </c>
      <c r="F169" s="353">
        <v>7.2020999999999997</v>
      </c>
      <c r="G169" s="110">
        <v>163</v>
      </c>
      <c r="S169" s="2">
        <v>0</v>
      </c>
    </row>
    <row r="170" spans="5:19" ht="15.6" thickTop="1" thickBot="1">
      <c r="E170" s="110">
        <v>164</v>
      </c>
      <c r="F170" s="353">
        <v>8.2020999999999997</v>
      </c>
      <c r="G170" s="110">
        <v>164</v>
      </c>
      <c r="S170" s="2">
        <v>0</v>
      </c>
    </row>
    <row r="171" spans="5:19" ht="15.6" thickTop="1" thickBot="1">
      <c r="E171" s="110">
        <v>165</v>
      </c>
      <c r="F171" s="353">
        <v>9.2020999999999997</v>
      </c>
      <c r="G171" s="110">
        <v>165</v>
      </c>
      <c r="S171" s="2">
        <v>0</v>
      </c>
    </row>
    <row r="172" spans="5:19" ht="15.6" thickTop="1" thickBot="1">
      <c r="E172" s="110">
        <v>166</v>
      </c>
      <c r="F172" s="353">
        <v>10.2021</v>
      </c>
      <c r="G172" s="110">
        <v>166</v>
      </c>
      <c r="S172" s="2">
        <v>0</v>
      </c>
    </row>
    <row r="173" spans="5:19" ht="15.6" thickTop="1" thickBot="1">
      <c r="E173" s="110">
        <v>167</v>
      </c>
      <c r="F173" s="353">
        <v>11.2021</v>
      </c>
      <c r="G173" s="110">
        <v>167</v>
      </c>
      <c r="S173" s="2">
        <v>0</v>
      </c>
    </row>
    <row r="174" spans="5:19" ht="15.6" thickTop="1" thickBot="1">
      <c r="E174" s="110">
        <v>168</v>
      </c>
      <c r="F174" s="353">
        <v>12.2021</v>
      </c>
      <c r="G174" s="110">
        <v>168</v>
      </c>
      <c r="S174" s="2">
        <v>0</v>
      </c>
    </row>
    <row r="175" spans="5:19" ht="15.6" thickTop="1" thickBot="1">
      <c r="E175" s="110">
        <v>169</v>
      </c>
      <c r="F175" s="353">
        <v>1.2021999999999999</v>
      </c>
      <c r="G175" s="110">
        <v>169</v>
      </c>
      <c r="S175" s="2">
        <v>0</v>
      </c>
    </row>
    <row r="176" spans="5:19" ht="15.6" thickTop="1" thickBot="1">
      <c r="E176" s="110">
        <v>170</v>
      </c>
      <c r="F176" s="353">
        <v>2.2021999999999999</v>
      </c>
      <c r="G176" s="110">
        <v>170</v>
      </c>
      <c r="S176" s="2">
        <v>0</v>
      </c>
    </row>
    <row r="177" spans="5:19" ht="15.6" thickTop="1" thickBot="1">
      <c r="E177" s="110">
        <v>171</v>
      </c>
      <c r="F177" s="353">
        <v>3.2021999999999999</v>
      </c>
      <c r="G177" s="110">
        <v>171</v>
      </c>
      <c r="S177" s="2">
        <v>0</v>
      </c>
    </row>
    <row r="178" spans="5:19" ht="15.6" thickTop="1" thickBot="1">
      <c r="E178" s="110">
        <v>172</v>
      </c>
      <c r="F178" s="353">
        <v>4.2022000000000004</v>
      </c>
      <c r="G178" s="110">
        <v>172</v>
      </c>
      <c r="S178" s="2">
        <v>0</v>
      </c>
    </row>
    <row r="179" spans="5:19" ht="15.6" thickTop="1" thickBot="1">
      <c r="E179" s="110">
        <v>173</v>
      </c>
      <c r="F179" s="353">
        <v>5.2022000000000004</v>
      </c>
      <c r="G179" s="110">
        <v>173</v>
      </c>
      <c r="S179" s="2">
        <v>0</v>
      </c>
    </row>
    <row r="180" spans="5:19" ht="15.6" thickTop="1" thickBot="1">
      <c r="E180" s="110">
        <v>174</v>
      </c>
      <c r="F180" s="353">
        <v>6.2022000000000004</v>
      </c>
      <c r="G180" s="110">
        <v>174</v>
      </c>
      <c r="S180" s="2">
        <v>0</v>
      </c>
    </row>
    <row r="181" spans="5:19" ht="15.6" thickTop="1" thickBot="1">
      <c r="E181" s="110">
        <v>175</v>
      </c>
      <c r="F181" s="353">
        <v>7.2022000000000004</v>
      </c>
      <c r="G181" s="110">
        <v>175</v>
      </c>
      <c r="S181" s="2">
        <v>0</v>
      </c>
    </row>
    <row r="182" spans="5:19" ht="15.6" thickTop="1" thickBot="1">
      <c r="E182" s="110">
        <v>176</v>
      </c>
      <c r="F182" s="353">
        <v>8.2021999999999995</v>
      </c>
      <c r="G182" s="110">
        <v>176</v>
      </c>
      <c r="S182" s="2">
        <v>0</v>
      </c>
    </row>
    <row r="183" spans="5:19" ht="15.6" thickTop="1" thickBot="1">
      <c r="E183" s="110">
        <v>177</v>
      </c>
      <c r="F183" s="353">
        <v>9.2021999999999995</v>
      </c>
      <c r="G183" s="110">
        <v>177</v>
      </c>
      <c r="S183" s="2">
        <v>0</v>
      </c>
    </row>
    <row r="184" spans="5:19" ht="15.6" thickTop="1" thickBot="1">
      <c r="E184" s="110">
        <v>178</v>
      </c>
      <c r="F184" s="353">
        <v>10.202199999999999</v>
      </c>
      <c r="G184" s="110">
        <v>178</v>
      </c>
      <c r="S184" s="2">
        <v>0</v>
      </c>
    </row>
    <row r="185" spans="5:19" ht="15.6" thickTop="1" thickBot="1">
      <c r="E185" s="110">
        <v>179</v>
      </c>
      <c r="F185" s="353">
        <v>11.202199999999999</v>
      </c>
      <c r="G185" s="110">
        <v>179</v>
      </c>
      <c r="S185" s="2">
        <v>0</v>
      </c>
    </row>
    <row r="186" spans="5:19" ht="15.6" thickTop="1" thickBot="1">
      <c r="E186" s="110">
        <v>180</v>
      </c>
      <c r="F186" s="353">
        <v>12.202199999999999</v>
      </c>
      <c r="G186" s="110">
        <v>180</v>
      </c>
      <c r="S186" s="2">
        <v>0</v>
      </c>
    </row>
    <row r="187" spans="5:19" ht="15.6" thickTop="1" thickBot="1">
      <c r="E187" s="110">
        <v>181</v>
      </c>
      <c r="F187" s="353">
        <v>1.2022999999999999</v>
      </c>
      <c r="G187" s="110">
        <v>181</v>
      </c>
      <c r="S187" s="2">
        <v>0</v>
      </c>
    </row>
    <row r="188" spans="5:19" ht="15.6" thickTop="1" thickBot="1">
      <c r="E188" s="110">
        <v>182</v>
      </c>
      <c r="F188" s="353">
        <v>2.2023000000000001</v>
      </c>
      <c r="G188" s="110">
        <v>182</v>
      </c>
      <c r="S188" s="2">
        <v>0</v>
      </c>
    </row>
    <row r="189" spans="5:19" ht="15.6" thickTop="1" thickBot="1">
      <c r="E189" s="110">
        <v>183</v>
      </c>
      <c r="F189" s="353">
        <v>3.2023000000000001</v>
      </c>
      <c r="G189" s="110">
        <v>183</v>
      </c>
      <c r="S189" s="2">
        <v>0</v>
      </c>
    </row>
    <row r="190" spans="5:19" ht="15.6" thickTop="1" thickBot="1">
      <c r="E190" s="110">
        <v>184</v>
      </c>
      <c r="F190" s="353">
        <v>4.2023000000000001</v>
      </c>
      <c r="G190" s="110">
        <v>184</v>
      </c>
      <c r="S190" s="2">
        <v>0</v>
      </c>
    </row>
    <row r="191" spans="5:19" ht="15.6" thickTop="1" thickBot="1">
      <c r="E191" s="110">
        <v>185</v>
      </c>
      <c r="F191" s="353">
        <v>5.2023000000000001</v>
      </c>
      <c r="G191" s="110">
        <v>185</v>
      </c>
      <c r="S191" s="2">
        <v>0</v>
      </c>
    </row>
    <row r="192" spans="5:19" ht="15.6" thickTop="1" thickBot="1">
      <c r="E192" s="110">
        <v>186</v>
      </c>
      <c r="F192" s="353">
        <v>6.2023000000000001</v>
      </c>
      <c r="G192" s="110">
        <v>186</v>
      </c>
      <c r="S192" s="2">
        <v>0</v>
      </c>
    </row>
    <row r="193" spans="5:19" ht="15.6" thickTop="1" thickBot="1">
      <c r="E193" s="110">
        <v>187</v>
      </c>
      <c r="F193" s="353">
        <v>7.2023000000000001</v>
      </c>
      <c r="G193" s="110">
        <v>187</v>
      </c>
      <c r="S193" s="2">
        <v>0</v>
      </c>
    </row>
    <row r="194" spans="5:19" ht="15.6" thickTop="1" thickBot="1">
      <c r="E194" s="110">
        <v>188</v>
      </c>
      <c r="F194" s="353">
        <v>8.2022999999999993</v>
      </c>
      <c r="G194" s="110">
        <v>188</v>
      </c>
      <c r="S194" s="2">
        <v>0</v>
      </c>
    </row>
    <row r="195" spans="5:19" ht="15.6" thickTop="1" thickBot="1">
      <c r="E195" s="110">
        <v>189</v>
      </c>
      <c r="F195" s="353">
        <v>9.2022999999999993</v>
      </c>
      <c r="G195" s="110">
        <v>189</v>
      </c>
      <c r="S195" s="2">
        <v>0</v>
      </c>
    </row>
    <row r="196" spans="5:19" ht="15.6" thickTop="1" thickBot="1">
      <c r="E196" s="110">
        <v>190</v>
      </c>
      <c r="F196" s="353">
        <v>10.202299999999999</v>
      </c>
      <c r="G196" s="110">
        <v>190</v>
      </c>
      <c r="S196" s="2">
        <v>0</v>
      </c>
    </row>
    <row r="197" spans="5:19" ht="15.6" thickTop="1" thickBot="1">
      <c r="E197" s="110">
        <v>191</v>
      </c>
      <c r="F197" s="353">
        <v>11.202299999999999</v>
      </c>
      <c r="G197" s="110">
        <v>191</v>
      </c>
      <c r="S197" s="2">
        <v>0</v>
      </c>
    </row>
    <row r="198" spans="5:19" ht="15.6" thickTop="1" thickBot="1">
      <c r="E198" s="110">
        <v>192</v>
      </c>
      <c r="F198" s="353">
        <v>12.202299999999999</v>
      </c>
      <c r="G198" s="110">
        <v>192</v>
      </c>
      <c r="S198" s="2">
        <v>0</v>
      </c>
    </row>
    <row r="199" spans="5:19" ht="18" thickTop="1" thickBot="1">
      <c r="E199" s="110">
        <v>193</v>
      </c>
      <c r="F199" s="353">
        <v>1.2023999999999999</v>
      </c>
      <c r="G199" s="110">
        <v>193</v>
      </c>
      <c r="H199" s="351">
        <v>748.69</v>
      </c>
      <c r="I199" s="348">
        <v>955.64</v>
      </c>
      <c r="J199" s="348">
        <v>955.64</v>
      </c>
      <c r="K199" s="348">
        <v>1090.56</v>
      </c>
      <c r="L199" s="348">
        <v>1090.56</v>
      </c>
      <c r="M199" s="348">
        <v>1090.56</v>
      </c>
      <c r="N199" s="348">
        <v>1226.5899999999999</v>
      </c>
      <c r="O199" s="348">
        <v>1226.5899999999999</v>
      </c>
      <c r="P199" s="348">
        <v>1226.5899999999999</v>
      </c>
      <c r="Q199" s="348">
        <v>1226.5899999999999</v>
      </c>
      <c r="R199" s="348">
        <v>1226.5899999999999</v>
      </c>
      <c r="S199" s="2">
        <v>0</v>
      </c>
    </row>
    <row r="200" spans="5:19" ht="18" thickTop="1" thickBot="1">
      <c r="E200" s="110">
        <v>194</v>
      </c>
      <c r="F200" s="353">
        <v>2.2023999999999999</v>
      </c>
      <c r="G200" s="110">
        <v>194</v>
      </c>
      <c r="H200" s="352">
        <v>748.69</v>
      </c>
      <c r="I200" s="342">
        <v>955.64</v>
      </c>
      <c r="J200" s="342">
        <v>955.64</v>
      </c>
      <c r="K200" s="342">
        <v>1090.56</v>
      </c>
      <c r="L200" s="342">
        <v>1090.56</v>
      </c>
      <c r="M200" s="342">
        <v>1090.56</v>
      </c>
      <c r="N200" s="342">
        <v>1226.5899999999999</v>
      </c>
      <c r="O200" s="342">
        <v>1226.5899999999999</v>
      </c>
      <c r="P200" s="342">
        <v>1226.5899999999999</v>
      </c>
      <c r="Q200" s="342">
        <v>1226.5899999999999</v>
      </c>
      <c r="R200" s="342">
        <v>1226.5899999999999</v>
      </c>
      <c r="S200" s="2">
        <v>0</v>
      </c>
    </row>
    <row r="201" spans="5:19" ht="18" thickTop="1" thickBot="1">
      <c r="E201" s="110">
        <v>195</v>
      </c>
      <c r="F201" s="353">
        <v>3.2023999999999999</v>
      </c>
      <c r="G201" s="110">
        <v>195</v>
      </c>
      <c r="H201" s="352">
        <v>748.69</v>
      </c>
      <c r="I201" s="342">
        <v>955.64</v>
      </c>
      <c r="J201" s="342">
        <v>955.64</v>
      </c>
      <c r="K201" s="342">
        <v>1090.56</v>
      </c>
      <c r="L201" s="342">
        <v>1090.56</v>
      </c>
      <c r="M201" s="342">
        <v>1090.56</v>
      </c>
      <c r="N201" s="342">
        <v>1226.5899999999999</v>
      </c>
      <c r="O201" s="342">
        <v>1226.5899999999999</v>
      </c>
      <c r="P201" s="342">
        <v>1226.5899999999999</v>
      </c>
      <c r="Q201" s="342">
        <v>1226.5899999999999</v>
      </c>
      <c r="R201" s="342">
        <v>1226.5899999999999</v>
      </c>
      <c r="S201" s="2">
        <v>0</v>
      </c>
    </row>
    <row r="202" spans="5:19" ht="18" thickTop="1" thickBot="1">
      <c r="E202" s="110">
        <v>196</v>
      </c>
      <c r="F202" s="353">
        <v>4.2023999999999999</v>
      </c>
      <c r="G202" s="110">
        <v>196</v>
      </c>
      <c r="H202" s="352">
        <v>748.69</v>
      </c>
      <c r="I202" s="342">
        <v>955.64</v>
      </c>
      <c r="J202" s="342">
        <v>955.64</v>
      </c>
      <c r="K202" s="342">
        <v>1090.56</v>
      </c>
      <c r="L202" s="342">
        <v>1090.56</v>
      </c>
      <c r="M202" s="342">
        <v>1090.56</v>
      </c>
      <c r="N202" s="342">
        <v>1226.5899999999999</v>
      </c>
      <c r="O202" s="342">
        <v>1226.5899999999999</v>
      </c>
      <c r="P202" s="342">
        <v>1226.5899999999999</v>
      </c>
      <c r="Q202" s="342">
        <v>1226.5899999999999</v>
      </c>
      <c r="R202" s="342">
        <v>1226.5899999999999</v>
      </c>
      <c r="S202" s="2">
        <v>0</v>
      </c>
    </row>
    <row r="203" spans="5:19" ht="18" thickTop="1" thickBot="1">
      <c r="E203" s="110">
        <v>197</v>
      </c>
      <c r="F203" s="353">
        <v>5.2023999999999999</v>
      </c>
      <c r="G203" s="110">
        <v>197</v>
      </c>
      <c r="H203" s="352">
        <v>748.69</v>
      </c>
      <c r="I203" s="342">
        <v>955.64</v>
      </c>
      <c r="J203" s="342">
        <v>955.64</v>
      </c>
      <c r="K203" s="342">
        <v>1090.56</v>
      </c>
      <c r="L203" s="342">
        <v>1090.56</v>
      </c>
      <c r="M203" s="342">
        <v>1090.56</v>
      </c>
      <c r="N203" s="342">
        <v>1226.5899999999999</v>
      </c>
      <c r="O203" s="342">
        <v>1226.5899999999999</v>
      </c>
      <c r="P203" s="342">
        <v>1226.5899999999999</v>
      </c>
      <c r="Q203" s="342">
        <v>1226.5899999999999</v>
      </c>
      <c r="R203" s="342">
        <v>1226.5899999999999</v>
      </c>
      <c r="S203" s="2">
        <v>0</v>
      </c>
    </row>
    <row r="204" spans="5:19" ht="18" thickTop="1" thickBot="1">
      <c r="E204" s="110">
        <v>198</v>
      </c>
      <c r="F204" s="353">
        <v>6.2023999999999999</v>
      </c>
      <c r="G204" s="110">
        <v>198</v>
      </c>
      <c r="H204" s="352">
        <v>748.69</v>
      </c>
      <c r="I204" s="342">
        <v>955.64</v>
      </c>
      <c r="J204" s="342">
        <v>955.64</v>
      </c>
      <c r="K204" s="342">
        <v>1090.56</v>
      </c>
      <c r="L204" s="342">
        <v>1090.56</v>
      </c>
      <c r="M204" s="342">
        <v>1090.56</v>
      </c>
      <c r="N204" s="342">
        <v>1226.5899999999999</v>
      </c>
      <c r="O204" s="342">
        <v>1226.5899999999999</v>
      </c>
      <c r="P204" s="342">
        <v>1226.5899999999999</v>
      </c>
      <c r="Q204" s="342">
        <v>1226.5899999999999</v>
      </c>
      <c r="R204" s="342">
        <v>1226.5899999999999</v>
      </c>
      <c r="S204" s="2">
        <v>0</v>
      </c>
    </row>
    <row r="205" spans="5:19" ht="18" thickTop="1" thickBot="1">
      <c r="E205" s="110">
        <v>199</v>
      </c>
      <c r="F205" s="353">
        <v>7.2023999999999999</v>
      </c>
      <c r="G205" s="110">
        <v>199</v>
      </c>
      <c r="H205" s="352">
        <v>748.69</v>
      </c>
      <c r="I205" s="342">
        <v>955.64</v>
      </c>
      <c r="J205" s="342">
        <v>955.64</v>
      </c>
      <c r="K205" s="342">
        <v>1090.56</v>
      </c>
      <c r="L205" s="342">
        <v>1090.56</v>
      </c>
      <c r="M205" s="342">
        <v>1090.56</v>
      </c>
      <c r="N205" s="342">
        <v>1226.5899999999999</v>
      </c>
      <c r="O205" s="342">
        <v>1226.5899999999999</v>
      </c>
      <c r="P205" s="342">
        <v>1226.5899999999999</v>
      </c>
      <c r="Q205" s="342">
        <v>1226.5899999999999</v>
      </c>
      <c r="R205" s="342">
        <v>1226.5899999999999</v>
      </c>
      <c r="S205" s="2">
        <v>0</v>
      </c>
    </row>
    <row r="206" spans="5:19" ht="18" thickTop="1" thickBot="1">
      <c r="E206" s="110">
        <v>200</v>
      </c>
      <c r="F206" s="353">
        <v>8.2024000000000008</v>
      </c>
      <c r="G206" s="110">
        <v>200</v>
      </c>
      <c r="H206" s="352">
        <v>748.69</v>
      </c>
      <c r="I206" s="342">
        <v>955.64</v>
      </c>
      <c r="J206" s="342">
        <v>955.64</v>
      </c>
      <c r="K206" s="342">
        <v>1090.56</v>
      </c>
      <c r="L206" s="342">
        <v>1090.56</v>
      </c>
      <c r="M206" s="342">
        <v>1090.56</v>
      </c>
      <c r="N206" s="342">
        <v>1226.5899999999999</v>
      </c>
      <c r="O206" s="342">
        <v>1226.5899999999999</v>
      </c>
      <c r="P206" s="342">
        <v>1226.5899999999999</v>
      </c>
      <c r="Q206" s="342">
        <v>1226.5899999999999</v>
      </c>
      <c r="R206" s="342">
        <v>1226.5899999999999</v>
      </c>
      <c r="S206" s="2">
        <v>0</v>
      </c>
    </row>
    <row r="207" spans="5:19" ht="18" thickTop="1" thickBot="1">
      <c r="E207" s="110">
        <v>201</v>
      </c>
      <c r="F207" s="353">
        <v>9.2024000000000008</v>
      </c>
      <c r="G207" s="110">
        <v>201</v>
      </c>
      <c r="H207" s="352">
        <v>748.69</v>
      </c>
      <c r="I207" s="342">
        <v>955.64</v>
      </c>
      <c r="J207" s="342">
        <v>955.64</v>
      </c>
      <c r="K207" s="342">
        <v>1090.56</v>
      </c>
      <c r="L207" s="342">
        <v>1090.56</v>
      </c>
      <c r="M207" s="342">
        <v>1090.56</v>
      </c>
      <c r="N207" s="342">
        <v>1226.5899999999999</v>
      </c>
      <c r="O207" s="342">
        <v>1226.5899999999999</v>
      </c>
      <c r="P207" s="342">
        <v>1226.5899999999999</v>
      </c>
      <c r="Q207" s="342">
        <v>1226.5899999999999</v>
      </c>
      <c r="R207" s="342">
        <v>1226.5899999999999</v>
      </c>
      <c r="S207" s="2">
        <v>0</v>
      </c>
    </row>
    <row r="208" spans="5:19" ht="18" thickTop="1" thickBot="1">
      <c r="E208" s="110">
        <v>202</v>
      </c>
      <c r="F208" s="353">
        <v>10.202400000000001</v>
      </c>
      <c r="G208" s="110">
        <v>202</v>
      </c>
      <c r="H208" s="352">
        <v>748.69</v>
      </c>
      <c r="I208" s="342">
        <v>955.64</v>
      </c>
      <c r="J208" s="342">
        <v>955.64</v>
      </c>
      <c r="K208" s="342">
        <v>1090.56</v>
      </c>
      <c r="L208" s="342">
        <v>1090.56</v>
      </c>
      <c r="M208" s="342">
        <v>1090.56</v>
      </c>
      <c r="N208" s="342">
        <v>1226.5899999999999</v>
      </c>
      <c r="O208" s="342">
        <v>1226.5899999999999</v>
      </c>
      <c r="P208" s="342">
        <v>1226.5899999999999</v>
      </c>
      <c r="Q208" s="342">
        <v>1226.5899999999999</v>
      </c>
      <c r="R208" s="342">
        <v>1226.5899999999999</v>
      </c>
      <c r="S208" s="2">
        <v>0</v>
      </c>
    </row>
    <row r="209" spans="5:19" ht="18" thickTop="1" thickBot="1">
      <c r="E209" s="110">
        <v>203</v>
      </c>
      <c r="F209" s="353">
        <v>11.202400000000001</v>
      </c>
      <c r="G209" s="110">
        <v>203</v>
      </c>
      <c r="H209" s="352">
        <v>748.69</v>
      </c>
      <c r="I209" s="342">
        <v>955.64</v>
      </c>
      <c r="J209" s="342">
        <v>955.64</v>
      </c>
      <c r="K209" s="342">
        <v>1090.56</v>
      </c>
      <c r="L209" s="342">
        <v>1090.56</v>
      </c>
      <c r="M209" s="342">
        <v>1090.56</v>
      </c>
      <c r="N209" s="342">
        <v>1226.5899999999999</v>
      </c>
      <c r="O209" s="342">
        <v>1226.5899999999999</v>
      </c>
      <c r="P209" s="342">
        <v>1226.5899999999999</v>
      </c>
      <c r="Q209" s="342">
        <v>1226.5899999999999</v>
      </c>
      <c r="R209" s="342">
        <v>1226.5899999999999</v>
      </c>
      <c r="S209" s="2">
        <v>0</v>
      </c>
    </row>
    <row r="210" spans="5:19" ht="18" thickTop="1" thickBot="1">
      <c r="E210" s="110">
        <v>204</v>
      </c>
      <c r="F210" s="353">
        <v>12.202400000000001</v>
      </c>
      <c r="G210" s="110">
        <v>204</v>
      </c>
      <c r="H210" s="352">
        <v>748.69</v>
      </c>
      <c r="I210" s="342">
        <v>955.64</v>
      </c>
      <c r="J210" s="342">
        <v>955.64</v>
      </c>
      <c r="K210" s="342">
        <v>1090.56</v>
      </c>
      <c r="L210" s="342">
        <v>1090.56</v>
      </c>
      <c r="M210" s="342">
        <v>1090.56</v>
      </c>
      <c r="N210" s="342">
        <v>1226.5899999999999</v>
      </c>
      <c r="O210" s="342">
        <v>1226.5899999999999</v>
      </c>
      <c r="P210" s="342">
        <v>1226.5899999999999</v>
      </c>
      <c r="Q210" s="342">
        <v>1226.5899999999999</v>
      </c>
      <c r="R210" s="342">
        <v>1226.5899999999999</v>
      </c>
      <c r="S210" s="2">
        <v>0</v>
      </c>
    </row>
    <row r="211" spans="5:19" ht="18" thickTop="1" thickBot="1">
      <c r="E211" s="110">
        <v>205</v>
      </c>
      <c r="F211" s="353">
        <v>1.2024999999999999</v>
      </c>
      <c r="G211" s="110">
        <v>205</v>
      </c>
      <c r="H211" s="352">
        <v>772.93</v>
      </c>
      <c r="I211" s="342">
        <v>986.58</v>
      </c>
      <c r="J211" s="342">
        <v>986.58</v>
      </c>
      <c r="K211" s="342">
        <v>1125.8699999999999</v>
      </c>
      <c r="L211" s="342">
        <v>1125.8699999999999</v>
      </c>
      <c r="M211" s="342">
        <v>1125.8699999999999</v>
      </c>
      <c r="N211" s="342">
        <v>1266.31</v>
      </c>
      <c r="O211" s="342">
        <v>1266.31</v>
      </c>
      <c r="P211" s="342">
        <v>1266.31</v>
      </c>
      <c r="Q211" s="342">
        <v>1266.31</v>
      </c>
      <c r="R211" s="342">
        <v>1266.31</v>
      </c>
      <c r="S211" s="2">
        <v>0</v>
      </c>
    </row>
    <row r="212" spans="5:19" ht="18" thickTop="1" thickBot="1">
      <c r="E212" s="110">
        <v>206</v>
      </c>
      <c r="F212" s="353">
        <v>2.2025000000000001</v>
      </c>
      <c r="G212" s="110">
        <v>206</v>
      </c>
      <c r="H212" s="352">
        <v>772.93</v>
      </c>
      <c r="I212" s="342">
        <v>986.58</v>
      </c>
      <c r="J212" s="342">
        <v>986.58</v>
      </c>
      <c r="K212" s="342">
        <v>1125.8699999999999</v>
      </c>
      <c r="L212" s="342">
        <v>1125.8699999999999</v>
      </c>
      <c r="M212" s="342">
        <v>1125.8699999999999</v>
      </c>
      <c r="N212" s="342">
        <v>1266.31</v>
      </c>
      <c r="O212" s="342">
        <v>1266.31</v>
      </c>
      <c r="P212" s="342">
        <v>1266.31</v>
      </c>
      <c r="Q212" s="342">
        <v>1266.31</v>
      </c>
      <c r="R212" s="342">
        <v>1266.31</v>
      </c>
      <c r="S212" s="2">
        <v>0</v>
      </c>
    </row>
    <row r="213" spans="5:19" ht="18" thickTop="1" thickBot="1">
      <c r="E213" s="110">
        <v>207</v>
      </c>
      <c r="F213" s="353">
        <v>3.2025000000000001</v>
      </c>
      <c r="G213" s="110">
        <v>207</v>
      </c>
      <c r="H213" s="352">
        <v>772.93</v>
      </c>
      <c r="I213" s="342">
        <v>986.58</v>
      </c>
      <c r="J213" s="342">
        <v>986.58</v>
      </c>
      <c r="K213" s="342">
        <v>1125.8699999999999</v>
      </c>
      <c r="L213" s="342">
        <v>1125.8699999999999</v>
      </c>
      <c r="M213" s="342">
        <v>1125.8699999999999</v>
      </c>
      <c r="N213" s="342">
        <v>1266.31</v>
      </c>
      <c r="O213" s="342">
        <v>1266.31</v>
      </c>
      <c r="P213" s="342">
        <v>1266.31</v>
      </c>
      <c r="Q213" s="342">
        <v>1266.31</v>
      </c>
      <c r="R213" s="342">
        <v>1266.31</v>
      </c>
      <c r="S213" s="2">
        <v>0</v>
      </c>
    </row>
    <row r="214" spans="5:19" ht="18" thickTop="1" thickBot="1">
      <c r="E214" s="110">
        <v>208</v>
      </c>
      <c r="F214" s="353">
        <v>4.2024999999999997</v>
      </c>
      <c r="G214" s="110">
        <v>208</v>
      </c>
      <c r="H214" s="352">
        <v>772.93</v>
      </c>
      <c r="I214" s="342">
        <v>986.58</v>
      </c>
      <c r="J214" s="342">
        <v>986.58</v>
      </c>
      <c r="K214" s="342">
        <v>1125.8699999999999</v>
      </c>
      <c r="L214" s="342">
        <v>1125.8699999999999</v>
      </c>
      <c r="M214" s="342">
        <v>1125.8699999999999</v>
      </c>
      <c r="N214" s="342">
        <v>1266.31</v>
      </c>
      <c r="O214" s="342">
        <v>1266.31</v>
      </c>
      <c r="P214" s="342">
        <v>1266.31</v>
      </c>
      <c r="Q214" s="342">
        <v>1266.31</v>
      </c>
      <c r="R214" s="342">
        <v>1266.31</v>
      </c>
      <c r="S214" s="2">
        <v>0</v>
      </c>
    </row>
    <row r="215" spans="5:19" ht="18" thickTop="1" thickBot="1">
      <c r="E215" s="110">
        <v>209</v>
      </c>
      <c r="F215" s="353">
        <v>5.2024999999999997</v>
      </c>
      <c r="G215" s="110">
        <v>209</v>
      </c>
      <c r="H215" s="352">
        <v>772.93</v>
      </c>
      <c r="I215" s="342">
        <v>986.58</v>
      </c>
      <c r="J215" s="342">
        <v>986.58</v>
      </c>
      <c r="K215" s="342">
        <v>1125.8699999999999</v>
      </c>
      <c r="L215" s="342">
        <v>1125.8699999999999</v>
      </c>
      <c r="M215" s="342">
        <v>1125.8699999999999</v>
      </c>
      <c r="N215" s="342">
        <v>1266.31</v>
      </c>
      <c r="O215" s="342">
        <v>1266.31</v>
      </c>
      <c r="P215" s="342">
        <v>1266.31</v>
      </c>
      <c r="Q215" s="342">
        <v>1266.31</v>
      </c>
      <c r="R215" s="342">
        <v>1266.31</v>
      </c>
      <c r="S215" s="2">
        <v>0</v>
      </c>
    </row>
    <row r="216" spans="5:19" ht="18" thickTop="1" thickBot="1">
      <c r="E216" s="110">
        <v>210</v>
      </c>
      <c r="F216" s="353">
        <v>6.2024999999999997</v>
      </c>
      <c r="G216" s="110">
        <v>210</v>
      </c>
      <c r="H216" s="352">
        <v>772.93</v>
      </c>
      <c r="I216" s="342">
        <v>986.58</v>
      </c>
      <c r="J216" s="342">
        <v>986.58</v>
      </c>
      <c r="K216" s="342">
        <v>1125.8699999999999</v>
      </c>
      <c r="L216" s="342">
        <v>1125.8699999999999</v>
      </c>
      <c r="M216" s="342">
        <v>1125.8699999999999</v>
      </c>
      <c r="N216" s="342">
        <v>1266.31</v>
      </c>
      <c r="O216" s="342">
        <v>1266.31</v>
      </c>
      <c r="P216" s="342">
        <v>1266.31</v>
      </c>
      <c r="Q216" s="342">
        <v>1266.31</v>
      </c>
      <c r="R216" s="342">
        <v>1266.31</v>
      </c>
      <c r="S216" s="2">
        <v>0</v>
      </c>
    </row>
    <row r="217" spans="5:19" ht="18" thickTop="1" thickBot="1">
      <c r="E217" s="110">
        <v>211</v>
      </c>
      <c r="F217" s="353">
        <v>7.2024999999999997</v>
      </c>
      <c r="G217" s="110">
        <v>211</v>
      </c>
      <c r="H217" s="352">
        <v>772.93</v>
      </c>
      <c r="I217" s="342">
        <v>986.58</v>
      </c>
      <c r="J217" s="342">
        <v>986.58</v>
      </c>
      <c r="K217" s="342">
        <v>1125.8699999999999</v>
      </c>
      <c r="L217" s="342">
        <v>1125.8699999999999</v>
      </c>
      <c r="M217" s="342">
        <v>1125.8699999999999</v>
      </c>
      <c r="N217" s="342">
        <v>1266.31</v>
      </c>
      <c r="O217" s="342">
        <v>1266.31</v>
      </c>
      <c r="P217" s="342">
        <v>1266.31</v>
      </c>
      <c r="Q217" s="342">
        <v>1266.31</v>
      </c>
      <c r="R217" s="342">
        <v>1266.31</v>
      </c>
      <c r="S217" s="2">
        <v>0</v>
      </c>
    </row>
    <row r="218" spans="5:19" ht="18" thickTop="1" thickBot="1">
      <c r="E218" s="110">
        <v>212</v>
      </c>
      <c r="F218" s="353">
        <v>8.2025000000000006</v>
      </c>
      <c r="G218" s="110">
        <v>212</v>
      </c>
      <c r="H218" s="352">
        <v>772.93</v>
      </c>
      <c r="I218" s="342">
        <v>986.58</v>
      </c>
      <c r="J218" s="342">
        <v>986.58</v>
      </c>
      <c r="K218" s="342">
        <v>1125.8699999999999</v>
      </c>
      <c r="L218" s="342">
        <v>1125.8699999999999</v>
      </c>
      <c r="M218" s="342">
        <v>1125.8699999999999</v>
      </c>
      <c r="N218" s="342">
        <v>1266.31</v>
      </c>
      <c r="O218" s="342">
        <v>1266.31</v>
      </c>
      <c r="P218" s="342">
        <v>1266.31</v>
      </c>
      <c r="Q218" s="342">
        <v>1266.31</v>
      </c>
      <c r="R218" s="342">
        <v>1266.31</v>
      </c>
      <c r="S218" s="2">
        <v>0</v>
      </c>
    </row>
    <row r="219" spans="5:19" ht="18" thickTop="1" thickBot="1">
      <c r="E219" s="110">
        <v>213</v>
      </c>
      <c r="F219" s="353">
        <v>9.2025000000000006</v>
      </c>
      <c r="G219" s="110">
        <v>213</v>
      </c>
      <c r="H219" s="352">
        <v>772.93</v>
      </c>
      <c r="I219" s="342">
        <v>986.58</v>
      </c>
      <c r="J219" s="342">
        <v>986.58</v>
      </c>
      <c r="K219" s="342">
        <v>1125.8699999999999</v>
      </c>
      <c r="L219" s="342">
        <v>1125.8699999999999</v>
      </c>
      <c r="M219" s="342">
        <v>1125.8699999999999</v>
      </c>
      <c r="N219" s="342">
        <v>1266.31</v>
      </c>
      <c r="O219" s="342">
        <v>1266.31</v>
      </c>
      <c r="P219" s="342">
        <v>1266.31</v>
      </c>
      <c r="Q219" s="342">
        <v>1266.31</v>
      </c>
      <c r="R219" s="342">
        <v>1266.31</v>
      </c>
      <c r="S219" s="2">
        <v>0</v>
      </c>
    </row>
    <row r="220" spans="5:19" ht="18" thickTop="1" thickBot="1">
      <c r="E220" s="110">
        <v>214</v>
      </c>
      <c r="F220" s="353">
        <v>10.202500000000001</v>
      </c>
      <c r="G220" s="110">
        <v>214</v>
      </c>
      <c r="H220" s="352">
        <v>772.93</v>
      </c>
      <c r="I220" s="342">
        <v>986.58</v>
      </c>
      <c r="J220" s="342">
        <v>986.58</v>
      </c>
      <c r="K220" s="342">
        <v>1125.8699999999999</v>
      </c>
      <c r="L220" s="342">
        <v>1125.8699999999999</v>
      </c>
      <c r="M220" s="342">
        <v>1125.8699999999999</v>
      </c>
      <c r="N220" s="342">
        <v>1266.31</v>
      </c>
      <c r="O220" s="342">
        <v>1266.31</v>
      </c>
      <c r="P220" s="342">
        <v>1266.31</v>
      </c>
      <c r="Q220" s="342">
        <v>1266.31</v>
      </c>
      <c r="R220" s="342">
        <v>1266.31</v>
      </c>
      <c r="S220" s="2">
        <v>0</v>
      </c>
    </row>
    <row r="221" spans="5:19" ht="18" thickTop="1" thickBot="1">
      <c r="E221" s="110">
        <v>215</v>
      </c>
      <c r="F221" s="353">
        <v>11.202500000000001</v>
      </c>
      <c r="G221" s="110">
        <v>215</v>
      </c>
      <c r="H221" s="352">
        <v>772.93</v>
      </c>
      <c r="I221" s="342">
        <v>986.58</v>
      </c>
      <c r="J221" s="342">
        <v>986.58</v>
      </c>
      <c r="K221" s="342">
        <v>1125.8699999999999</v>
      </c>
      <c r="L221" s="342">
        <v>1125.8699999999999</v>
      </c>
      <c r="M221" s="342">
        <v>1125.8699999999999</v>
      </c>
      <c r="N221" s="342">
        <v>1266.31</v>
      </c>
      <c r="O221" s="342">
        <v>1266.31</v>
      </c>
      <c r="P221" s="342">
        <v>1266.31</v>
      </c>
      <c r="Q221" s="342">
        <v>1266.31</v>
      </c>
      <c r="R221" s="342">
        <v>1266.31</v>
      </c>
      <c r="S221" s="2">
        <v>0</v>
      </c>
    </row>
    <row r="222" spans="5:19" ht="18" thickTop="1" thickBot="1">
      <c r="E222" s="110">
        <v>216</v>
      </c>
      <c r="F222" s="353">
        <v>12.202500000000001</v>
      </c>
      <c r="G222" s="110">
        <v>216</v>
      </c>
      <c r="H222" s="352">
        <v>772.93</v>
      </c>
      <c r="I222" s="342">
        <v>986.58</v>
      </c>
      <c r="J222" s="342">
        <v>986.58</v>
      </c>
      <c r="K222" s="342">
        <v>1125.8699999999999</v>
      </c>
      <c r="L222" s="342">
        <v>1125.8699999999999</v>
      </c>
      <c r="M222" s="342">
        <v>1125.8699999999999</v>
      </c>
      <c r="N222" s="342">
        <v>1266.31</v>
      </c>
      <c r="O222" s="342">
        <v>1266.31</v>
      </c>
      <c r="P222" s="342">
        <v>1266.31</v>
      </c>
      <c r="Q222" s="342">
        <v>1266.31</v>
      </c>
      <c r="R222" s="342">
        <v>1266.31</v>
      </c>
      <c r="S222" s="2">
        <v>0</v>
      </c>
    </row>
    <row r="223" spans="5:19" ht="15.6" thickTop="1" thickBot="1">
      <c r="E223" s="110">
        <v>217</v>
      </c>
      <c r="F223" s="353">
        <v>1.2025999999999999</v>
      </c>
      <c r="G223" s="110">
        <v>217</v>
      </c>
      <c r="S223" s="2">
        <v>0</v>
      </c>
    </row>
    <row r="224" spans="5:19" ht="15.6" thickTop="1" thickBot="1">
      <c r="E224" s="110">
        <v>218</v>
      </c>
      <c r="F224" s="353">
        <v>2.2025999999999999</v>
      </c>
      <c r="G224" s="110">
        <v>218</v>
      </c>
      <c r="S224" s="2">
        <v>0</v>
      </c>
    </row>
    <row r="225" spans="5:19" ht="15.6" thickTop="1" thickBot="1">
      <c r="E225" s="110">
        <v>219</v>
      </c>
      <c r="F225" s="353">
        <v>3.2025999999999999</v>
      </c>
      <c r="G225" s="110">
        <v>219</v>
      </c>
      <c r="S225" s="2">
        <v>0</v>
      </c>
    </row>
    <row r="226" spans="5:19" ht="15.6" thickTop="1" thickBot="1">
      <c r="E226" s="110">
        <v>220</v>
      </c>
      <c r="F226" s="353">
        <v>4.2026000000000003</v>
      </c>
      <c r="G226" s="110">
        <v>220</v>
      </c>
      <c r="S226" s="2">
        <v>0</v>
      </c>
    </row>
    <row r="227" spans="5:19" ht="15.6" thickTop="1" thickBot="1">
      <c r="E227" s="110">
        <v>221</v>
      </c>
      <c r="F227" s="353">
        <v>5.2026000000000003</v>
      </c>
      <c r="G227" s="110">
        <v>221</v>
      </c>
      <c r="S227" s="2">
        <v>0</v>
      </c>
    </row>
    <row r="228" spans="5:19" ht="15.6" thickTop="1" thickBot="1">
      <c r="E228" s="110">
        <v>222</v>
      </c>
      <c r="F228" s="353">
        <v>6.2026000000000003</v>
      </c>
      <c r="G228" s="110">
        <v>222</v>
      </c>
      <c r="S228" s="2">
        <v>0</v>
      </c>
    </row>
    <row r="229" spans="5:19" ht="15.6" thickTop="1" thickBot="1">
      <c r="E229" s="110">
        <v>223</v>
      </c>
      <c r="F229" s="353">
        <v>7.2026000000000003</v>
      </c>
      <c r="G229" s="110">
        <v>223</v>
      </c>
      <c r="S229" s="2">
        <v>0</v>
      </c>
    </row>
    <row r="230" spans="5:19" ht="15.6" thickTop="1" thickBot="1">
      <c r="E230" s="110">
        <v>224</v>
      </c>
      <c r="F230" s="353">
        <v>8.2026000000000003</v>
      </c>
      <c r="G230" s="110">
        <v>224</v>
      </c>
      <c r="S230" s="2">
        <v>0</v>
      </c>
    </row>
    <row r="231" spans="5:19" ht="15.6" thickTop="1" thickBot="1">
      <c r="E231" s="110">
        <v>225</v>
      </c>
      <c r="F231" s="353">
        <v>9.2026000000000003</v>
      </c>
      <c r="G231" s="110">
        <v>225</v>
      </c>
      <c r="S231" s="2">
        <v>0</v>
      </c>
    </row>
    <row r="232" spans="5:19" ht="15.6" thickTop="1" thickBot="1">
      <c r="E232" s="110">
        <v>226</v>
      </c>
      <c r="F232" s="353">
        <v>10.2026</v>
      </c>
      <c r="G232" s="110">
        <v>226</v>
      </c>
      <c r="S232" s="2">
        <v>0</v>
      </c>
    </row>
    <row r="233" spans="5:19" ht="15.6" thickTop="1" thickBot="1">
      <c r="E233" s="110">
        <v>227</v>
      </c>
      <c r="F233" s="353">
        <v>11.2026</v>
      </c>
      <c r="G233" s="110">
        <v>227</v>
      </c>
      <c r="S233" s="2">
        <v>0</v>
      </c>
    </row>
    <row r="234" spans="5:19" ht="15.6" thickTop="1" thickBot="1">
      <c r="E234" s="110">
        <v>228</v>
      </c>
      <c r="F234" s="353">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6" t="s">
        <v>3387</v>
      </c>
      <c r="D1" t="s">
        <v>7</v>
      </c>
      <c r="E1">
        <f>+'Netunei Gimlai'!B4</f>
        <v>9</v>
      </c>
      <c r="F1" t="str">
        <f>VLOOKUP(E1,MISRAD!$A$5:$B$81,2,0)</f>
        <v>הבריאות</v>
      </c>
      <c r="G1">
        <f>VLOOKUP(E1,MISRAD!$A$5:$D$81,4,0)</f>
        <v>107</v>
      </c>
    </row>
    <row r="2" spans="1:8" ht="112.2">
      <c r="A2" s="376" t="s">
        <v>3388</v>
      </c>
    </row>
    <row r="3" spans="1:8">
      <c r="A3" s="381"/>
      <c r="D3" t="s">
        <v>5085</v>
      </c>
      <c r="F3" t="e">
        <f>IF('Netunei Gimlai'!#REF!=TRUE,1,0)</f>
        <v>#REF!</v>
      </c>
      <c r="G3" t="s">
        <v>5229</v>
      </c>
      <c r="H3" s="5" t="e">
        <f>+'Netunei Gimlai'!#REF!</f>
        <v>#REF!</v>
      </c>
    </row>
    <row r="4" spans="1:8">
      <c r="A4" s="381"/>
    </row>
    <row r="5" spans="1:8">
      <c r="D5" s="108" t="s">
        <v>5082</v>
      </c>
      <c r="E5" s="378"/>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9" t="s">
        <v>5084</v>
      </c>
      <c r="H9" s="380" t="e">
        <f>IF(F3=1,IF(H3&gt;0,H3,SUM(H6:H8)),0)</f>
        <v>#REF!</v>
      </c>
    </row>
    <row r="10" spans="1:8" ht="15" thickTop="1"/>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topLeftCell="A410"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8" t="s">
        <v>3235</v>
      </c>
      <c r="B1" s="368" t="s">
        <v>3830</v>
      </c>
      <c r="C1" s="368" t="s">
        <v>3831</v>
      </c>
      <c r="D1" s="368" t="s">
        <v>3832</v>
      </c>
      <c r="E1" s="368" t="s">
        <v>3833</v>
      </c>
      <c r="F1" s="368" t="s">
        <v>3834</v>
      </c>
      <c r="G1" s="368" t="s">
        <v>3835</v>
      </c>
      <c r="H1" s="368" t="s">
        <v>3836</v>
      </c>
      <c r="I1" s="368" t="s">
        <v>3837</v>
      </c>
      <c r="J1" s="368" t="s">
        <v>3838</v>
      </c>
      <c r="K1" s="368" t="s">
        <v>3839</v>
      </c>
      <c r="L1" s="368" t="s">
        <v>3840</v>
      </c>
      <c r="M1" s="368" t="s">
        <v>3841</v>
      </c>
      <c r="N1" s="368" t="s">
        <v>3842</v>
      </c>
      <c r="O1" s="368" t="s">
        <v>3843</v>
      </c>
      <c r="P1" s="368" t="s">
        <v>3844</v>
      </c>
    </row>
    <row r="2" spans="1:16" ht="13.65" customHeight="1">
      <c r="A2" s="369">
        <v>509</v>
      </c>
      <c r="B2" s="370">
        <v>1369</v>
      </c>
      <c r="C2" s="370" t="s">
        <v>3845</v>
      </c>
      <c r="D2" s="370" t="s">
        <v>115</v>
      </c>
      <c r="E2" s="370" t="s">
        <v>116</v>
      </c>
      <c r="F2" s="370" t="s">
        <v>115</v>
      </c>
      <c r="G2" s="370" t="s">
        <v>115</v>
      </c>
      <c r="H2" s="370" t="s">
        <v>1381</v>
      </c>
      <c r="I2" s="370" t="s">
        <v>3259</v>
      </c>
      <c r="J2" s="370" t="s">
        <v>3846</v>
      </c>
      <c r="K2" s="370" t="s">
        <v>3847</v>
      </c>
      <c r="L2" s="370"/>
      <c r="M2" s="370" t="s">
        <v>3848</v>
      </c>
      <c r="N2" s="370" t="s">
        <v>3849</v>
      </c>
      <c r="O2" s="370" t="s">
        <v>3850</v>
      </c>
      <c r="P2" s="370"/>
    </row>
    <row r="3" spans="1:16" ht="13.65" customHeight="1">
      <c r="A3" s="369">
        <v>516</v>
      </c>
      <c r="B3" s="370">
        <v>4038</v>
      </c>
      <c r="C3" s="370" t="s">
        <v>3851</v>
      </c>
      <c r="D3" s="370" t="s">
        <v>116</v>
      </c>
      <c r="E3" s="370" t="s">
        <v>116</v>
      </c>
      <c r="F3" s="370" t="s">
        <v>115</v>
      </c>
      <c r="G3" s="370" t="s">
        <v>115</v>
      </c>
      <c r="H3" s="370" t="s">
        <v>1381</v>
      </c>
      <c r="I3" s="370" t="s">
        <v>3259</v>
      </c>
      <c r="J3" s="370" t="s">
        <v>3852</v>
      </c>
      <c r="K3" s="370" t="s">
        <v>3853</v>
      </c>
      <c r="L3" s="370" t="s">
        <v>3854</v>
      </c>
      <c r="M3" s="370"/>
      <c r="N3" s="370" t="s">
        <v>3855</v>
      </c>
      <c r="O3" s="370" t="s">
        <v>3856</v>
      </c>
      <c r="P3" s="370" t="s">
        <v>3857</v>
      </c>
    </row>
    <row r="4" spans="1:16" ht="13.65" customHeight="1">
      <c r="A4" s="369">
        <v>522</v>
      </c>
      <c r="B4" s="370">
        <v>8109</v>
      </c>
      <c r="C4" s="370" t="s">
        <v>3858</v>
      </c>
      <c r="D4" s="370" t="s">
        <v>115</v>
      </c>
      <c r="E4" s="370" t="s">
        <v>116</v>
      </c>
      <c r="F4" s="370" t="s">
        <v>115</v>
      </c>
      <c r="G4" s="370" t="s">
        <v>115</v>
      </c>
      <c r="H4" s="370" t="s">
        <v>1381</v>
      </c>
      <c r="I4" s="370" t="s">
        <v>3259</v>
      </c>
      <c r="J4" s="370"/>
      <c r="K4" s="370"/>
      <c r="L4" s="370" t="s">
        <v>3859</v>
      </c>
      <c r="M4" s="370" t="s">
        <v>3860</v>
      </c>
      <c r="N4" s="370" t="s">
        <v>3861</v>
      </c>
      <c r="O4" s="370" t="s">
        <v>3862</v>
      </c>
      <c r="P4" s="370"/>
    </row>
    <row r="5" spans="1:16" ht="13.65" customHeight="1">
      <c r="A5" s="369">
        <v>523</v>
      </c>
      <c r="B5" s="370">
        <v>8110</v>
      </c>
      <c r="C5" s="370" t="s">
        <v>3863</v>
      </c>
      <c r="D5" s="370" t="s">
        <v>115</v>
      </c>
      <c r="E5" s="370" t="s">
        <v>116</v>
      </c>
      <c r="F5" s="370" t="s">
        <v>115</v>
      </c>
      <c r="G5" s="370" t="s">
        <v>115</v>
      </c>
      <c r="H5" s="370" t="s">
        <v>1381</v>
      </c>
      <c r="I5" s="370" t="s">
        <v>3259</v>
      </c>
      <c r="J5" s="370"/>
      <c r="K5" s="370"/>
      <c r="L5" s="370" t="s">
        <v>3859</v>
      </c>
      <c r="M5" s="370" t="s">
        <v>3860</v>
      </c>
      <c r="N5" s="370" t="s">
        <v>3861</v>
      </c>
      <c r="O5" s="370" t="s">
        <v>3864</v>
      </c>
      <c r="P5" s="370"/>
    </row>
    <row r="6" spans="1:16" ht="13.65" customHeight="1">
      <c r="A6" s="369">
        <v>529</v>
      </c>
      <c r="B6" s="370">
        <v>4019</v>
      </c>
      <c r="C6" s="370" t="s">
        <v>3865</v>
      </c>
      <c r="D6" s="370" t="s">
        <v>116</v>
      </c>
      <c r="E6" s="370" t="s">
        <v>116</v>
      </c>
      <c r="F6" s="370" t="s">
        <v>115</v>
      </c>
      <c r="G6" s="370" t="s">
        <v>115</v>
      </c>
      <c r="H6" s="370" t="s">
        <v>1381</v>
      </c>
      <c r="I6" s="370" t="s">
        <v>3259</v>
      </c>
      <c r="J6" s="370" t="s">
        <v>3866</v>
      </c>
      <c r="K6" s="370" t="s">
        <v>3867</v>
      </c>
      <c r="L6" s="370" t="s">
        <v>3868</v>
      </c>
      <c r="M6" s="370" t="s">
        <v>3869</v>
      </c>
      <c r="N6" s="370" t="s">
        <v>3870</v>
      </c>
      <c r="O6" s="370" t="s">
        <v>3871</v>
      </c>
      <c r="P6" s="370"/>
    </row>
    <row r="7" spans="1:16" ht="13.65" customHeight="1">
      <c r="A7" s="369">
        <v>535</v>
      </c>
      <c r="B7" s="370">
        <v>8021</v>
      </c>
      <c r="C7" s="370" t="s">
        <v>1457</v>
      </c>
      <c r="D7" s="370" t="s">
        <v>1927</v>
      </c>
      <c r="E7" s="370" t="s">
        <v>1927</v>
      </c>
      <c r="F7" s="370" t="s">
        <v>1927</v>
      </c>
      <c r="G7" s="370" t="s">
        <v>1927</v>
      </c>
      <c r="H7" s="370" t="s">
        <v>1381</v>
      </c>
      <c r="I7" s="370" t="s">
        <v>3259</v>
      </c>
      <c r="J7" s="370" t="s">
        <v>3872</v>
      </c>
      <c r="K7" s="370"/>
      <c r="L7" s="370" t="s">
        <v>3873</v>
      </c>
      <c r="M7" s="370" t="s">
        <v>3874</v>
      </c>
      <c r="N7" s="370"/>
      <c r="O7" s="370" t="s">
        <v>3875</v>
      </c>
      <c r="P7" s="370"/>
    </row>
    <row r="8" spans="1:16" ht="13.65" customHeight="1">
      <c r="A8" s="369">
        <v>543</v>
      </c>
      <c r="B8" s="370">
        <v>8089</v>
      </c>
      <c r="C8" s="370" t="s">
        <v>3876</v>
      </c>
      <c r="D8" s="370" t="s">
        <v>115</v>
      </c>
      <c r="E8" s="370" t="s">
        <v>116</v>
      </c>
      <c r="F8" s="370" t="s">
        <v>115</v>
      </c>
      <c r="G8" s="370" t="s">
        <v>115</v>
      </c>
      <c r="H8" s="370" t="s">
        <v>1378</v>
      </c>
      <c r="I8" s="370" t="s">
        <v>3399</v>
      </c>
      <c r="J8" s="370"/>
      <c r="K8" s="370"/>
      <c r="L8" s="370" t="s">
        <v>3877</v>
      </c>
      <c r="M8" s="370"/>
      <c r="N8" s="370" t="s">
        <v>3878</v>
      </c>
      <c r="O8" s="370" t="s">
        <v>3879</v>
      </c>
      <c r="P8" s="370"/>
    </row>
    <row r="9" spans="1:16" ht="13.65" customHeight="1">
      <c r="A9" s="369">
        <v>546</v>
      </c>
      <c r="B9" s="370">
        <v>1591</v>
      </c>
      <c r="C9" s="370" t="s">
        <v>3880</v>
      </c>
      <c r="D9" s="370" t="s">
        <v>116</v>
      </c>
      <c r="E9" s="370" t="s">
        <v>115</v>
      </c>
      <c r="F9" s="370" t="s">
        <v>115</v>
      </c>
      <c r="G9" s="370" t="s">
        <v>115</v>
      </c>
      <c r="H9" s="370" t="s">
        <v>1378</v>
      </c>
      <c r="I9" s="370" t="s">
        <v>3259</v>
      </c>
      <c r="J9" s="370"/>
      <c r="K9" s="370"/>
      <c r="L9" s="370"/>
      <c r="M9" s="370"/>
      <c r="N9" s="370" t="s">
        <v>3881</v>
      </c>
      <c r="O9" s="370" t="s">
        <v>3882</v>
      </c>
      <c r="P9" s="370"/>
    </row>
    <row r="10" spans="1:16" ht="13.65" customHeight="1">
      <c r="A10" s="369">
        <v>549</v>
      </c>
      <c r="B10" s="370">
        <v>4016</v>
      </c>
      <c r="C10" s="370" t="s">
        <v>789</v>
      </c>
      <c r="D10" s="370" t="s">
        <v>115</v>
      </c>
      <c r="E10" s="370" t="s">
        <v>116</v>
      </c>
      <c r="F10" s="370" t="s">
        <v>115</v>
      </c>
      <c r="G10" s="370" t="s">
        <v>115</v>
      </c>
      <c r="H10" s="370" t="s">
        <v>1381</v>
      </c>
      <c r="I10" s="370" t="s">
        <v>3259</v>
      </c>
      <c r="J10" s="370" t="s">
        <v>3883</v>
      </c>
      <c r="K10" s="370" t="s">
        <v>3884</v>
      </c>
      <c r="L10" s="370"/>
      <c r="M10" s="370"/>
      <c r="N10" s="370" t="s">
        <v>3288</v>
      </c>
      <c r="O10" s="370" t="s">
        <v>3885</v>
      </c>
      <c r="P10" s="370" t="s">
        <v>3886</v>
      </c>
    </row>
    <row r="11" spans="1:16" ht="13.65" customHeight="1">
      <c r="A11" s="369">
        <v>559</v>
      </c>
      <c r="B11" s="370">
        <v>5039</v>
      </c>
      <c r="C11" s="370" t="s">
        <v>791</v>
      </c>
      <c r="D11" s="370" t="s">
        <v>115</v>
      </c>
      <c r="E11" s="370" t="s">
        <v>116</v>
      </c>
      <c r="F11" s="370" t="s">
        <v>115</v>
      </c>
      <c r="G11" s="370" t="s">
        <v>115</v>
      </c>
      <c r="H11" s="370" t="s">
        <v>1381</v>
      </c>
      <c r="I11" s="370" t="s">
        <v>3259</v>
      </c>
      <c r="J11" s="370" t="s">
        <v>3887</v>
      </c>
      <c r="K11" s="370" t="s">
        <v>3888</v>
      </c>
      <c r="L11" s="370" t="s">
        <v>3889</v>
      </c>
      <c r="M11" s="370"/>
      <c r="N11" s="370" t="s">
        <v>3890</v>
      </c>
      <c r="O11" s="370" t="s">
        <v>3891</v>
      </c>
      <c r="P11" s="370" t="s">
        <v>3892</v>
      </c>
    </row>
    <row r="12" spans="1:16" s="19" customFormat="1" ht="13.65" customHeight="1">
      <c r="A12" s="371">
        <v>565</v>
      </c>
      <c r="B12" s="372">
        <v>2015</v>
      </c>
      <c r="C12" s="372" t="s">
        <v>3893</v>
      </c>
      <c r="D12" s="372" t="s">
        <v>3341</v>
      </c>
      <c r="E12" s="372" t="s">
        <v>3341</v>
      </c>
      <c r="F12" s="372" t="s">
        <v>3341</v>
      </c>
      <c r="G12" s="372" t="s">
        <v>3341</v>
      </c>
      <c r="H12" s="372" t="s">
        <v>1378</v>
      </c>
      <c r="I12" s="372" t="s">
        <v>3259</v>
      </c>
      <c r="J12" s="372" t="s">
        <v>3894</v>
      </c>
      <c r="K12" s="372" t="s">
        <v>3895</v>
      </c>
      <c r="L12" s="372"/>
      <c r="M12" s="372"/>
      <c r="N12" s="372"/>
      <c r="O12" s="372" t="s">
        <v>3896</v>
      </c>
      <c r="P12" s="372" t="s">
        <v>3897</v>
      </c>
    </row>
    <row r="13" spans="1:16" ht="13.65" customHeight="1">
      <c r="A13" s="369">
        <v>567</v>
      </c>
      <c r="B13" s="370">
        <v>8020</v>
      </c>
      <c r="C13" s="370" t="s">
        <v>3898</v>
      </c>
      <c r="D13" s="370" t="s">
        <v>1927</v>
      </c>
      <c r="E13" s="370" t="s">
        <v>1927</v>
      </c>
      <c r="F13" s="370" t="s">
        <v>1927</v>
      </c>
      <c r="G13" s="370" t="s">
        <v>1927</v>
      </c>
      <c r="H13" s="370" t="s">
        <v>1381</v>
      </c>
      <c r="I13" s="370" t="s">
        <v>3259</v>
      </c>
      <c r="J13" s="370" t="s">
        <v>3872</v>
      </c>
      <c r="K13" s="370"/>
      <c r="L13" s="370"/>
      <c r="M13" s="370" t="s">
        <v>3899</v>
      </c>
      <c r="N13" s="370"/>
      <c r="O13" s="370" t="s">
        <v>3900</v>
      </c>
      <c r="P13" s="370"/>
    </row>
    <row r="14" spans="1:16" ht="13.65" customHeight="1">
      <c r="A14" s="369">
        <v>569</v>
      </c>
      <c r="B14" s="370">
        <v>5041</v>
      </c>
      <c r="C14" s="370" t="s">
        <v>793</v>
      </c>
      <c r="D14" s="370" t="s">
        <v>115</v>
      </c>
      <c r="E14" s="370" t="s">
        <v>116</v>
      </c>
      <c r="F14" s="370" t="s">
        <v>115</v>
      </c>
      <c r="G14" s="370" t="s">
        <v>115</v>
      </c>
      <c r="H14" s="370" t="s">
        <v>1378</v>
      </c>
      <c r="I14" s="370" t="s">
        <v>3259</v>
      </c>
      <c r="J14" s="370" t="s">
        <v>3901</v>
      </c>
      <c r="K14" s="370" t="s">
        <v>3902</v>
      </c>
      <c r="L14" s="370"/>
      <c r="M14" s="370" t="s">
        <v>3903</v>
      </c>
      <c r="N14" s="370" t="s">
        <v>3904</v>
      </c>
      <c r="O14" s="370" t="s">
        <v>3891</v>
      </c>
      <c r="P14" s="370" t="s">
        <v>3905</v>
      </c>
    </row>
    <row r="15" spans="1:16" s="19" customFormat="1" ht="13.65" customHeight="1">
      <c r="A15" s="371">
        <v>570</v>
      </c>
      <c r="B15" s="372">
        <v>8017</v>
      </c>
      <c r="C15" s="372" t="s">
        <v>795</v>
      </c>
      <c r="D15" s="372" t="s">
        <v>1927</v>
      </c>
      <c r="E15" s="372" t="s">
        <v>1927</v>
      </c>
      <c r="F15" s="372" t="s">
        <v>1927</v>
      </c>
      <c r="G15" s="372" t="s">
        <v>1927</v>
      </c>
      <c r="H15" s="372" t="s">
        <v>1378</v>
      </c>
      <c r="I15" s="372" t="s">
        <v>3259</v>
      </c>
      <c r="J15" s="372" t="s">
        <v>3906</v>
      </c>
      <c r="K15" s="372"/>
      <c r="L15" s="372" t="s">
        <v>3907</v>
      </c>
      <c r="M15" s="372"/>
      <c r="N15" s="372"/>
      <c r="O15" s="372" t="s">
        <v>3908</v>
      </c>
      <c r="P15" s="372"/>
    </row>
    <row r="16" spans="1:16" s="19" customFormat="1" ht="13.65" customHeight="1">
      <c r="A16" s="371">
        <v>570</v>
      </c>
      <c r="B16" s="372">
        <v>8049</v>
      </c>
      <c r="C16" s="372" t="s">
        <v>3909</v>
      </c>
      <c r="D16" s="372" t="s">
        <v>3341</v>
      </c>
      <c r="E16" s="372" t="s">
        <v>3341</v>
      </c>
      <c r="F16" s="372" t="s">
        <v>3341</v>
      </c>
      <c r="G16" s="372" t="s">
        <v>3341</v>
      </c>
      <c r="H16" s="372" t="s">
        <v>1378</v>
      </c>
      <c r="I16" s="372" t="s">
        <v>3259</v>
      </c>
      <c r="J16" s="372"/>
      <c r="K16" s="372"/>
      <c r="L16" s="372" t="s">
        <v>3910</v>
      </c>
      <c r="M16" s="372"/>
      <c r="N16" s="372" t="s">
        <v>3911</v>
      </c>
      <c r="O16" s="372" t="s">
        <v>3912</v>
      </c>
      <c r="P16" s="372"/>
    </row>
    <row r="17" spans="1:16" ht="13.65" customHeight="1">
      <c r="A17" s="369">
        <v>571</v>
      </c>
      <c r="B17" s="370">
        <v>8016</v>
      </c>
      <c r="C17" s="370" t="s">
        <v>1465</v>
      </c>
      <c r="D17" s="370" t="s">
        <v>3341</v>
      </c>
      <c r="E17" s="370" t="s">
        <v>3341</v>
      </c>
      <c r="F17" s="370" t="s">
        <v>3341</v>
      </c>
      <c r="G17" s="370" t="s">
        <v>3341</v>
      </c>
      <c r="H17" s="370" t="s">
        <v>1378</v>
      </c>
      <c r="I17" s="370" t="s">
        <v>3259</v>
      </c>
      <c r="J17" s="370" t="s">
        <v>3872</v>
      </c>
      <c r="K17" s="370"/>
      <c r="L17" s="370"/>
      <c r="M17" s="370"/>
      <c r="N17" s="370"/>
      <c r="O17" s="370"/>
      <c r="P17" s="370"/>
    </row>
    <row r="18" spans="1:16" ht="13.65" customHeight="1">
      <c r="A18" s="369">
        <v>576</v>
      </c>
      <c r="B18" s="370">
        <v>8015</v>
      </c>
      <c r="C18" s="370" t="s">
        <v>1280</v>
      </c>
      <c r="D18" s="370" t="s">
        <v>1927</v>
      </c>
      <c r="E18" s="370" t="s">
        <v>1927</v>
      </c>
      <c r="F18" s="370" t="s">
        <v>1927</v>
      </c>
      <c r="G18" s="370" t="s">
        <v>1927</v>
      </c>
      <c r="H18" s="370" t="s">
        <v>1378</v>
      </c>
      <c r="I18" s="370" t="s">
        <v>3259</v>
      </c>
      <c r="J18" s="370" t="s">
        <v>3872</v>
      </c>
      <c r="K18" s="370" t="s">
        <v>3913</v>
      </c>
      <c r="L18" s="370" t="s">
        <v>3914</v>
      </c>
      <c r="M18" s="370"/>
      <c r="N18" s="370"/>
      <c r="O18" s="370" t="s">
        <v>3915</v>
      </c>
      <c r="P18" s="370"/>
    </row>
    <row r="19" spans="1:16" ht="13.65" customHeight="1">
      <c r="A19" s="369">
        <v>585</v>
      </c>
      <c r="B19" s="370">
        <v>4013</v>
      </c>
      <c r="C19" s="370" t="s">
        <v>799</v>
      </c>
      <c r="D19" s="370" t="s">
        <v>115</v>
      </c>
      <c r="E19" s="370" t="s">
        <v>116</v>
      </c>
      <c r="F19" s="370" t="s">
        <v>115</v>
      </c>
      <c r="G19" s="370" t="s">
        <v>115</v>
      </c>
      <c r="H19" s="370" t="s">
        <v>1378</v>
      </c>
      <c r="I19" s="370" t="s">
        <v>3259</v>
      </c>
      <c r="J19" s="370" t="s">
        <v>3916</v>
      </c>
      <c r="K19" s="370" t="s">
        <v>3917</v>
      </c>
      <c r="L19" s="370" t="s">
        <v>3918</v>
      </c>
      <c r="M19" s="370" t="s">
        <v>3919</v>
      </c>
      <c r="N19" s="370" t="s">
        <v>3920</v>
      </c>
      <c r="O19" s="370" t="s">
        <v>3921</v>
      </c>
      <c r="P19" s="370" t="s">
        <v>3922</v>
      </c>
    </row>
    <row r="20" spans="1:16" ht="13.65" customHeight="1">
      <c r="A20" s="369">
        <v>592</v>
      </c>
      <c r="B20" s="370">
        <v>8033</v>
      </c>
      <c r="C20" s="370" t="s">
        <v>3923</v>
      </c>
      <c r="D20" s="370" t="s">
        <v>3341</v>
      </c>
      <c r="E20" s="370" t="s">
        <v>3341</v>
      </c>
      <c r="F20" s="370" t="s">
        <v>3341</v>
      </c>
      <c r="G20" s="370" t="s">
        <v>3341</v>
      </c>
      <c r="H20" s="370" t="s">
        <v>1378</v>
      </c>
      <c r="I20" s="370" t="s">
        <v>3259</v>
      </c>
      <c r="J20" s="370" t="s">
        <v>3872</v>
      </c>
      <c r="K20" s="370"/>
      <c r="L20" s="370"/>
      <c r="M20" s="370" t="s">
        <v>3924</v>
      </c>
      <c r="N20" s="370" t="s">
        <v>3925</v>
      </c>
      <c r="O20" s="370" t="s">
        <v>3926</v>
      </c>
      <c r="P20" s="370"/>
    </row>
    <row r="21" spans="1:16" ht="13.65" customHeight="1">
      <c r="A21" s="369">
        <v>599</v>
      </c>
      <c r="B21" s="370">
        <v>1261</v>
      </c>
      <c r="C21" s="370" t="s">
        <v>3927</v>
      </c>
      <c r="D21" s="370" t="s">
        <v>115</v>
      </c>
      <c r="E21" s="370" t="s">
        <v>116</v>
      </c>
      <c r="F21" s="370" t="s">
        <v>115</v>
      </c>
      <c r="G21" s="370" t="s">
        <v>115</v>
      </c>
      <c r="H21" s="370" t="s">
        <v>1378</v>
      </c>
      <c r="I21" s="370" t="s">
        <v>3259</v>
      </c>
      <c r="J21" s="370"/>
      <c r="K21" s="370"/>
      <c r="L21" s="370" t="s">
        <v>3928</v>
      </c>
      <c r="M21" s="370"/>
      <c r="N21" s="370" t="s">
        <v>3929</v>
      </c>
      <c r="O21" s="370" t="s">
        <v>3930</v>
      </c>
      <c r="P21" s="370"/>
    </row>
    <row r="22" spans="1:16" ht="13.65" customHeight="1">
      <c r="A22" s="369">
        <v>600</v>
      </c>
      <c r="B22" s="370">
        <v>1370</v>
      </c>
      <c r="C22" s="370" t="s">
        <v>803</v>
      </c>
      <c r="D22" s="370" t="s">
        <v>115</v>
      </c>
      <c r="E22" s="370" t="s">
        <v>116</v>
      </c>
      <c r="F22" s="370" t="s">
        <v>115</v>
      </c>
      <c r="G22" s="370" t="s">
        <v>115</v>
      </c>
      <c r="H22" s="370" t="s">
        <v>1378</v>
      </c>
      <c r="I22" s="370" t="s">
        <v>3259</v>
      </c>
      <c r="J22" s="370" t="s">
        <v>3931</v>
      </c>
      <c r="K22" s="370" t="s">
        <v>3932</v>
      </c>
      <c r="L22" s="370"/>
      <c r="M22" s="370" t="s">
        <v>3933</v>
      </c>
      <c r="N22" s="370" t="s">
        <v>3934</v>
      </c>
      <c r="O22" s="370" t="s">
        <v>3935</v>
      </c>
      <c r="P22" s="370" t="s">
        <v>3936</v>
      </c>
    </row>
    <row r="23" spans="1:16" ht="13.65" customHeight="1">
      <c r="A23" s="369">
        <v>607</v>
      </c>
      <c r="B23" s="370">
        <v>1360</v>
      </c>
      <c r="C23" s="370" t="s">
        <v>1284</v>
      </c>
      <c r="D23" s="370" t="s">
        <v>115</v>
      </c>
      <c r="E23" s="370" t="s">
        <v>115</v>
      </c>
      <c r="F23" s="370" t="s">
        <v>115</v>
      </c>
      <c r="G23" s="370" t="s">
        <v>115</v>
      </c>
      <c r="H23" s="370" t="s">
        <v>1378</v>
      </c>
      <c r="I23" s="370" t="s">
        <v>3259</v>
      </c>
      <c r="J23" s="370" t="s">
        <v>3937</v>
      </c>
      <c r="K23" s="370" t="s">
        <v>3938</v>
      </c>
      <c r="L23" s="370"/>
      <c r="M23" s="370" t="s">
        <v>3939</v>
      </c>
      <c r="N23" s="370" t="s">
        <v>3940</v>
      </c>
      <c r="O23" s="370" t="s">
        <v>3941</v>
      </c>
      <c r="P23" s="370"/>
    </row>
    <row r="24" spans="1:16" ht="13.65" customHeight="1">
      <c r="A24" s="369">
        <v>616</v>
      </c>
      <c r="B24" s="370">
        <v>4016</v>
      </c>
      <c r="C24" s="370" t="s">
        <v>789</v>
      </c>
      <c r="D24" s="370" t="s">
        <v>115</v>
      </c>
      <c r="E24" s="370" t="s">
        <v>116</v>
      </c>
      <c r="F24" s="370" t="s">
        <v>115</v>
      </c>
      <c r="G24" s="370" t="s">
        <v>115</v>
      </c>
      <c r="H24" s="370" t="s">
        <v>1381</v>
      </c>
      <c r="I24" s="370" t="s">
        <v>3259</v>
      </c>
      <c r="J24" s="370" t="s">
        <v>3883</v>
      </c>
      <c r="K24" s="370" t="s">
        <v>3884</v>
      </c>
      <c r="L24" s="370"/>
      <c r="M24" s="370"/>
      <c r="N24" s="370" t="s">
        <v>3288</v>
      </c>
      <c r="O24" s="370" t="s">
        <v>3885</v>
      </c>
      <c r="P24" s="370" t="s">
        <v>3886</v>
      </c>
    </row>
    <row r="25" spans="1:16" ht="13.65" customHeight="1">
      <c r="A25" s="369">
        <v>621</v>
      </c>
      <c r="B25" s="370">
        <v>8086</v>
      </c>
      <c r="C25" s="370" t="s">
        <v>3942</v>
      </c>
      <c r="D25" s="370" t="s">
        <v>115</v>
      </c>
      <c r="E25" s="370" t="s">
        <v>116</v>
      </c>
      <c r="F25" s="370" t="s">
        <v>115</v>
      </c>
      <c r="G25" s="370" t="s">
        <v>115</v>
      </c>
      <c r="H25" s="370" t="s">
        <v>1378</v>
      </c>
      <c r="I25" s="370" t="s">
        <v>3259</v>
      </c>
      <c r="J25" s="370"/>
      <c r="K25" s="370"/>
      <c r="L25" s="370"/>
      <c r="M25" s="370" t="s">
        <v>3943</v>
      </c>
      <c r="N25" s="370"/>
      <c r="O25" s="370" t="s">
        <v>3944</v>
      </c>
      <c r="P25" s="370" t="s">
        <v>3945</v>
      </c>
    </row>
    <row r="26" spans="1:16" ht="13.65" customHeight="1">
      <c r="A26" s="369">
        <v>622</v>
      </c>
      <c r="B26" s="370">
        <v>8087</v>
      </c>
      <c r="C26" s="370" t="s">
        <v>3946</v>
      </c>
      <c r="D26" s="370" t="s">
        <v>115</v>
      </c>
      <c r="E26" s="370" t="s">
        <v>116</v>
      </c>
      <c r="F26" s="370" t="s">
        <v>115</v>
      </c>
      <c r="G26" s="370" t="s">
        <v>115</v>
      </c>
      <c r="H26" s="370" t="s">
        <v>1378</v>
      </c>
      <c r="I26" s="370" t="s">
        <v>3259</v>
      </c>
      <c r="J26" s="370"/>
      <c r="K26" s="370"/>
      <c r="L26" s="370"/>
      <c r="M26" s="370" t="s">
        <v>3947</v>
      </c>
      <c r="N26" s="370"/>
      <c r="O26" s="370" t="s">
        <v>3944</v>
      </c>
      <c r="P26" s="370" t="s">
        <v>3948</v>
      </c>
    </row>
    <row r="27" spans="1:16" ht="13.65" customHeight="1">
      <c r="A27" s="369">
        <v>623</v>
      </c>
      <c r="B27" s="370">
        <v>8088</v>
      </c>
      <c r="C27" s="370" t="s">
        <v>3949</v>
      </c>
      <c r="D27" s="370" t="s">
        <v>115</v>
      </c>
      <c r="E27" s="370" t="s">
        <v>116</v>
      </c>
      <c r="F27" s="370" t="s">
        <v>115</v>
      </c>
      <c r="G27" s="370" t="s">
        <v>115</v>
      </c>
      <c r="H27" s="370" t="s">
        <v>1378</v>
      </c>
      <c r="I27" s="370" t="s">
        <v>3259</v>
      </c>
      <c r="J27" s="370"/>
      <c r="K27" s="370"/>
      <c r="L27" s="370"/>
      <c r="M27" s="370"/>
      <c r="N27" s="370" t="s">
        <v>3950</v>
      </c>
      <c r="O27" s="370"/>
      <c r="P27" s="370"/>
    </row>
    <row r="28" spans="1:16" ht="13.65" customHeight="1">
      <c r="A28" s="369">
        <v>629</v>
      </c>
      <c r="B28" s="370">
        <v>1592</v>
      </c>
      <c r="C28" s="370" t="s">
        <v>3951</v>
      </c>
      <c r="D28" s="370" t="s">
        <v>116</v>
      </c>
      <c r="E28" s="370" t="s">
        <v>116</v>
      </c>
      <c r="F28" s="370" t="s">
        <v>115</v>
      </c>
      <c r="G28" s="370" t="s">
        <v>115</v>
      </c>
      <c r="H28" s="370" t="s">
        <v>1378</v>
      </c>
      <c r="I28" s="370" t="s">
        <v>3259</v>
      </c>
      <c r="J28" s="370"/>
      <c r="K28" s="370"/>
      <c r="L28" s="370"/>
      <c r="M28" s="370"/>
      <c r="N28" s="370" t="s">
        <v>3952</v>
      </c>
      <c r="O28" s="370" t="s">
        <v>3882</v>
      </c>
      <c r="P28" s="370"/>
    </row>
    <row r="29" spans="1:16" ht="13.65" customHeight="1">
      <c r="A29" s="369">
        <v>633</v>
      </c>
      <c r="B29" s="370">
        <v>1576</v>
      </c>
      <c r="C29" s="370" t="s">
        <v>3953</v>
      </c>
      <c r="D29" s="370" t="s">
        <v>1927</v>
      </c>
      <c r="E29" s="370" t="s">
        <v>1927</v>
      </c>
      <c r="F29" s="370" t="s">
        <v>115</v>
      </c>
      <c r="G29" s="370" t="s">
        <v>115</v>
      </c>
      <c r="H29" s="370" t="s">
        <v>1381</v>
      </c>
      <c r="I29" s="370" t="s">
        <v>3399</v>
      </c>
      <c r="J29" s="370"/>
      <c r="K29" s="370"/>
      <c r="L29" s="370" t="s">
        <v>3954</v>
      </c>
      <c r="M29" s="370"/>
      <c r="N29" s="370" t="s">
        <v>3955</v>
      </c>
      <c r="O29" s="370" t="s">
        <v>3956</v>
      </c>
      <c r="P29" s="370" t="s">
        <v>3957</v>
      </c>
    </row>
    <row r="30" spans="1:16" ht="13.65" customHeight="1">
      <c r="A30" s="369">
        <v>636</v>
      </c>
      <c r="B30" s="370">
        <v>8077</v>
      </c>
      <c r="C30" s="370" t="s">
        <v>3958</v>
      </c>
      <c r="D30" s="370" t="s">
        <v>1927</v>
      </c>
      <c r="E30" s="370" t="s">
        <v>1927</v>
      </c>
      <c r="F30" s="370" t="s">
        <v>1927</v>
      </c>
      <c r="G30" s="370" t="s">
        <v>115</v>
      </c>
      <c r="H30" s="370" t="s">
        <v>1378</v>
      </c>
      <c r="I30" s="370" t="s">
        <v>3259</v>
      </c>
      <c r="J30" s="370"/>
      <c r="K30" s="370"/>
      <c r="L30" s="370"/>
      <c r="M30" s="370" t="s">
        <v>3959</v>
      </c>
      <c r="N30" s="370" t="s">
        <v>3960</v>
      </c>
      <c r="O30" s="370" t="s">
        <v>3961</v>
      </c>
      <c r="P30" s="370" t="s">
        <v>3962</v>
      </c>
    </row>
    <row r="31" spans="1:16" ht="13.65" customHeight="1">
      <c r="A31" s="369">
        <v>652</v>
      </c>
      <c r="B31" s="370">
        <v>1373</v>
      </c>
      <c r="C31" s="370" t="s">
        <v>3963</v>
      </c>
      <c r="D31" s="370" t="s">
        <v>115</v>
      </c>
      <c r="E31" s="370" t="s">
        <v>116</v>
      </c>
      <c r="F31" s="370" t="s">
        <v>115</v>
      </c>
      <c r="G31" s="370" t="s">
        <v>115</v>
      </c>
      <c r="H31" s="370" t="s">
        <v>1378</v>
      </c>
      <c r="I31" s="370" t="s">
        <v>3259</v>
      </c>
      <c r="J31" s="370" t="s">
        <v>3964</v>
      </c>
      <c r="K31" s="370" t="s">
        <v>3965</v>
      </c>
      <c r="L31" s="370"/>
      <c r="M31" s="370" t="s">
        <v>3966</v>
      </c>
      <c r="N31" s="370" t="s">
        <v>3967</v>
      </c>
      <c r="O31" s="370" t="s">
        <v>3968</v>
      </c>
      <c r="P31" s="370"/>
    </row>
    <row r="32" spans="1:16" ht="13.65" customHeight="1">
      <c r="A32" s="369">
        <v>653</v>
      </c>
      <c r="B32" s="370">
        <v>4018</v>
      </c>
      <c r="C32" s="370" t="s">
        <v>3969</v>
      </c>
      <c r="D32" s="370" t="s">
        <v>1927</v>
      </c>
      <c r="E32" s="370" t="s">
        <v>1927</v>
      </c>
      <c r="F32" s="370" t="s">
        <v>1927</v>
      </c>
      <c r="G32" s="370" t="s">
        <v>1927</v>
      </c>
      <c r="H32" s="370" t="s">
        <v>1378</v>
      </c>
      <c r="I32" s="370" t="s">
        <v>3259</v>
      </c>
      <c r="J32" s="370" t="s">
        <v>3970</v>
      </c>
      <c r="K32" s="370" t="s">
        <v>3971</v>
      </c>
      <c r="L32" s="370"/>
      <c r="M32" s="370" t="s">
        <v>3972</v>
      </c>
      <c r="N32" s="370" t="s">
        <v>3973</v>
      </c>
      <c r="O32" s="370" t="s">
        <v>3974</v>
      </c>
      <c r="P32" s="370" t="s">
        <v>3975</v>
      </c>
    </row>
    <row r="33" spans="1:16" ht="13.65" customHeight="1">
      <c r="A33" s="369">
        <v>654</v>
      </c>
      <c r="B33" s="370">
        <v>8071</v>
      </c>
      <c r="C33" s="370" t="s">
        <v>3976</v>
      </c>
      <c r="D33" s="370" t="s">
        <v>115</v>
      </c>
      <c r="E33" s="370" t="s">
        <v>116</v>
      </c>
      <c r="F33" s="370" t="s">
        <v>115</v>
      </c>
      <c r="G33" s="370" t="s">
        <v>115</v>
      </c>
      <c r="H33" s="370" t="s">
        <v>1378</v>
      </c>
      <c r="I33" s="370" t="s">
        <v>3259</v>
      </c>
      <c r="J33" s="370"/>
      <c r="K33" s="370"/>
      <c r="L33" s="370" t="s">
        <v>3977</v>
      </c>
      <c r="M33" s="370" t="s">
        <v>3978</v>
      </c>
      <c r="N33" s="370" t="s">
        <v>3979</v>
      </c>
      <c r="O33" s="370" t="s">
        <v>3980</v>
      </c>
      <c r="P33" s="370" t="s">
        <v>3981</v>
      </c>
    </row>
    <row r="34" spans="1:16" ht="13.65" customHeight="1">
      <c r="A34" s="369">
        <v>659</v>
      </c>
      <c r="B34" s="370">
        <v>1053</v>
      </c>
      <c r="C34" s="370" t="s">
        <v>3982</v>
      </c>
      <c r="D34" s="370" t="s">
        <v>115</v>
      </c>
      <c r="E34" s="370" t="s">
        <v>116</v>
      </c>
      <c r="F34" s="370" t="s">
        <v>115</v>
      </c>
      <c r="G34" s="370" t="s">
        <v>115</v>
      </c>
      <c r="H34" s="370" t="s">
        <v>1381</v>
      </c>
      <c r="I34" s="370" t="s">
        <v>3399</v>
      </c>
      <c r="J34" s="370" t="s">
        <v>3983</v>
      </c>
      <c r="K34" s="370" t="s">
        <v>3984</v>
      </c>
      <c r="L34" s="370"/>
      <c r="M34" s="370" t="s">
        <v>3985</v>
      </c>
      <c r="N34" s="370" t="s">
        <v>3986</v>
      </c>
      <c r="O34" s="370" t="s">
        <v>3987</v>
      </c>
      <c r="P34" s="370"/>
    </row>
    <row r="35" spans="1:16" ht="13.65" customHeight="1">
      <c r="A35" s="369">
        <v>661</v>
      </c>
      <c r="B35" s="370">
        <v>8096</v>
      </c>
      <c r="C35" s="370" t="s">
        <v>3988</v>
      </c>
      <c r="D35" s="370" t="s">
        <v>115</v>
      </c>
      <c r="E35" s="370" t="s">
        <v>116</v>
      </c>
      <c r="F35" s="370" t="s">
        <v>115</v>
      </c>
      <c r="G35" s="370" t="s">
        <v>115</v>
      </c>
      <c r="H35" s="370" t="s">
        <v>1378</v>
      </c>
      <c r="I35" s="370" t="s">
        <v>3259</v>
      </c>
      <c r="J35" s="370"/>
      <c r="K35" s="370"/>
      <c r="L35" s="370"/>
      <c r="M35" s="370"/>
      <c r="N35" s="370" t="s">
        <v>3989</v>
      </c>
      <c r="O35" s="370" t="s">
        <v>3944</v>
      </c>
      <c r="P35" s="370" t="s">
        <v>3945</v>
      </c>
    </row>
    <row r="36" spans="1:16" ht="13.65" customHeight="1">
      <c r="A36" s="369">
        <v>662</v>
      </c>
      <c r="B36" s="370">
        <v>8097</v>
      </c>
      <c r="C36" s="370" t="s">
        <v>3990</v>
      </c>
      <c r="D36" s="370" t="s">
        <v>115</v>
      </c>
      <c r="E36" s="370" t="s">
        <v>116</v>
      </c>
      <c r="F36" s="370" t="s">
        <v>115</v>
      </c>
      <c r="G36" s="370" t="s">
        <v>115</v>
      </c>
      <c r="H36" s="370" t="s">
        <v>1378</v>
      </c>
      <c r="I36" s="370" t="s">
        <v>3259</v>
      </c>
      <c r="J36" s="370"/>
      <c r="K36" s="370"/>
      <c r="L36" s="370"/>
      <c r="M36" s="370"/>
      <c r="N36" s="370" t="s">
        <v>3991</v>
      </c>
      <c r="O36" s="370" t="s">
        <v>3944</v>
      </c>
      <c r="P36" s="370" t="s">
        <v>3948</v>
      </c>
    </row>
    <row r="37" spans="1:16" ht="13.65" customHeight="1">
      <c r="A37" s="369">
        <v>663</v>
      </c>
      <c r="B37" s="370">
        <v>1044</v>
      </c>
      <c r="C37" s="370" t="s">
        <v>3992</v>
      </c>
      <c r="D37" s="370" t="s">
        <v>115</v>
      </c>
      <c r="E37" s="370" t="s">
        <v>116</v>
      </c>
      <c r="F37" s="370" t="s">
        <v>115</v>
      </c>
      <c r="G37" s="370" t="s">
        <v>115</v>
      </c>
      <c r="H37" s="370" t="s">
        <v>1378</v>
      </c>
      <c r="I37" s="370" t="s">
        <v>3259</v>
      </c>
      <c r="J37" s="370" t="s">
        <v>3993</v>
      </c>
      <c r="K37" s="370" t="s">
        <v>3994</v>
      </c>
      <c r="L37" s="370"/>
      <c r="M37" s="370"/>
      <c r="N37" s="370" t="s">
        <v>3995</v>
      </c>
      <c r="O37" s="370" t="s">
        <v>3996</v>
      </c>
      <c r="P37" s="370" t="s">
        <v>3997</v>
      </c>
    </row>
    <row r="38" spans="1:16" ht="13.65" customHeight="1">
      <c r="A38" s="369">
        <v>667</v>
      </c>
      <c r="B38" s="370">
        <v>8072</v>
      </c>
      <c r="C38" s="370" t="s">
        <v>3998</v>
      </c>
      <c r="D38" s="370" t="s">
        <v>115</v>
      </c>
      <c r="E38" s="370" t="s">
        <v>116</v>
      </c>
      <c r="F38" s="370" t="s">
        <v>115</v>
      </c>
      <c r="G38" s="370" t="s">
        <v>115</v>
      </c>
      <c r="H38" s="370" t="s">
        <v>1378</v>
      </c>
      <c r="I38" s="370" t="s">
        <v>3259</v>
      </c>
      <c r="J38" s="370"/>
      <c r="K38" s="370"/>
      <c r="L38" s="370" t="s">
        <v>3999</v>
      </c>
      <c r="M38" s="370" t="s">
        <v>3978</v>
      </c>
      <c r="N38" s="370" t="s">
        <v>4000</v>
      </c>
      <c r="O38" s="370" t="s">
        <v>4001</v>
      </c>
      <c r="P38" s="370" t="s">
        <v>4002</v>
      </c>
    </row>
    <row r="39" spans="1:16" ht="13.65" customHeight="1">
      <c r="A39" s="369">
        <v>669</v>
      </c>
      <c r="B39" s="370">
        <v>1054</v>
      </c>
      <c r="C39" s="370" t="s">
        <v>825</v>
      </c>
      <c r="D39" s="370" t="s">
        <v>115</v>
      </c>
      <c r="E39" s="370" t="s">
        <v>116</v>
      </c>
      <c r="F39" s="370" t="s">
        <v>115</v>
      </c>
      <c r="G39" s="370" t="s">
        <v>115</v>
      </c>
      <c r="H39" s="370" t="s">
        <v>1381</v>
      </c>
      <c r="I39" s="370" t="s">
        <v>3399</v>
      </c>
      <c r="J39" s="370" t="s">
        <v>4003</v>
      </c>
      <c r="K39" s="370" t="s">
        <v>4004</v>
      </c>
      <c r="L39" s="370"/>
      <c r="M39" s="370"/>
      <c r="N39" s="370" t="s">
        <v>4005</v>
      </c>
      <c r="O39" s="370" t="s">
        <v>4006</v>
      </c>
      <c r="P39" s="370"/>
    </row>
    <row r="40" spans="1:16" ht="13.65" customHeight="1">
      <c r="A40" s="369">
        <v>674</v>
      </c>
      <c r="B40" s="370">
        <v>1477</v>
      </c>
      <c r="C40" s="370" t="s">
        <v>827</v>
      </c>
      <c r="D40" s="370" t="s">
        <v>115</v>
      </c>
      <c r="E40" s="370" t="s">
        <v>116</v>
      </c>
      <c r="F40" s="370" t="s">
        <v>115</v>
      </c>
      <c r="G40" s="370" t="s">
        <v>115</v>
      </c>
      <c r="H40" s="370" t="s">
        <v>1381</v>
      </c>
      <c r="I40" s="370" t="s">
        <v>3259</v>
      </c>
      <c r="J40" s="370"/>
      <c r="K40" s="370"/>
      <c r="L40" s="370"/>
      <c r="M40" s="370" t="s">
        <v>4007</v>
      </c>
      <c r="N40" s="370" t="s">
        <v>4008</v>
      </c>
      <c r="O40" s="370" t="s">
        <v>4009</v>
      </c>
      <c r="P40" s="370"/>
    </row>
    <row r="41" spans="1:16" ht="13.65" customHeight="1">
      <c r="A41" s="369">
        <v>681</v>
      </c>
      <c r="B41" s="370">
        <v>5012</v>
      </c>
      <c r="C41" s="370" t="s">
        <v>4010</v>
      </c>
      <c r="D41" s="370" t="s">
        <v>1927</v>
      </c>
      <c r="E41" s="370" t="s">
        <v>1927</v>
      </c>
      <c r="F41" s="370" t="s">
        <v>115</v>
      </c>
      <c r="G41" s="370" t="s">
        <v>115</v>
      </c>
      <c r="H41" s="370" t="s">
        <v>1378</v>
      </c>
      <c r="I41" s="370" t="s">
        <v>3259</v>
      </c>
      <c r="J41" s="370" t="s">
        <v>4011</v>
      </c>
      <c r="K41" s="370" t="s">
        <v>4012</v>
      </c>
      <c r="L41" s="370"/>
      <c r="M41" s="370"/>
      <c r="N41" s="370" t="s">
        <v>4013</v>
      </c>
      <c r="O41" s="370" t="s">
        <v>4014</v>
      </c>
      <c r="P41" s="370" t="s">
        <v>4015</v>
      </c>
    </row>
    <row r="42" spans="1:16" ht="13.65" customHeight="1">
      <c r="A42" s="369">
        <v>684</v>
      </c>
      <c r="B42" s="370">
        <v>8075</v>
      </c>
      <c r="C42" s="370" t="s">
        <v>4016</v>
      </c>
      <c r="D42" s="370" t="s">
        <v>115</v>
      </c>
      <c r="E42" s="370" t="s">
        <v>116</v>
      </c>
      <c r="F42" s="370" t="s">
        <v>115</v>
      </c>
      <c r="G42" s="370" t="s">
        <v>115</v>
      </c>
      <c r="H42" s="370" t="s">
        <v>1378</v>
      </c>
      <c r="I42" s="370" t="s">
        <v>3259</v>
      </c>
      <c r="J42" s="370"/>
      <c r="K42" s="370"/>
      <c r="L42" s="370" t="s">
        <v>4017</v>
      </c>
      <c r="M42" s="370" t="s">
        <v>3978</v>
      </c>
      <c r="N42" s="370" t="s">
        <v>4018</v>
      </c>
      <c r="O42" s="370" t="s">
        <v>4019</v>
      </c>
      <c r="P42" s="370" t="s">
        <v>3981</v>
      </c>
    </row>
    <row r="43" spans="1:16" ht="13.65" customHeight="1">
      <c r="A43" s="369">
        <v>686</v>
      </c>
      <c r="B43" s="370">
        <v>8024</v>
      </c>
      <c r="C43" s="370" t="s">
        <v>4020</v>
      </c>
      <c r="D43" s="370" t="s">
        <v>1927</v>
      </c>
      <c r="E43" s="370" t="s">
        <v>1927</v>
      </c>
      <c r="F43" s="370" t="s">
        <v>1927</v>
      </c>
      <c r="G43" s="370" t="s">
        <v>1927</v>
      </c>
      <c r="H43" s="370" t="s">
        <v>1378</v>
      </c>
      <c r="I43" s="370" t="s">
        <v>3399</v>
      </c>
      <c r="J43" s="370" t="s">
        <v>4021</v>
      </c>
      <c r="K43" s="370" t="s">
        <v>4022</v>
      </c>
      <c r="L43" s="370"/>
      <c r="M43" s="370" t="s">
        <v>4023</v>
      </c>
      <c r="N43" s="370"/>
      <c r="O43" s="370" t="s">
        <v>4024</v>
      </c>
      <c r="P43" s="370"/>
    </row>
    <row r="44" spans="1:16" ht="13.65" customHeight="1">
      <c r="A44" s="369">
        <v>687</v>
      </c>
      <c r="B44" s="370">
        <v>8026</v>
      </c>
      <c r="C44" s="370" t="s">
        <v>4025</v>
      </c>
      <c r="D44" s="370" t="s">
        <v>1927</v>
      </c>
      <c r="E44" s="370" t="s">
        <v>1927</v>
      </c>
      <c r="F44" s="370" t="s">
        <v>115</v>
      </c>
      <c r="G44" s="370" t="s">
        <v>115</v>
      </c>
      <c r="H44" s="370" t="s">
        <v>1378</v>
      </c>
      <c r="I44" s="370" t="s">
        <v>3259</v>
      </c>
      <c r="J44" s="370" t="s">
        <v>4026</v>
      </c>
      <c r="K44" s="370" t="s">
        <v>4027</v>
      </c>
      <c r="L44" s="370" t="s">
        <v>4028</v>
      </c>
      <c r="M44" s="370" t="s">
        <v>4029</v>
      </c>
      <c r="N44" s="370"/>
      <c r="O44" s="370" t="s">
        <v>4030</v>
      </c>
      <c r="P44" s="370"/>
    </row>
    <row r="45" spans="1:16" ht="13.65" customHeight="1">
      <c r="A45" s="369">
        <v>692</v>
      </c>
      <c r="B45" s="370">
        <v>1528</v>
      </c>
      <c r="C45" s="370" t="s">
        <v>4031</v>
      </c>
      <c r="D45" s="370" t="s">
        <v>1927</v>
      </c>
      <c r="E45" s="370" t="s">
        <v>1927</v>
      </c>
      <c r="F45" s="370" t="s">
        <v>1927</v>
      </c>
      <c r="G45" s="370" t="s">
        <v>1927</v>
      </c>
      <c r="H45" s="370" t="s">
        <v>1378</v>
      </c>
      <c r="I45" s="370" t="s">
        <v>3259</v>
      </c>
      <c r="J45" s="370"/>
      <c r="K45" s="370"/>
      <c r="L45" s="370"/>
      <c r="M45" s="370" t="s">
        <v>4032</v>
      </c>
      <c r="N45" s="370" t="s">
        <v>4033</v>
      </c>
      <c r="O45" s="370" t="s">
        <v>4034</v>
      </c>
      <c r="P45" s="370" t="s">
        <v>4035</v>
      </c>
    </row>
    <row r="46" spans="1:16" ht="13.65" customHeight="1">
      <c r="A46" s="369">
        <v>694</v>
      </c>
      <c r="B46" s="370">
        <v>1519</v>
      </c>
      <c r="C46" s="370" t="s">
        <v>4036</v>
      </c>
      <c r="D46" s="370" t="s">
        <v>115</v>
      </c>
      <c r="E46" s="370" t="s">
        <v>116</v>
      </c>
      <c r="F46" s="370" t="s">
        <v>115</v>
      </c>
      <c r="G46" s="370" t="s">
        <v>115</v>
      </c>
      <c r="H46" s="370" t="s">
        <v>1381</v>
      </c>
      <c r="I46" s="370" t="s">
        <v>3259</v>
      </c>
      <c r="J46" s="370" t="s">
        <v>4037</v>
      </c>
      <c r="K46" s="370" t="s">
        <v>4038</v>
      </c>
      <c r="L46" s="370" t="s">
        <v>4039</v>
      </c>
      <c r="M46" s="370" t="s">
        <v>4040</v>
      </c>
      <c r="N46" s="370" t="s">
        <v>4041</v>
      </c>
      <c r="O46" s="370" t="s">
        <v>4042</v>
      </c>
      <c r="P46" s="370"/>
    </row>
    <row r="47" spans="1:16" s="19" customFormat="1" ht="13.65" customHeight="1">
      <c r="A47" s="371">
        <v>695</v>
      </c>
      <c r="B47" s="372">
        <v>1301</v>
      </c>
      <c r="C47" s="372" t="s">
        <v>4043</v>
      </c>
      <c r="D47" s="372" t="s">
        <v>116</v>
      </c>
      <c r="E47" s="372" t="s">
        <v>116</v>
      </c>
      <c r="F47" s="372" t="s">
        <v>115</v>
      </c>
      <c r="G47" s="372" t="s">
        <v>115</v>
      </c>
      <c r="H47" s="372" t="s">
        <v>1381</v>
      </c>
      <c r="I47" s="372" t="s">
        <v>3259</v>
      </c>
      <c r="J47" s="372" t="s">
        <v>4044</v>
      </c>
      <c r="K47" s="372" t="s">
        <v>4045</v>
      </c>
      <c r="L47" s="372" t="s">
        <v>4046</v>
      </c>
      <c r="M47" s="372" t="s">
        <v>4047</v>
      </c>
      <c r="N47" s="372" t="s">
        <v>4048</v>
      </c>
      <c r="O47" s="372" t="s">
        <v>4049</v>
      </c>
      <c r="P47" s="372"/>
    </row>
    <row r="48" spans="1:16" s="19" customFormat="1" ht="13.65" customHeight="1">
      <c r="A48" s="371">
        <v>695</v>
      </c>
      <c r="B48" s="372">
        <v>1310</v>
      </c>
      <c r="C48" s="372" t="s">
        <v>1045</v>
      </c>
      <c r="D48" s="372" t="s">
        <v>1927</v>
      </c>
      <c r="E48" s="372" t="s">
        <v>1927</v>
      </c>
      <c r="F48" s="372" t="s">
        <v>1927</v>
      </c>
      <c r="G48" s="372" t="s">
        <v>1927</v>
      </c>
      <c r="H48" s="372"/>
      <c r="I48" s="372" t="s">
        <v>3259</v>
      </c>
      <c r="J48" s="372" t="s">
        <v>4050</v>
      </c>
      <c r="K48" s="372" t="s">
        <v>4051</v>
      </c>
      <c r="L48" s="372" t="s">
        <v>4052</v>
      </c>
      <c r="M48" s="372"/>
      <c r="N48" s="372"/>
      <c r="O48" s="372" t="s">
        <v>4053</v>
      </c>
      <c r="P48" s="372" t="s">
        <v>4054</v>
      </c>
    </row>
    <row r="49" spans="1:16" ht="13.65" customHeight="1">
      <c r="A49" s="369">
        <v>698</v>
      </c>
      <c r="B49" s="370">
        <v>8025</v>
      </c>
      <c r="C49" s="370" t="s">
        <v>4055</v>
      </c>
      <c r="D49" s="370" t="s">
        <v>3341</v>
      </c>
      <c r="E49" s="370" t="s">
        <v>3341</v>
      </c>
      <c r="F49" s="370" t="s">
        <v>3341</v>
      </c>
      <c r="G49" s="370" t="s">
        <v>3341</v>
      </c>
      <c r="H49" s="370" t="s">
        <v>3299</v>
      </c>
      <c r="I49" s="370" t="s">
        <v>3259</v>
      </c>
      <c r="J49" s="370" t="s">
        <v>3872</v>
      </c>
      <c r="K49" s="370"/>
      <c r="L49" s="370"/>
      <c r="M49" s="370" t="s">
        <v>4056</v>
      </c>
      <c r="N49" s="370"/>
      <c r="O49" s="370" t="s">
        <v>4057</v>
      </c>
      <c r="P49" s="370"/>
    </row>
    <row r="50" spans="1:16" ht="13.65" customHeight="1">
      <c r="A50" s="369">
        <v>699</v>
      </c>
      <c r="B50" s="370">
        <v>4011</v>
      </c>
      <c r="C50" s="370" t="s">
        <v>4058</v>
      </c>
      <c r="D50" s="370" t="s">
        <v>1927</v>
      </c>
      <c r="E50" s="370" t="s">
        <v>1927</v>
      </c>
      <c r="F50" s="370" t="s">
        <v>115</v>
      </c>
      <c r="G50" s="370" t="s">
        <v>115</v>
      </c>
      <c r="H50" s="370" t="s">
        <v>1378</v>
      </c>
      <c r="I50" s="370" t="s">
        <v>3259</v>
      </c>
      <c r="J50" s="370" t="s">
        <v>4059</v>
      </c>
      <c r="K50" s="370" t="s">
        <v>4060</v>
      </c>
      <c r="L50" s="370"/>
      <c r="M50" s="370" t="s">
        <v>4061</v>
      </c>
      <c r="N50" s="370" t="s">
        <v>4062</v>
      </c>
      <c r="O50" s="370" t="s">
        <v>4063</v>
      </c>
      <c r="P50" s="370" t="s">
        <v>4064</v>
      </c>
    </row>
    <row r="51" spans="1:16" ht="13.65" customHeight="1">
      <c r="A51" s="369">
        <v>714</v>
      </c>
      <c r="B51" s="370">
        <v>8005</v>
      </c>
      <c r="C51" s="370" t="s">
        <v>4065</v>
      </c>
      <c r="D51" s="370" t="s">
        <v>3341</v>
      </c>
      <c r="E51" s="370" t="s">
        <v>3341</v>
      </c>
      <c r="F51" s="370" t="s">
        <v>3341</v>
      </c>
      <c r="G51" s="370" t="s">
        <v>3341</v>
      </c>
      <c r="H51" s="370" t="s">
        <v>1378</v>
      </c>
      <c r="I51" s="370" t="s">
        <v>3259</v>
      </c>
      <c r="J51" s="370" t="s">
        <v>4066</v>
      </c>
      <c r="K51" s="370" t="s">
        <v>4067</v>
      </c>
      <c r="L51" s="370"/>
      <c r="M51" s="370"/>
      <c r="N51" s="370"/>
      <c r="O51" s="370"/>
      <c r="P51" s="370"/>
    </row>
    <row r="52" spans="1:16" ht="13.65" customHeight="1">
      <c r="A52" s="369">
        <v>721</v>
      </c>
      <c r="B52" s="370">
        <v>8050</v>
      </c>
      <c r="C52" s="370" t="s">
        <v>4068</v>
      </c>
      <c r="D52" s="370" t="s">
        <v>1927</v>
      </c>
      <c r="E52" s="370" t="s">
        <v>1927</v>
      </c>
      <c r="F52" s="370" t="s">
        <v>1927</v>
      </c>
      <c r="G52" s="370" t="s">
        <v>1927</v>
      </c>
      <c r="H52" s="370" t="s">
        <v>1378</v>
      </c>
      <c r="I52" s="370" t="s">
        <v>3259</v>
      </c>
      <c r="J52" s="370"/>
      <c r="K52" s="370"/>
      <c r="L52" s="370"/>
      <c r="M52" s="370" t="s">
        <v>4069</v>
      </c>
      <c r="N52" s="370"/>
      <c r="O52" s="370" t="s">
        <v>4070</v>
      </c>
      <c r="P52" s="370"/>
    </row>
    <row r="53" spans="1:16" ht="13.65" customHeight="1">
      <c r="A53" s="369">
        <v>722</v>
      </c>
      <c r="B53" s="370">
        <v>8051</v>
      </c>
      <c r="C53" s="370" t="s">
        <v>4071</v>
      </c>
      <c r="D53" s="370" t="s">
        <v>1927</v>
      </c>
      <c r="E53" s="370" t="s">
        <v>1927</v>
      </c>
      <c r="F53" s="370" t="s">
        <v>1927</v>
      </c>
      <c r="G53" s="370" t="s">
        <v>1927</v>
      </c>
      <c r="H53" s="370" t="s">
        <v>1378</v>
      </c>
      <c r="I53" s="370" t="s">
        <v>3259</v>
      </c>
      <c r="J53" s="370"/>
      <c r="K53" s="370"/>
      <c r="L53" s="370"/>
      <c r="M53" s="370" t="s">
        <v>4072</v>
      </c>
      <c r="N53" s="370"/>
      <c r="O53" s="370" t="s">
        <v>4073</v>
      </c>
      <c r="P53" s="370"/>
    </row>
    <row r="54" spans="1:16" ht="13.65" customHeight="1">
      <c r="A54" s="369">
        <v>724</v>
      </c>
      <c r="B54" s="370">
        <v>1375</v>
      </c>
      <c r="C54" s="370" t="s">
        <v>4074</v>
      </c>
      <c r="D54" s="370" t="s">
        <v>115</v>
      </c>
      <c r="E54" s="370" t="s">
        <v>116</v>
      </c>
      <c r="F54" s="370" t="s">
        <v>115</v>
      </c>
      <c r="G54" s="370" t="s">
        <v>115</v>
      </c>
      <c r="H54" s="370" t="s">
        <v>1381</v>
      </c>
      <c r="I54" s="370" t="s">
        <v>3259</v>
      </c>
      <c r="J54" s="370" t="s">
        <v>4075</v>
      </c>
      <c r="K54" s="370" t="s">
        <v>4076</v>
      </c>
      <c r="L54" s="370" t="s">
        <v>4077</v>
      </c>
      <c r="M54" s="370" t="s">
        <v>4078</v>
      </c>
      <c r="N54" s="370" t="s">
        <v>4079</v>
      </c>
      <c r="O54" s="370" t="s">
        <v>4080</v>
      </c>
      <c r="P54" s="370"/>
    </row>
    <row r="55" spans="1:16" ht="13.65" customHeight="1">
      <c r="A55" s="369">
        <v>726</v>
      </c>
      <c r="B55" s="370">
        <v>8003</v>
      </c>
      <c r="C55" s="370" t="s">
        <v>4081</v>
      </c>
      <c r="D55" s="370" t="s">
        <v>1927</v>
      </c>
      <c r="E55" s="370" t="s">
        <v>1927</v>
      </c>
      <c r="F55" s="370" t="s">
        <v>1927</v>
      </c>
      <c r="G55" s="370" t="s">
        <v>1927</v>
      </c>
      <c r="H55" s="370" t="s">
        <v>3299</v>
      </c>
      <c r="I55" s="370" t="s">
        <v>3259</v>
      </c>
      <c r="J55" s="370" t="s">
        <v>4082</v>
      </c>
      <c r="K55" s="370" t="s">
        <v>4083</v>
      </c>
      <c r="L55" s="370" t="s">
        <v>4084</v>
      </c>
      <c r="M55" s="370" t="s">
        <v>4085</v>
      </c>
      <c r="N55" s="370"/>
      <c r="O55" s="370" t="s">
        <v>4086</v>
      </c>
      <c r="P55" s="370"/>
    </row>
    <row r="56" spans="1:16" ht="13.65" customHeight="1">
      <c r="A56" s="369">
        <v>729</v>
      </c>
      <c r="B56" s="370">
        <v>1486</v>
      </c>
      <c r="C56" s="370" t="s">
        <v>4087</v>
      </c>
      <c r="D56" s="370" t="s">
        <v>115</v>
      </c>
      <c r="E56" s="370" t="s">
        <v>116</v>
      </c>
      <c r="F56" s="370" t="s">
        <v>115</v>
      </c>
      <c r="G56" s="370" t="s">
        <v>115</v>
      </c>
      <c r="H56" s="370" t="s">
        <v>1381</v>
      </c>
      <c r="I56" s="370" t="s">
        <v>3259</v>
      </c>
      <c r="J56" s="370"/>
      <c r="K56" s="370"/>
      <c r="L56" s="370"/>
      <c r="M56" s="370" t="s">
        <v>4088</v>
      </c>
      <c r="N56" s="370" t="s">
        <v>4089</v>
      </c>
      <c r="O56" s="370" t="s">
        <v>4090</v>
      </c>
      <c r="P56" s="370"/>
    </row>
    <row r="57" spans="1:16" ht="13.65" customHeight="1">
      <c r="A57" s="369">
        <v>742</v>
      </c>
      <c r="B57" s="370">
        <v>8022</v>
      </c>
      <c r="C57" s="370" t="s">
        <v>4091</v>
      </c>
      <c r="D57" s="370" t="s">
        <v>1927</v>
      </c>
      <c r="E57" s="370" t="s">
        <v>1927</v>
      </c>
      <c r="F57" s="370" t="s">
        <v>1927</v>
      </c>
      <c r="G57" s="370" t="s">
        <v>1927</v>
      </c>
      <c r="H57" s="370" t="s">
        <v>1381</v>
      </c>
      <c r="I57" s="370" t="s">
        <v>3259</v>
      </c>
      <c r="J57" s="370" t="s">
        <v>3872</v>
      </c>
      <c r="K57" s="370"/>
      <c r="L57" s="370"/>
      <c r="M57" s="370" t="s">
        <v>4092</v>
      </c>
      <c r="N57" s="370"/>
      <c r="O57" s="370"/>
      <c r="P57" s="370"/>
    </row>
    <row r="58" spans="1:16" ht="13.65" customHeight="1">
      <c r="A58" s="369">
        <v>748</v>
      </c>
      <c r="B58" s="370">
        <v>8003</v>
      </c>
      <c r="C58" s="370" t="s">
        <v>4081</v>
      </c>
      <c r="D58" s="370" t="s">
        <v>1927</v>
      </c>
      <c r="E58" s="370" t="s">
        <v>1927</v>
      </c>
      <c r="F58" s="370" t="s">
        <v>1927</v>
      </c>
      <c r="G58" s="370" t="s">
        <v>1927</v>
      </c>
      <c r="H58" s="370" t="s">
        <v>3299</v>
      </c>
      <c r="I58" s="370" t="s">
        <v>3259</v>
      </c>
      <c r="J58" s="370" t="s">
        <v>4082</v>
      </c>
      <c r="K58" s="370" t="s">
        <v>4083</v>
      </c>
      <c r="L58" s="370" t="s">
        <v>4084</v>
      </c>
      <c r="M58" s="370" t="s">
        <v>4085</v>
      </c>
      <c r="N58" s="370"/>
      <c r="O58" s="370" t="s">
        <v>4086</v>
      </c>
      <c r="P58" s="370"/>
    </row>
    <row r="59" spans="1:16" ht="13.65" customHeight="1">
      <c r="A59" s="369">
        <v>764</v>
      </c>
      <c r="B59" s="370">
        <v>1023</v>
      </c>
      <c r="C59" s="370" t="s">
        <v>4093</v>
      </c>
      <c r="D59" s="370" t="s">
        <v>115</v>
      </c>
      <c r="E59" s="370" t="s">
        <v>116</v>
      </c>
      <c r="F59" s="370" t="s">
        <v>115</v>
      </c>
      <c r="G59" s="370" t="s">
        <v>115</v>
      </c>
      <c r="H59" s="370" t="s">
        <v>1378</v>
      </c>
      <c r="I59" s="370" t="s">
        <v>3259</v>
      </c>
      <c r="J59" s="370" t="s">
        <v>4094</v>
      </c>
      <c r="K59" s="370" t="s">
        <v>4095</v>
      </c>
      <c r="L59" s="370"/>
      <c r="M59" s="370" t="s">
        <v>3959</v>
      </c>
      <c r="N59" s="370" t="s">
        <v>4096</v>
      </c>
      <c r="O59" s="370" t="s">
        <v>4097</v>
      </c>
      <c r="P59" s="370" t="s">
        <v>3962</v>
      </c>
    </row>
    <row r="60" spans="1:16" ht="13.65" customHeight="1">
      <c r="A60" s="369">
        <v>766</v>
      </c>
      <c r="B60" s="370">
        <v>1520</v>
      </c>
      <c r="C60" s="370" t="s">
        <v>4098</v>
      </c>
      <c r="D60" s="370" t="s">
        <v>1927</v>
      </c>
      <c r="E60" s="370" t="s">
        <v>1927</v>
      </c>
      <c r="F60" s="370" t="s">
        <v>1927</v>
      </c>
      <c r="G60" s="370" t="s">
        <v>115</v>
      </c>
      <c r="H60" s="370" t="s">
        <v>1381</v>
      </c>
      <c r="I60" s="370" t="s">
        <v>3259</v>
      </c>
      <c r="J60" s="370" t="s">
        <v>4099</v>
      </c>
      <c r="K60" s="370" t="s">
        <v>4100</v>
      </c>
      <c r="L60" s="370"/>
      <c r="M60" s="370" t="s">
        <v>4040</v>
      </c>
      <c r="N60" s="370" t="s">
        <v>4101</v>
      </c>
      <c r="O60" s="370" t="s">
        <v>4102</v>
      </c>
      <c r="P60" s="370"/>
    </row>
    <row r="61" spans="1:16" ht="13.65" customHeight="1">
      <c r="A61" s="369">
        <v>786</v>
      </c>
      <c r="B61" s="370">
        <v>1395</v>
      </c>
      <c r="C61" s="370" t="s">
        <v>862</v>
      </c>
      <c r="D61" s="370" t="s">
        <v>115</v>
      </c>
      <c r="E61" s="370" t="s">
        <v>116</v>
      </c>
      <c r="F61" s="370" t="s">
        <v>115</v>
      </c>
      <c r="G61" s="370" t="s">
        <v>115</v>
      </c>
      <c r="H61" s="370" t="s">
        <v>1378</v>
      </c>
      <c r="I61" s="370" t="s">
        <v>3259</v>
      </c>
      <c r="J61" s="370" t="s">
        <v>4103</v>
      </c>
      <c r="K61" s="370" t="s">
        <v>4104</v>
      </c>
      <c r="L61" s="370"/>
      <c r="M61" s="370" t="s">
        <v>4105</v>
      </c>
      <c r="N61" s="370" t="s">
        <v>4106</v>
      </c>
      <c r="O61" s="370" t="s">
        <v>4107</v>
      </c>
      <c r="P61" s="370" t="s">
        <v>4108</v>
      </c>
    </row>
    <row r="62" spans="1:16" s="19" customFormat="1" ht="13.65" customHeight="1">
      <c r="A62" s="371">
        <v>795</v>
      </c>
      <c r="B62" s="372">
        <v>2014</v>
      </c>
      <c r="C62" s="372" t="s">
        <v>4109</v>
      </c>
      <c r="D62" s="372" t="s">
        <v>3341</v>
      </c>
      <c r="E62" s="372" t="s">
        <v>3341</v>
      </c>
      <c r="F62" s="372" t="s">
        <v>3341</v>
      </c>
      <c r="G62" s="372" t="s">
        <v>3341</v>
      </c>
      <c r="H62" s="372" t="s">
        <v>1378</v>
      </c>
      <c r="I62" s="372" t="s">
        <v>3399</v>
      </c>
      <c r="J62" s="372" t="s">
        <v>4110</v>
      </c>
      <c r="K62" s="372" t="s">
        <v>4111</v>
      </c>
      <c r="L62" s="372"/>
      <c r="M62" s="372"/>
      <c r="N62" s="372" t="s">
        <v>4112</v>
      </c>
      <c r="O62" s="372" t="s">
        <v>4113</v>
      </c>
      <c r="P62" s="372"/>
    </row>
    <row r="63" spans="1:16" ht="13.65" customHeight="1">
      <c r="A63" s="369">
        <v>798</v>
      </c>
      <c r="B63" s="370">
        <v>4025</v>
      </c>
      <c r="C63" s="370" t="s">
        <v>866</v>
      </c>
      <c r="D63" s="370" t="s">
        <v>115</v>
      </c>
      <c r="E63" s="370" t="s">
        <v>116</v>
      </c>
      <c r="F63" s="370" t="s">
        <v>115</v>
      </c>
      <c r="G63" s="370" t="s">
        <v>115</v>
      </c>
      <c r="H63" s="370" t="s">
        <v>1381</v>
      </c>
      <c r="I63" s="370" t="s">
        <v>3259</v>
      </c>
      <c r="J63" s="370" t="s">
        <v>4114</v>
      </c>
      <c r="K63" s="370" t="s">
        <v>4115</v>
      </c>
      <c r="L63" s="370"/>
      <c r="M63" s="370" t="s">
        <v>3966</v>
      </c>
      <c r="N63" s="370" t="s">
        <v>4116</v>
      </c>
      <c r="O63" s="370" t="s">
        <v>4117</v>
      </c>
      <c r="P63" s="370" t="s">
        <v>4118</v>
      </c>
    </row>
    <row r="64" spans="1:16" ht="13.65" customHeight="1">
      <c r="A64" s="369">
        <v>825</v>
      </c>
      <c r="B64" s="370">
        <v>1287</v>
      </c>
      <c r="C64" s="370" t="s">
        <v>4119</v>
      </c>
      <c r="D64" s="370" t="s">
        <v>1927</v>
      </c>
      <c r="E64" s="370" t="s">
        <v>1927</v>
      </c>
      <c r="F64" s="370" t="s">
        <v>1927</v>
      </c>
      <c r="G64" s="370" t="s">
        <v>1927</v>
      </c>
      <c r="H64" s="370" t="s">
        <v>1378</v>
      </c>
      <c r="I64" s="370" t="s">
        <v>3399</v>
      </c>
      <c r="J64" s="370"/>
      <c r="K64" s="370"/>
      <c r="L64" s="370"/>
      <c r="M64" s="370"/>
      <c r="N64" s="370" t="s">
        <v>4120</v>
      </c>
      <c r="O64" s="370" t="s">
        <v>4121</v>
      </c>
      <c r="P64" s="370"/>
    </row>
    <row r="65" spans="1:16" ht="13.65" customHeight="1">
      <c r="A65" s="369">
        <v>826</v>
      </c>
      <c r="B65" s="370">
        <v>3201</v>
      </c>
      <c r="C65" s="370" t="s">
        <v>4122</v>
      </c>
      <c r="D65" s="370" t="s">
        <v>1927</v>
      </c>
      <c r="E65" s="370" t="s">
        <v>1927</v>
      </c>
      <c r="F65" s="370" t="s">
        <v>1927</v>
      </c>
      <c r="G65" s="370" t="s">
        <v>115</v>
      </c>
      <c r="H65" s="370" t="s">
        <v>1378</v>
      </c>
      <c r="I65" s="370" t="s">
        <v>3399</v>
      </c>
      <c r="J65" s="370" t="s">
        <v>4123</v>
      </c>
      <c r="K65" s="370" t="s">
        <v>4124</v>
      </c>
      <c r="L65" s="370" t="s">
        <v>4125</v>
      </c>
      <c r="M65" s="370" t="s">
        <v>4126</v>
      </c>
      <c r="N65" s="370" t="s">
        <v>4127</v>
      </c>
      <c r="O65" s="370" t="s">
        <v>4128</v>
      </c>
      <c r="P65" s="370"/>
    </row>
    <row r="66" spans="1:16" ht="13.65" customHeight="1">
      <c r="A66" s="369">
        <v>838</v>
      </c>
      <c r="B66" s="370">
        <v>1309</v>
      </c>
      <c r="C66" s="370" t="s">
        <v>4129</v>
      </c>
      <c r="D66" s="370" t="s">
        <v>1927</v>
      </c>
      <c r="E66" s="370" t="s">
        <v>1927</v>
      </c>
      <c r="F66" s="370" t="s">
        <v>1927</v>
      </c>
      <c r="G66" s="370" t="s">
        <v>1927</v>
      </c>
      <c r="H66" s="370" t="s">
        <v>1381</v>
      </c>
      <c r="I66" s="370" t="s">
        <v>3259</v>
      </c>
      <c r="J66" s="370" t="s">
        <v>4130</v>
      </c>
      <c r="K66" s="370" t="s">
        <v>4131</v>
      </c>
      <c r="L66" s="370" t="s">
        <v>4132</v>
      </c>
      <c r="M66" s="370" t="s">
        <v>4133</v>
      </c>
      <c r="N66" s="370" t="s">
        <v>4134</v>
      </c>
      <c r="O66" s="370" t="s">
        <v>4135</v>
      </c>
      <c r="P66" s="370"/>
    </row>
    <row r="67" spans="1:16" ht="13.65" customHeight="1">
      <c r="A67" s="369">
        <v>839</v>
      </c>
      <c r="B67" s="370">
        <v>1209</v>
      </c>
      <c r="C67" s="370" t="s">
        <v>4136</v>
      </c>
      <c r="D67" s="370" t="s">
        <v>115</v>
      </c>
      <c r="E67" s="370" t="s">
        <v>116</v>
      </c>
      <c r="F67" s="370" t="s">
        <v>115</v>
      </c>
      <c r="G67" s="370" t="s">
        <v>115</v>
      </c>
      <c r="H67" s="370" t="s">
        <v>1378</v>
      </c>
      <c r="I67" s="370" t="s">
        <v>3259</v>
      </c>
      <c r="J67" s="370" t="s">
        <v>4137</v>
      </c>
      <c r="K67" s="370" t="s">
        <v>4138</v>
      </c>
      <c r="L67" s="370" t="s">
        <v>4139</v>
      </c>
      <c r="M67" s="370" t="s">
        <v>4140</v>
      </c>
      <c r="N67" s="370" t="s">
        <v>4141</v>
      </c>
      <c r="O67" s="370" t="s">
        <v>4142</v>
      </c>
      <c r="P67" s="370" t="s">
        <v>4143</v>
      </c>
    </row>
    <row r="68" spans="1:16" ht="13.65" customHeight="1">
      <c r="A68" s="369">
        <v>843</v>
      </c>
      <c r="B68" s="370">
        <v>8007</v>
      </c>
      <c r="C68" s="370" t="s">
        <v>4144</v>
      </c>
      <c r="D68" s="370" t="s">
        <v>1927</v>
      </c>
      <c r="E68" s="370" t="s">
        <v>1927</v>
      </c>
      <c r="F68" s="370" t="s">
        <v>1927</v>
      </c>
      <c r="G68" s="370" t="s">
        <v>1927</v>
      </c>
      <c r="H68" s="370" t="s">
        <v>1378</v>
      </c>
      <c r="I68" s="370" t="s">
        <v>3259</v>
      </c>
      <c r="J68" s="370" t="s">
        <v>4145</v>
      </c>
      <c r="K68" s="370" t="s">
        <v>4146</v>
      </c>
      <c r="L68" s="370"/>
      <c r="M68" s="370" t="s">
        <v>4147</v>
      </c>
      <c r="N68" s="370"/>
      <c r="O68" s="370" t="s">
        <v>4148</v>
      </c>
      <c r="P68" s="370"/>
    </row>
    <row r="69" spans="1:16" ht="13.65" customHeight="1">
      <c r="A69" s="369">
        <v>866</v>
      </c>
      <c r="B69" s="370">
        <v>4035</v>
      </c>
      <c r="C69" s="370" t="s">
        <v>4149</v>
      </c>
      <c r="D69" s="370" t="s">
        <v>3341</v>
      </c>
      <c r="E69" s="370" t="s">
        <v>3341</v>
      </c>
      <c r="F69" s="370" t="s">
        <v>3341</v>
      </c>
      <c r="G69" s="370" t="s">
        <v>3341</v>
      </c>
      <c r="H69" s="370" t="s">
        <v>1381</v>
      </c>
      <c r="I69" s="370" t="s">
        <v>3259</v>
      </c>
      <c r="J69" s="370" t="s">
        <v>4150</v>
      </c>
      <c r="K69" s="370" t="s">
        <v>4151</v>
      </c>
      <c r="L69" s="370"/>
      <c r="M69" s="370"/>
      <c r="N69" s="370" t="s">
        <v>4152</v>
      </c>
      <c r="O69" s="370" t="s">
        <v>4153</v>
      </c>
      <c r="P69" s="370"/>
    </row>
    <row r="70" spans="1:16" ht="13.65" customHeight="1">
      <c r="A70" s="369">
        <v>876</v>
      </c>
      <c r="B70" s="370">
        <v>2005</v>
      </c>
      <c r="C70" s="370" t="s">
        <v>4154</v>
      </c>
      <c r="D70" s="370" t="s">
        <v>115</v>
      </c>
      <c r="E70" s="370" t="s">
        <v>116</v>
      </c>
      <c r="F70" s="370" t="s">
        <v>115</v>
      </c>
      <c r="G70" s="370" t="s">
        <v>115</v>
      </c>
      <c r="H70" s="370" t="s">
        <v>1381</v>
      </c>
      <c r="I70" s="370" t="s">
        <v>3399</v>
      </c>
      <c r="J70" s="370" t="s">
        <v>4155</v>
      </c>
      <c r="K70" s="370" t="s">
        <v>4156</v>
      </c>
      <c r="L70" s="370"/>
      <c r="M70" s="370" t="s">
        <v>4157</v>
      </c>
      <c r="N70" s="370" t="s">
        <v>4158</v>
      </c>
      <c r="O70" s="370" t="s">
        <v>4159</v>
      </c>
      <c r="P70" s="370" t="s">
        <v>4160</v>
      </c>
    </row>
    <row r="71" spans="1:16" s="19" customFormat="1" ht="13.65" customHeight="1">
      <c r="A71" s="371">
        <v>884</v>
      </c>
      <c r="B71" s="372">
        <v>1574</v>
      </c>
      <c r="C71" s="372" t="s">
        <v>4161</v>
      </c>
      <c r="D71" s="372" t="s">
        <v>115</v>
      </c>
      <c r="E71" s="372" t="s">
        <v>116</v>
      </c>
      <c r="F71" s="372" t="s">
        <v>115</v>
      </c>
      <c r="G71" s="372" t="s">
        <v>115</v>
      </c>
      <c r="H71" s="372"/>
      <c r="I71" s="372" t="s">
        <v>3259</v>
      </c>
      <c r="J71" s="372"/>
      <c r="K71" s="372"/>
      <c r="L71" s="372" t="s">
        <v>4162</v>
      </c>
      <c r="M71" s="372" t="s">
        <v>4163</v>
      </c>
      <c r="N71" s="372" t="s">
        <v>4164</v>
      </c>
      <c r="O71" s="372" t="s">
        <v>4165</v>
      </c>
      <c r="P71" s="372" t="s">
        <v>4166</v>
      </c>
    </row>
    <row r="72" spans="1:16" s="19" customFormat="1" ht="13.65" customHeight="1">
      <c r="A72" s="371">
        <v>884</v>
      </c>
      <c r="B72" s="372">
        <v>8029</v>
      </c>
      <c r="C72" s="372" t="s">
        <v>883</v>
      </c>
      <c r="D72" s="372" t="s">
        <v>3341</v>
      </c>
      <c r="E72" s="372" t="s">
        <v>3341</v>
      </c>
      <c r="F72" s="372" t="s">
        <v>115</v>
      </c>
      <c r="G72" s="372" t="s">
        <v>3341</v>
      </c>
      <c r="H72" s="372" t="s">
        <v>1378</v>
      </c>
      <c r="I72" s="372" t="s">
        <v>3259</v>
      </c>
      <c r="J72" s="372" t="s">
        <v>4167</v>
      </c>
      <c r="K72" s="372" t="s">
        <v>4168</v>
      </c>
      <c r="L72" s="372" t="s">
        <v>4169</v>
      </c>
      <c r="M72" s="372" t="s">
        <v>4170</v>
      </c>
      <c r="N72" s="372"/>
      <c r="O72" s="372" t="s">
        <v>4171</v>
      </c>
      <c r="P72" s="372"/>
    </row>
    <row r="73" spans="1:16" ht="13.65" customHeight="1">
      <c r="A73" s="369">
        <v>886</v>
      </c>
      <c r="B73" s="370">
        <v>8009</v>
      </c>
      <c r="C73" s="370" t="s">
        <v>4172</v>
      </c>
      <c r="D73" s="370" t="s">
        <v>3341</v>
      </c>
      <c r="E73" s="370" t="s">
        <v>3341</v>
      </c>
      <c r="F73" s="370" t="s">
        <v>3341</v>
      </c>
      <c r="G73" s="370" t="s">
        <v>3341</v>
      </c>
      <c r="H73" s="370" t="s">
        <v>1378</v>
      </c>
      <c r="I73" s="370" t="s">
        <v>3259</v>
      </c>
      <c r="J73" s="370" t="s">
        <v>4173</v>
      </c>
      <c r="K73" s="370"/>
      <c r="L73" s="370"/>
      <c r="M73" s="370"/>
      <c r="N73" s="370"/>
      <c r="O73" s="370"/>
      <c r="P73" s="370"/>
    </row>
    <row r="74" spans="1:16" ht="13.65" customHeight="1">
      <c r="A74" s="369">
        <v>890</v>
      </c>
      <c r="B74" s="370">
        <v>1600</v>
      </c>
      <c r="C74" s="370" t="s">
        <v>4174</v>
      </c>
      <c r="D74" s="370" t="s">
        <v>1927</v>
      </c>
      <c r="E74" s="370" t="s">
        <v>1927</v>
      </c>
      <c r="F74" s="370" t="s">
        <v>1927</v>
      </c>
      <c r="G74" s="370" t="s">
        <v>1927</v>
      </c>
      <c r="H74" s="370" t="s">
        <v>1378</v>
      </c>
      <c r="I74" s="370" t="s">
        <v>3259</v>
      </c>
      <c r="J74" s="370"/>
      <c r="K74" s="370"/>
      <c r="L74" s="370" t="s">
        <v>4175</v>
      </c>
      <c r="M74" s="370"/>
      <c r="N74" s="370" t="s">
        <v>4176</v>
      </c>
      <c r="O74" s="370" t="s">
        <v>4177</v>
      </c>
      <c r="P74" s="370"/>
    </row>
    <row r="75" spans="1:16" ht="13.65" customHeight="1">
      <c r="A75" s="369">
        <v>893</v>
      </c>
      <c r="B75" s="370">
        <v>4015</v>
      </c>
      <c r="C75" s="370" t="s">
        <v>4178</v>
      </c>
      <c r="D75" s="370" t="s">
        <v>1927</v>
      </c>
      <c r="E75" s="370" t="s">
        <v>1927</v>
      </c>
      <c r="F75" s="370" t="s">
        <v>115</v>
      </c>
      <c r="G75" s="370" t="s">
        <v>1927</v>
      </c>
      <c r="H75" s="370" t="s">
        <v>1381</v>
      </c>
      <c r="I75" s="370" t="s">
        <v>3399</v>
      </c>
      <c r="J75" s="370"/>
      <c r="K75" s="370"/>
      <c r="L75" s="370" t="s">
        <v>4179</v>
      </c>
      <c r="M75" s="370" t="s">
        <v>16</v>
      </c>
      <c r="N75" s="370" t="s">
        <v>4180</v>
      </c>
      <c r="O75" s="370" t="s">
        <v>4181</v>
      </c>
      <c r="P75" s="370" t="s">
        <v>4182</v>
      </c>
    </row>
    <row r="76" spans="1:16" ht="13.65" customHeight="1">
      <c r="A76" s="369">
        <v>898</v>
      </c>
      <c r="B76" s="370">
        <v>4063</v>
      </c>
      <c r="C76" s="370" t="s">
        <v>1542</v>
      </c>
      <c r="D76" s="370" t="s">
        <v>1927</v>
      </c>
      <c r="E76" s="370" t="s">
        <v>1927</v>
      </c>
      <c r="F76" s="370" t="s">
        <v>1927</v>
      </c>
      <c r="G76" s="370" t="s">
        <v>1927</v>
      </c>
      <c r="H76" s="370" t="s">
        <v>3299</v>
      </c>
      <c r="I76" s="370" t="s">
        <v>3259</v>
      </c>
      <c r="J76" s="370"/>
      <c r="K76" s="370"/>
      <c r="L76" s="370"/>
      <c r="M76" s="370"/>
      <c r="N76" s="370"/>
      <c r="O76" s="370"/>
      <c r="P76" s="370"/>
    </row>
    <row r="77" spans="1:16" ht="13.65" customHeight="1">
      <c r="A77" s="369">
        <v>899</v>
      </c>
      <c r="B77" s="370">
        <v>4003</v>
      </c>
      <c r="C77" s="370" t="s">
        <v>890</v>
      </c>
      <c r="D77" s="370" t="s">
        <v>1927</v>
      </c>
      <c r="E77" s="370" t="s">
        <v>1927</v>
      </c>
      <c r="F77" s="370" t="s">
        <v>115</v>
      </c>
      <c r="G77" s="370" t="s">
        <v>115</v>
      </c>
      <c r="H77" s="370" t="s">
        <v>1381</v>
      </c>
      <c r="I77" s="370" t="s">
        <v>3259</v>
      </c>
      <c r="J77" s="370" t="s">
        <v>4183</v>
      </c>
      <c r="K77" s="370" t="s">
        <v>4184</v>
      </c>
      <c r="L77" s="370"/>
      <c r="M77" s="370" t="s">
        <v>4185</v>
      </c>
      <c r="N77" s="370" t="s">
        <v>4186</v>
      </c>
      <c r="O77" s="370" t="s">
        <v>4187</v>
      </c>
      <c r="P77" s="370" t="s">
        <v>4188</v>
      </c>
    </row>
    <row r="78" spans="1:16" ht="13.65" customHeight="1">
      <c r="A78" s="369">
        <v>913</v>
      </c>
      <c r="B78" s="370">
        <v>1373</v>
      </c>
      <c r="C78" s="370" t="s">
        <v>3963</v>
      </c>
      <c r="D78" s="370" t="s">
        <v>115</v>
      </c>
      <c r="E78" s="370" t="s">
        <v>116</v>
      </c>
      <c r="F78" s="370" t="s">
        <v>115</v>
      </c>
      <c r="G78" s="370" t="s">
        <v>115</v>
      </c>
      <c r="H78" s="370" t="s">
        <v>1378</v>
      </c>
      <c r="I78" s="370" t="s">
        <v>3259</v>
      </c>
      <c r="J78" s="370" t="s">
        <v>3964</v>
      </c>
      <c r="K78" s="370" t="s">
        <v>3965</v>
      </c>
      <c r="L78" s="370"/>
      <c r="M78" s="370" t="s">
        <v>3966</v>
      </c>
      <c r="N78" s="370" t="s">
        <v>3967</v>
      </c>
      <c r="O78" s="370" t="s">
        <v>3968</v>
      </c>
      <c r="P78" s="370"/>
    </row>
    <row r="79" spans="1:16" ht="13.65" customHeight="1">
      <c r="A79" s="369">
        <v>924</v>
      </c>
      <c r="B79" s="370">
        <v>8080</v>
      </c>
      <c r="C79" s="370" t="s">
        <v>4189</v>
      </c>
      <c r="D79" s="370" t="s">
        <v>115</v>
      </c>
      <c r="E79" s="370" t="s">
        <v>116</v>
      </c>
      <c r="F79" s="370" t="s">
        <v>115</v>
      </c>
      <c r="G79" s="370" t="s">
        <v>115</v>
      </c>
      <c r="H79" s="370" t="s">
        <v>1378</v>
      </c>
      <c r="I79" s="370" t="s">
        <v>3259</v>
      </c>
      <c r="J79" s="370"/>
      <c r="K79" s="370"/>
      <c r="L79" s="370" t="s">
        <v>4190</v>
      </c>
      <c r="M79" s="370" t="s">
        <v>4191</v>
      </c>
      <c r="N79" s="370"/>
      <c r="O79" s="370" t="s">
        <v>4192</v>
      </c>
      <c r="P79" s="370" t="s">
        <v>4193</v>
      </c>
    </row>
    <row r="80" spans="1:16" ht="13.65" customHeight="1">
      <c r="A80" s="369">
        <v>943</v>
      </c>
      <c r="B80" s="370">
        <v>8007</v>
      </c>
      <c r="C80" s="370" t="s">
        <v>4144</v>
      </c>
      <c r="D80" s="370" t="s">
        <v>1927</v>
      </c>
      <c r="E80" s="370" t="s">
        <v>1927</v>
      </c>
      <c r="F80" s="370" t="s">
        <v>1927</v>
      </c>
      <c r="G80" s="370" t="s">
        <v>1927</v>
      </c>
      <c r="H80" s="370" t="s">
        <v>1378</v>
      </c>
      <c r="I80" s="370" t="s">
        <v>3259</v>
      </c>
      <c r="J80" s="370" t="s">
        <v>4145</v>
      </c>
      <c r="K80" s="370" t="s">
        <v>4146</v>
      </c>
      <c r="L80" s="370"/>
      <c r="M80" s="370" t="s">
        <v>4147</v>
      </c>
      <c r="N80" s="370"/>
      <c r="O80" s="370" t="s">
        <v>4148</v>
      </c>
      <c r="P80" s="370"/>
    </row>
    <row r="81" spans="1:16" ht="13.65" customHeight="1">
      <c r="A81" s="369">
        <v>945</v>
      </c>
      <c r="B81" s="370">
        <v>1259</v>
      </c>
      <c r="C81" s="370" t="s">
        <v>4194</v>
      </c>
      <c r="D81" s="370" t="s">
        <v>1927</v>
      </c>
      <c r="E81" s="370" t="s">
        <v>1927</v>
      </c>
      <c r="F81" s="370" t="s">
        <v>1927</v>
      </c>
      <c r="G81" s="370" t="s">
        <v>1927</v>
      </c>
      <c r="H81" s="370" t="s">
        <v>1381</v>
      </c>
      <c r="I81" s="370" t="s">
        <v>3259</v>
      </c>
      <c r="J81" s="370"/>
      <c r="K81" s="370"/>
      <c r="L81" s="370" t="s">
        <v>4195</v>
      </c>
      <c r="M81" s="370" t="s">
        <v>4196</v>
      </c>
      <c r="N81" s="370"/>
      <c r="O81" s="370" t="s">
        <v>4197</v>
      </c>
      <c r="P81" s="370"/>
    </row>
    <row r="82" spans="1:16" ht="13.65" customHeight="1">
      <c r="A82" s="369">
        <v>956</v>
      </c>
      <c r="B82" s="370">
        <v>1386</v>
      </c>
      <c r="C82" s="370" t="s">
        <v>1556</v>
      </c>
      <c r="D82" s="370" t="s">
        <v>115</v>
      </c>
      <c r="E82" s="370" t="s">
        <v>116</v>
      </c>
      <c r="F82" s="370" t="s">
        <v>115</v>
      </c>
      <c r="G82" s="370" t="s">
        <v>115</v>
      </c>
      <c r="H82" s="370" t="s">
        <v>1378</v>
      </c>
      <c r="I82" s="370" t="s">
        <v>3259</v>
      </c>
      <c r="J82" s="370" t="s">
        <v>4198</v>
      </c>
      <c r="K82" s="370" t="s">
        <v>4199</v>
      </c>
      <c r="L82" s="370"/>
      <c r="M82" s="370" t="s">
        <v>4200</v>
      </c>
      <c r="N82" s="370" t="s">
        <v>4201</v>
      </c>
      <c r="O82" s="370" t="s">
        <v>4202</v>
      </c>
      <c r="P82" s="370" t="s">
        <v>4203</v>
      </c>
    </row>
    <row r="83" spans="1:16" ht="13.65" customHeight="1">
      <c r="A83" s="369">
        <v>957</v>
      </c>
      <c r="B83" s="370">
        <v>1387</v>
      </c>
      <c r="C83" s="370" t="s">
        <v>4204</v>
      </c>
      <c r="D83" s="370" t="s">
        <v>115</v>
      </c>
      <c r="E83" s="370" t="s">
        <v>116</v>
      </c>
      <c r="F83" s="370" t="s">
        <v>115</v>
      </c>
      <c r="G83" s="370" t="s">
        <v>115</v>
      </c>
      <c r="H83" s="370" t="s">
        <v>1378</v>
      </c>
      <c r="I83" s="370" t="s">
        <v>3259</v>
      </c>
      <c r="J83" s="370" t="s">
        <v>4205</v>
      </c>
      <c r="K83" s="370" t="s">
        <v>4206</v>
      </c>
      <c r="L83" s="370"/>
      <c r="M83" s="370" t="s">
        <v>4207</v>
      </c>
      <c r="N83" s="370" t="s">
        <v>4208</v>
      </c>
      <c r="O83" s="370" t="s">
        <v>4202</v>
      </c>
      <c r="P83" s="370" t="s">
        <v>4209</v>
      </c>
    </row>
    <row r="84" spans="1:16" ht="13.65" customHeight="1">
      <c r="A84" s="369">
        <v>961</v>
      </c>
      <c r="B84" s="370">
        <v>4082</v>
      </c>
      <c r="C84" s="370" t="s">
        <v>4210</v>
      </c>
      <c r="D84" s="370" t="s">
        <v>115</v>
      </c>
      <c r="E84" s="370" t="s">
        <v>116</v>
      </c>
      <c r="F84" s="370" t="s">
        <v>115</v>
      </c>
      <c r="G84" s="370" t="s">
        <v>115</v>
      </c>
      <c r="H84" s="370" t="s">
        <v>1381</v>
      </c>
      <c r="I84" s="370" t="s">
        <v>3259</v>
      </c>
      <c r="J84" s="370" t="s">
        <v>4211</v>
      </c>
      <c r="K84" s="370" t="s">
        <v>4212</v>
      </c>
      <c r="L84" s="370" t="s">
        <v>4213</v>
      </c>
      <c r="M84" s="370"/>
      <c r="N84" s="370" t="s">
        <v>4214</v>
      </c>
      <c r="O84" s="370" t="s">
        <v>4215</v>
      </c>
      <c r="P84" s="370" t="s">
        <v>4216</v>
      </c>
    </row>
    <row r="85" spans="1:16" ht="13.65" customHeight="1">
      <c r="A85" s="369">
        <v>965</v>
      </c>
      <c r="B85" s="370">
        <v>1374</v>
      </c>
      <c r="C85" s="370" t="s">
        <v>4217</v>
      </c>
      <c r="D85" s="370" t="s">
        <v>115</v>
      </c>
      <c r="E85" s="370" t="s">
        <v>116</v>
      </c>
      <c r="F85" s="370" t="s">
        <v>115</v>
      </c>
      <c r="G85" s="370" t="s">
        <v>115</v>
      </c>
      <c r="H85" s="370" t="s">
        <v>1378</v>
      </c>
      <c r="I85" s="370" t="s">
        <v>3259</v>
      </c>
      <c r="J85" s="370" t="s">
        <v>4218</v>
      </c>
      <c r="K85" s="370" t="s">
        <v>4219</v>
      </c>
      <c r="L85" s="370"/>
      <c r="M85" s="370" t="s">
        <v>3966</v>
      </c>
      <c r="N85" s="370" t="s">
        <v>4220</v>
      </c>
      <c r="O85" s="370" t="s">
        <v>4221</v>
      </c>
      <c r="P85" s="370" t="s">
        <v>4222</v>
      </c>
    </row>
    <row r="86" spans="1:16" ht="13.65" customHeight="1">
      <c r="A86" s="369">
        <v>966</v>
      </c>
      <c r="B86" s="370">
        <v>1442</v>
      </c>
      <c r="C86" s="370" t="s">
        <v>4223</v>
      </c>
      <c r="D86" s="370" t="s">
        <v>1927</v>
      </c>
      <c r="E86" s="370" t="s">
        <v>1927</v>
      </c>
      <c r="F86" s="370" t="s">
        <v>1927</v>
      </c>
      <c r="G86" s="370" t="s">
        <v>1927</v>
      </c>
      <c r="H86" s="370" t="s">
        <v>1378</v>
      </c>
      <c r="I86" s="370" t="s">
        <v>3259</v>
      </c>
      <c r="J86" s="370" t="s">
        <v>4224</v>
      </c>
      <c r="K86" s="370" t="s">
        <v>4225</v>
      </c>
      <c r="L86" s="370"/>
      <c r="M86" s="370" t="s">
        <v>3933</v>
      </c>
      <c r="N86" s="370" t="s">
        <v>4226</v>
      </c>
      <c r="O86" s="370" t="s">
        <v>4227</v>
      </c>
      <c r="P86" s="370" t="s">
        <v>4228</v>
      </c>
    </row>
    <row r="87" spans="1:16" ht="13.65" customHeight="1">
      <c r="A87" s="369">
        <v>998</v>
      </c>
      <c r="B87" s="370">
        <v>8029</v>
      </c>
      <c r="C87" s="370" t="s">
        <v>883</v>
      </c>
      <c r="D87" s="370" t="s">
        <v>3341</v>
      </c>
      <c r="E87" s="370" t="s">
        <v>3341</v>
      </c>
      <c r="F87" s="370" t="s">
        <v>115</v>
      </c>
      <c r="G87" s="370" t="s">
        <v>3341</v>
      </c>
      <c r="H87" s="370" t="s">
        <v>1378</v>
      </c>
      <c r="I87" s="370" t="s">
        <v>3259</v>
      </c>
      <c r="J87" s="370" t="s">
        <v>4167</v>
      </c>
      <c r="K87" s="370" t="s">
        <v>4168</v>
      </c>
      <c r="L87" s="370" t="s">
        <v>4169</v>
      </c>
      <c r="M87" s="370" t="s">
        <v>4170</v>
      </c>
      <c r="N87" s="370"/>
      <c r="O87" s="370" t="s">
        <v>4171</v>
      </c>
      <c r="P87" s="370"/>
    </row>
    <row r="88" spans="1:16" ht="13.65" customHeight="1">
      <c r="A88" s="369">
        <v>1013</v>
      </c>
      <c r="B88" s="370">
        <v>3002</v>
      </c>
      <c r="C88" s="370" t="s">
        <v>2410</v>
      </c>
      <c r="D88" s="370" t="s">
        <v>116</v>
      </c>
      <c r="E88" s="370" t="s">
        <v>116</v>
      </c>
      <c r="F88" s="370" t="s">
        <v>115</v>
      </c>
      <c r="G88" s="370" t="s">
        <v>115</v>
      </c>
      <c r="H88" s="370" t="s">
        <v>4229</v>
      </c>
      <c r="I88" s="370"/>
      <c r="J88" s="370" t="s">
        <v>4230</v>
      </c>
      <c r="K88" s="370" t="s">
        <v>4231</v>
      </c>
      <c r="L88" s="370" t="s">
        <v>4232</v>
      </c>
      <c r="M88" s="370"/>
      <c r="N88" s="370" t="s">
        <v>4233</v>
      </c>
      <c r="O88" s="370" t="s">
        <v>4234</v>
      </c>
      <c r="P88" s="370"/>
    </row>
    <row r="89" spans="1:16" ht="13.65" customHeight="1">
      <c r="A89" s="369">
        <v>1027</v>
      </c>
      <c r="B89" s="370">
        <v>3002</v>
      </c>
      <c r="C89" s="370" t="s">
        <v>2410</v>
      </c>
      <c r="D89" s="370" t="s">
        <v>116</v>
      </c>
      <c r="E89" s="370" t="s">
        <v>116</v>
      </c>
      <c r="F89" s="370" t="s">
        <v>115</v>
      </c>
      <c r="G89" s="370" t="s">
        <v>115</v>
      </c>
      <c r="H89" s="370" t="s">
        <v>4229</v>
      </c>
      <c r="I89" s="370"/>
      <c r="J89" s="370" t="s">
        <v>4230</v>
      </c>
      <c r="K89" s="370" t="s">
        <v>4231</v>
      </c>
      <c r="L89" s="370" t="s">
        <v>4232</v>
      </c>
      <c r="M89" s="370"/>
      <c r="N89" s="370" t="s">
        <v>4233</v>
      </c>
      <c r="O89" s="370" t="s">
        <v>4234</v>
      </c>
      <c r="P89" s="370"/>
    </row>
    <row r="90" spans="1:16" ht="13.65" customHeight="1">
      <c r="A90" s="369">
        <v>1029</v>
      </c>
      <c r="B90" s="370">
        <v>1139</v>
      </c>
      <c r="C90" s="370" t="s">
        <v>4235</v>
      </c>
      <c r="D90" s="370" t="s">
        <v>3341</v>
      </c>
      <c r="E90" s="370" t="s">
        <v>3341</v>
      </c>
      <c r="F90" s="370" t="s">
        <v>3341</v>
      </c>
      <c r="G90" s="370" t="s">
        <v>3341</v>
      </c>
      <c r="H90" s="370" t="s">
        <v>1378</v>
      </c>
      <c r="I90" s="370" t="s">
        <v>3399</v>
      </c>
      <c r="J90" s="370"/>
      <c r="K90" s="370"/>
      <c r="L90" s="370" t="s">
        <v>4236</v>
      </c>
      <c r="M90" s="370"/>
      <c r="N90" s="370"/>
      <c r="O90" s="370" t="s">
        <v>4237</v>
      </c>
      <c r="P90" s="370"/>
    </row>
    <row r="91" spans="1:16" s="19" customFormat="1" ht="13.65" customHeight="1">
      <c r="A91" s="371">
        <v>1041</v>
      </c>
      <c r="B91" s="372">
        <v>3003</v>
      </c>
      <c r="C91" s="372" t="s">
        <v>4238</v>
      </c>
      <c r="D91" s="372" t="s">
        <v>116</v>
      </c>
      <c r="E91" s="372" t="s">
        <v>116</v>
      </c>
      <c r="F91" s="372" t="s">
        <v>115</v>
      </c>
      <c r="G91" s="372" t="s">
        <v>115</v>
      </c>
      <c r="H91" s="372" t="s">
        <v>4239</v>
      </c>
      <c r="I91" s="372"/>
      <c r="J91" s="372" t="s">
        <v>4240</v>
      </c>
      <c r="K91" s="372" t="s">
        <v>4241</v>
      </c>
      <c r="L91" s="372" t="s">
        <v>4242</v>
      </c>
      <c r="M91" s="372"/>
      <c r="N91" s="372" t="s">
        <v>4243</v>
      </c>
      <c r="O91" s="372" t="s">
        <v>4244</v>
      </c>
      <c r="P91" s="372"/>
    </row>
    <row r="92" spans="1:16" ht="13.65" customHeight="1">
      <c r="A92" s="369">
        <v>1043</v>
      </c>
      <c r="B92" s="370">
        <v>3002</v>
      </c>
      <c r="C92" s="370" t="s">
        <v>2410</v>
      </c>
      <c r="D92" s="370" t="s">
        <v>116</v>
      </c>
      <c r="E92" s="370" t="s">
        <v>116</v>
      </c>
      <c r="F92" s="370" t="s">
        <v>115</v>
      </c>
      <c r="G92" s="370" t="s">
        <v>115</v>
      </c>
      <c r="H92" s="370" t="s">
        <v>4229</v>
      </c>
      <c r="I92" s="370"/>
      <c r="J92" s="370" t="s">
        <v>4230</v>
      </c>
      <c r="K92" s="370" t="s">
        <v>4231</v>
      </c>
      <c r="L92" s="370" t="s">
        <v>4232</v>
      </c>
      <c r="M92" s="370"/>
      <c r="N92" s="370" t="s">
        <v>4233</v>
      </c>
      <c r="O92" s="370" t="s">
        <v>4234</v>
      </c>
      <c r="P92" s="370"/>
    </row>
    <row r="93" spans="1:16" ht="13.65" customHeight="1">
      <c r="A93" s="369">
        <v>1044</v>
      </c>
      <c r="B93" s="370">
        <v>3003</v>
      </c>
      <c r="C93" s="370" t="s">
        <v>4238</v>
      </c>
      <c r="D93" s="370" t="s">
        <v>116</v>
      </c>
      <c r="E93" s="370" t="s">
        <v>116</v>
      </c>
      <c r="F93" s="370" t="s">
        <v>115</v>
      </c>
      <c r="G93" s="370" t="s">
        <v>115</v>
      </c>
      <c r="H93" s="370" t="s">
        <v>4239</v>
      </c>
      <c r="I93" s="370"/>
      <c r="J93" s="370" t="s">
        <v>4240</v>
      </c>
      <c r="K93" s="370" t="s">
        <v>4241</v>
      </c>
      <c r="L93" s="370" t="s">
        <v>4242</v>
      </c>
      <c r="M93" s="370"/>
      <c r="N93" s="370" t="s">
        <v>4243</v>
      </c>
      <c r="O93" s="370" t="s">
        <v>4244</v>
      </c>
      <c r="P93" s="370"/>
    </row>
    <row r="94" spans="1:16" ht="13.65" customHeight="1">
      <c r="A94" s="369">
        <v>1049</v>
      </c>
      <c r="B94" s="370">
        <v>3002</v>
      </c>
      <c r="C94" s="370" t="s">
        <v>2410</v>
      </c>
      <c r="D94" s="370" t="s">
        <v>116</v>
      </c>
      <c r="E94" s="370" t="s">
        <v>116</v>
      </c>
      <c r="F94" s="370" t="s">
        <v>115</v>
      </c>
      <c r="G94" s="370" t="s">
        <v>115</v>
      </c>
      <c r="H94" s="370" t="s">
        <v>4229</v>
      </c>
      <c r="I94" s="370"/>
      <c r="J94" s="370" t="s">
        <v>4230</v>
      </c>
      <c r="K94" s="370" t="s">
        <v>4231</v>
      </c>
      <c r="L94" s="370" t="s">
        <v>4232</v>
      </c>
      <c r="M94" s="370"/>
      <c r="N94" s="370" t="s">
        <v>4233</v>
      </c>
      <c r="O94" s="370" t="s">
        <v>4234</v>
      </c>
      <c r="P94" s="370"/>
    </row>
    <row r="95" spans="1:16" ht="13.65" customHeight="1">
      <c r="A95" s="369">
        <v>1057</v>
      </c>
      <c r="B95" s="370">
        <v>1326</v>
      </c>
      <c r="C95" s="370" t="s">
        <v>4245</v>
      </c>
      <c r="D95" s="370" t="s">
        <v>116</v>
      </c>
      <c r="E95" s="370" t="s">
        <v>116</v>
      </c>
      <c r="F95" s="370" t="s">
        <v>115</v>
      </c>
      <c r="G95" s="370" t="s">
        <v>115</v>
      </c>
      <c r="H95" s="370" t="s">
        <v>1381</v>
      </c>
      <c r="I95" s="370" t="s">
        <v>3259</v>
      </c>
      <c r="J95" s="370"/>
      <c r="K95" s="370"/>
      <c r="L95" s="370"/>
      <c r="M95" s="370"/>
      <c r="N95" s="370" t="s">
        <v>4246</v>
      </c>
      <c r="O95" s="370" t="s">
        <v>4247</v>
      </c>
      <c r="P95" s="370"/>
    </row>
    <row r="96" spans="1:16" ht="13.65" customHeight="1">
      <c r="A96" s="369">
        <v>1069</v>
      </c>
      <c r="B96" s="370">
        <v>3009</v>
      </c>
      <c r="C96" s="370" t="s">
        <v>2436</v>
      </c>
      <c r="D96" s="370" t="s">
        <v>116</v>
      </c>
      <c r="E96" s="370" t="s">
        <v>116</v>
      </c>
      <c r="F96" s="370" t="s">
        <v>115</v>
      </c>
      <c r="G96" s="370" t="s">
        <v>115</v>
      </c>
      <c r="H96" s="370" t="s">
        <v>4239</v>
      </c>
      <c r="I96" s="370"/>
      <c r="J96" s="370" t="s">
        <v>4248</v>
      </c>
      <c r="K96" s="370" t="s">
        <v>4249</v>
      </c>
      <c r="L96" s="370"/>
      <c r="M96" s="370"/>
      <c r="N96" s="370" t="s">
        <v>4250</v>
      </c>
      <c r="O96" s="370" t="s">
        <v>4251</v>
      </c>
      <c r="P96" s="370"/>
    </row>
    <row r="97" spans="1:16" ht="13.65" customHeight="1">
      <c r="A97" s="369">
        <v>1076</v>
      </c>
      <c r="B97" s="370">
        <v>1393</v>
      </c>
      <c r="C97" s="370" t="s">
        <v>929</v>
      </c>
      <c r="D97" s="370" t="s">
        <v>115</v>
      </c>
      <c r="E97" s="370" t="s">
        <v>116</v>
      </c>
      <c r="F97" s="370" t="s">
        <v>115</v>
      </c>
      <c r="G97" s="370" t="s">
        <v>115</v>
      </c>
      <c r="H97" s="370" t="s">
        <v>1381</v>
      </c>
      <c r="I97" s="370" t="s">
        <v>3259</v>
      </c>
      <c r="J97" s="370" t="s">
        <v>4252</v>
      </c>
      <c r="K97" s="370" t="s">
        <v>4253</v>
      </c>
      <c r="L97" s="370"/>
      <c r="M97" s="370" t="s">
        <v>3966</v>
      </c>
      <c r="N97" s="370" t="s">
        <v>4254</v>
      </c>
      <c r="O97" s="370" t="s">
        <v>4255</v>
      </c>
      <c r="P97" s="370"/>
    </row>
    <row r="98" spans="1:16" ht="13.65" customHeight="1">
      <c r="A98" s="369">
        <v>1093</v>
      </c>
      <c r="B98" s="370">
        <v>4081</v>
      </c>
      <c r="C98" s="370" t="s">
        <v>4256</v>
      </c>
      <c r="D98" s="370" t="s">
        <v>1927</v>
      </c>
      <c r="E98" s="370" t="s">
        <v>1927</v>
      </c>
      <c r="F98" s="370" t="s">
        <v>1927</v>
      </c>
      <c r="G98" s="370" t="s">
        <v>1927</v>
      </c>
      <c r="H98" s="370"/>
      <c r="I98" s="370"/>
      <c r="J98" s="370" t="s">
        <v>4257</v>
      </c>
      <c r="K98" s="370" t="s">
        <v>4258</v>
      </c>
      <c r="L98" s="370" t="s">
        <v>4259</v>
      </c>
      <c r="M98" s="370"/>
      <c r="N98" s="370" t="s">
        <v>4260</v>
      </c>
      <c r="O98" s="370" t="s">
        <v>4261</v>
      </c>
      <c r="P98" s="370"/>
    </row>
    <row r="99" spans="1:16" ht="13.65" customHeight="1">
      <c r="A99" s="369">
        <v>1103</v>
      </c>
      <c r="B99" s="370">
        <v>1440</v>
      </c>
      <c r="C99" s="370" t="s">
        <v>4262</v>
      </c>
      <c r="D99" s="370" t="s">
        <v>1927</v>
      </c>
      <c r="E99" s="370" t="s">
        <v>1927</v>
      </c>
      <c r="F99" s="370" t="s">
        <v>1927</v>
      </c>
      <c r="G99" s="370" t="s">
        <v>1927</v>
      </c>
      <c r="H99" s="370" t="s">
        <v>1381</v>
      </c>
      <c r="I99" s="370" t="s">
        <v>3399</v>
      </c>
      <c r="J99" s="370" t="s">
        <v>4263</v>
      </c>
      <c r="K99" s="370" t="s">
        <v>4264</v>
      </c>
      <c r="L99" s="370"/>
      <c r="M99" s="370" t="s">
        <v>4265</v>
      </c>
      <c r="N99" s="370" t="s">
        <v>4266</v>
      </c>
      <c r="O99" s="370" t="s">
        <v>4267</v>
      </c>
      <c r="P99" s="370"/>
    </row>
    <row r="100" spans="1:16" ht="13.65" customHeight="1">
      <c r="A100" s="369">
        <v>1104</v>
      </c>
      <c r="B100" s="370">
        <v>1000</v>
      </c>
      <c r="C100" s="370" t="s">
        <v>67</v>
      </c>
      <c r="D100" s="370" t="s">
        <v>115</v>
      </c>
      <c r="E100" s="370" t="s">
        <v>116</v>
      </c>
      <c r="F100" s="370" t="s">
        <v>115</v>
      </c>
      <c r="G100" s="370" t="s">
        <v>115</v>
      </c>
      <c r="H100" s="370" t="s">
        <v>1378</v>
      </c>
      <c r="I100" s="370" t="s">
        <v>3259</v>
      </c>
      <c r="J100" s="370" t="s">
        <v>4268</v>
      </c>
      <c r="K100" s="370" t="s">
        <v>4269</v>
      </c>
      <c r="L100" s="370" t="s">
        <v>4270</v>
      </c>
      <c r="M100" s="370"/>
      <c r="N100" s="370" t="s">
        <v>4271</v>
      </c>
      <c r="O100" s="370" t="s">
        <v>4272</v>
      </c>
      <c r="P100" s="370" t="s">
        <v>4273</v>
      </c>
    </row>
    <row r="101" spans="1:16" ht="13.65" customHeight="1">
      <c r="A101" s="369">
        <v>1115</v>
      </c>
      <c r="B101" s="370">
        <v>8035</v>
      </c>
      <c r="C101" s="370" t="s">
        <v>4274</v>
      </c>
      <c r="D101" s="370" t="s">
        <v>1927</v>
      </c>
      <c r="E101" s="370" t="s">
        <v>1927</v>
      </c>
      <c r="F101" s="370" t="s">
        <v>1927</v>
      </c>
      <c r="G101" s="370" t="s">
        <v>1927</v>
      </c>
      <c r="H101" s="370" t="s">
        <v>4239</v>
      </c>
      <c r="I101" s="370" t="s">
        <v>3259</v>
      </c>
      <c r="J101" s="370" t="s">
        <v>3872</v>
      </c>
      <c r="K101" s="370"/>
      <c r="L101" s="370"/>
      <c r="M101" s="370"/>
      <c r="N101" s="370"/>
      <c r="O101" s="370" t="s">
        <v>4275</v>
      </c>
      <c r="P101" s="370"/>
    </row>
    <row r="102" spans="1:16" ht="13.65" customHeight="1">
      <c r="A102" s="369">
        <v>1149</v>
      </c>
      <c r="B102" s="370">
        <v>1419</v>
      </c>
      <c r="C102" s="370" t="s">
        <v>4276</v>
      </c>
      <c r="D102" s="370" t="s">
        <v>1927</v>
      </c>
      <c r="E102" s="370" t="s">
        <v>1927</v>
      </c>
      <c r="F102" s="370" t="s">
        <v>1927</v>
      </c>
      <c r="G102" s="370" t="s">
        <v>1927</v>
      </c>
      <c r="H102" s="370" t="s">
        <v>1381</v>
      </c>
      <c r="I102" s="370" t="s">
        <v>3399</v>
      </c>
      <c r="J102" s="370" t="s">
        <v>4277</v>
      </c>
      <c r="K102" s="370" t="s">
        <v>4278</v>
      </c>
      <c r="L102" s="370"/>
      <c r="M102" s="370" t="s">
        <v>4279</v>
      </c>
      <c r="N102" s="370" t="s">
        <v>4280</v>
      </c>
      <c r="O102" s="370" t="s">
        <v>4281</v>
      </c>
      <c r="P102" s="370"/>
    </row>
    <row r="103" spans="1:16" ht="13.65" customHeight="1">
      <c r="A103" s="369">
        <v>1151</v>
      </c>
      <c r="B103" s="370">
        <v>8047</v>
      </c>
      <c r="C103" s="370" t="s">
        <v>4282</v>
      </c>
      <c r="D103" s="370" t="s">
        <v>1927</v>
      </c>
      <c r="E103" s="370" t="s">
        <v>1927</v>
      </c>
      <c r="F103" s="370" t="s">
        <v>1927</v>
      </c>
      <c r="G103" s="370" t="s">
        <v>1927</v>
      </c>
      <c r="H103" s="370" t="s">
        <v>4239</v>
      </c>
      <c r="I103" s="370" t="s">
        <v>3259</v>
      </c>
      <c r="J103" s="370"/>
      <c r="K103" s="370"/>
      <c r="L103" s="370" t="s">
        <v>4283</v>
      </c>
      <c r="M103" s="370"/>
      <c r="N103" s="370"/>
      <c r="O103" s="370" t="s">
        <v>4284</v>
      </c>
      <c r="P103" s="370"/>
    </row>
    <row r="104" spans="1:16" ht="13.65" customHeight="1">
      <c r="A104" s="369">
        <v>1159</v>
      </c>
      <c r="B104" s="370">
        <v>6008</v>
      </c>
      <c r="C104" s="370" t="s">
        <v>4285</v>
      </c>
      <c r="D104" s="370" t="s">
        <v>1927</v>
      </c>
      <c r="E104" s="370" t="s">
        <v>1927</v>
      </c>
      <c r="F104" s="370" t="s">
        <v>1927</v>
      </c>
      <c r="G104" s="370" t="s">
        <v>1927</v>
      </c>
      <c r="H104" s="370" t="s">
        <v>1381</v>
      </c>
      <c r="I104" s="370" t="s">
        <v>3399</v>
      </c>
      <c r="J104" s="370"/>
      <c r="K104" s="370"/>
      <c r="L104" s="370" t="s">
        <v>4286</v>
      </c>
      <c r="M104" s="370" t="s">
        <v>4287</v>
      </c>
      <c r="N104" s="370" t="s">
        <v>4288</v>
      </c>
      <c r="O104" s="370" t="s">
        <v>4289</v>
      </c>
      <c r="P104" s="370"/>
    </row>
    <row r="105" spans="1:16" ht="13.65" customHeight="1">
      <c r="A105" s="369">
        <v>1160</v>
      </c>
      <c r="B105" s="370">
        <v>6009</v>
      </c>
      <c r="C105" s="370" t="s">
        <v>4290</v>
      </c>
      <c r="D105" s="370" t="s">
        <v>1927</v>
      </c>
      <c r="E105" s="370" t="s">
        <v>1927</v>
      </c>
      <c r="F105" s="370" t="s">
        <v>1927</v>
      </c>
      <c r="G105" s="370" t="s">
        <v>1927</v>
      </c>
      <c r="H105" s="370" t="s">
        <v>4239</v>
      </c>
      <c r="I105" s="370" t="s">
        <v>3399</v>
      </c>
      <c r="J105" s="370"/>
      <c r="K105" s="370"/>
      <c r="L105" s="370"/>
      <c r="M105" s="370" t="s">
        <v>4287</v>
      </c>
      <c r="N105" s="370" t="s">
        <v>4291</v>
      </c>
      <c r="O105" s="370" t="s">
        <v>4292</v>
      </c>
      <c r="P105" s="370"/>
    </row>
    <row r="106" spans="1:16" ht="13.65" customHeight="1">
      <c r="A106" s="369">
        <v>1161</v>
      </c>
      <c r="B106" s="370">
        <v>6010</v>
      </c>
      <c r="C106" s="370" t="s">
        <v>4293</v>
      </c>
      <c r="D106" s="370" t="s">
        <v>1927</v>
      </c>
      <c r="E106" s="370" t="s">
        <v>1927</v>
      </c>
      <c r="F106" s="370" t="s">
        <v>1927</v>
      </c>
      <c r="G106" s="370" t="s">
        <v>1927</v>
      </c>
      <c r="H106" s="370" t="s">
        <v>1381</v>
      </c>
      <c r="I106" s="370" t="s">
        <v>3399</v>
      </c>
      <c r="J106" s="370"/>
      <c r="K106" s="370"/>
      <c r="L106" s="370"/>
      <c r="M106" s="370" t="s">
        <v>4287</v>
      </c>
      <c r="N106" s="370" t="s">
        <v>4294</v>
      </c>
      <c r="O106" s="370" t="s">
        <v>4295</v>
      </c>
      <c r="P106" s="370"/>
    </row>
    <row r="107" spans="1:16" ht="13.65" customHeight="1">
      <c r="A107" s="369">
        <v>1180</v>
      </c>
      <c r="B107" s="370">
        <v>1052</v>
      </c>
      <c r="C107" s="370" t="s">
        <v>4296</v>
      </c>
      <c r="D107" s="370" t="s">
        <v>3341</v>
      </c>
      <c r="E107" s="370" t="s">
        <v>3341</v>
      </c>
      <c r="F107" s="370" t="s">
        <v>3341</v>
      </c>
      <c r="G107" s="370" t="s">
        <v>3341</v>
      </c>
      <c r="H107" s="370" t="s">
        <v>1378</v>
      </c>
      <c r="I107" s="370" t="s">
        <v>3399</v>
      </c>
      <c r="J107" s="370" t="s">
        <v>4297</v>
      </c>
      <c r="K107" s="370" t="s">
        <v>4297</v>
      </c>
      <c r="L107" s="370"/>
      <c r="M107" s="370"/>
      <c r="N107" s="370"/>
      <c r="O107" s="370" t="s">
        <v>4298</v>
      </c>
      <c r="P107" s="370"/>
    </row>
    <row r="108" spans="1:16" s="19" customFormat="1" ht="13.65" customHeight="1">
      <c r="A108" s="371">
        <v>1244</v>
      </c>
      <c r="B108" s="372">
        <v>4072</v>
      </c>
      <c r="C108" s="372" t="s">
        <v>4299</v>
      </c>
      <c r="D108" s="372" t="s">
        <v>1927</v>
      </c>
      <c r="E108" s="372" t="s">
        <v>1927</v>
      </c>
      <c r="F108" s="372" t="s">
        <v>1927</v>
      </c>
      <c r="G108" s="372" t="s">
        <v>1927</v>
      </c>
      <c r="H108" s="372" t="s">
        <v>1378</v>
      </c>
      <c r="I108" s="372" t="s">
        <v>3399</v>
      </c>
      <c r="J108" s="372" t="s">
        <v>4300</v>
      </c>
      <c r="K108" s="372" t="s">
        <v>4301</v>
      </c>
      <c r="L108" s="372"/>
      <c r="M108" s="372"/>
      <c r="N108" s="372"/>
      <c r="O108" s="372" t="s">
        <v>4302</v>
      </c>
      <c r="P108" s="372" t="s">
        <v>4303</v>
      </c>
    </row>
    <row r="109" spans="1:16" ht="13.65" customHeight="1">
      <c r="A109" s="369">
        <v>1250</v>
      </c>
      <c r="B109" s="370">
        <v>1556</v>
      </c>
      <c r="C109" s="370" t="s">
        <v>4304</v>
      </c>
      <c r="D109" s="370" t="s">
        <v>3341</v>
      </c>
      <c r="E109" s="370" t="s">
        <v>3341</v>
      </c>
      <c r="F109" s="370" t="s">
        <v>3341</v>
      </c>
      <c r="G109" s="370" t="s">
        <v>3341</v>
      </c>
      <c r="H109" s="370" t="s">
        <v>1378</v>
      </c>
      <c r="I109" s="370" t="s">
        <v>3399</v>
      </c>
      <c r="J109" s="370"/>
      <c r="K109" s="370"/>
      <c r="L109" s="370"/>
      <c r="M109" s="370"/>
      <c r="N109" s="370" t="s">
        <v>4305</v>
      </c>
      <c r="O109" s="370" t="s">
        <v>4306</v>
      </c>
      <c r="P109" s="370"/>
    </row>
    <row r="110" spans="1:16" ht="13.65" customHeight="1">
      <c r="A110" s="369">
        <v>1254</v>
      </c>
      <c r="B110" s="370">
        <v>1433</v>
      </c>
      <c r="C110" s="370" t="s">
        <v>4307</v>
      </c>
      <c r="D110" s="370" t="s">
        <v>1927</v>
      </c>
      <c r="E110" s="370" t="s">
        <v>1927</v>
      </c>
      <c r="F110" s="370" t="s">
        <v>1927</v>
      </c>
      <c r="G110" s="370" t="s">
        <v>1927</v>
      </c>
      <c r="H110" s="370" t="s">
        <v>4229</v>
      </c>
      <c r="I110" s="370" t="s">
        <v>3399</v>
      </c>
      <c r="J110" s="370" t="s">
        <v>4308</v>
      </c>
      <c r="K110" s="370" t="s">
        <v>4309</v>
      </c>
      <c r="L110" s="370" t="s">
        <v>4310</v>
      </c>
      <c r="M110" s="370" t="s">
        <v>4311</v>
      </c>
      <c r="N110" s="370" t="s">
        <v>4312</v>
      </c>
      <c r="O110" s="370" t="s">
        <v>4313</v>
      </c>
      <c r="P110" s="370"/>
    </row>
    <row r="111" spans="1:16" ht="13.65" customHeight="1">
      <c r="A111" s="369">
        <v>1256</v>
      </c>
      <c r="B111" s="370">
        <v>1434</v>
      </c>
      <c r="C111" s="370" t="s">
        <v>4314</v>
      </c>
      <c r="D111" s="370" t="s">
        <v>1927</v>
      </c>
      <c r="E111" s="370" t="s">
        <v>1927</v>
      </c>
      <c r="F111" s="370" t="s">
        <v>1927</v>
      </c>
      <c r="G111" s="370" t="s">
        <v>1927</v>
      </c>
      <c r="H111" s="370" t="s">
        <v>4229</v>
      </c>
      <c r="I111" s="370" t="s">
        <v>3399</v>
      </c>
      <c r="J111" s="370" t="s">
        <v>4315</v>
      </c>
      <c r="K111" s="370" t="s">
        <v>4316</v>
      </c>
      <c r="L111" s="370" t="s">
        <v>4317</v>
      </c>
      <c r="M111" s="370" t="s">
        <v>4311</v>
      </c>
      <c r="N111" s="370" t="s">
        <v>4318</v>
      </c>
      <c r="O111" s="370" t="s">
        <v>4313</v>
      </c>
      <c r="P111" s="370"/>
    </row>
    <row r="112" spans="1:16" ht="13.65" customHeight="1">
      <c r="A112" s="369">
        <v>1257</v>
      </c>
      <c r="B112" s="370">
        <v>1435</v>
      </c>
      <c r="C112" s="370" t="s">
        <v>4319</v>
      </c>
      <c r="D112" s="370" t="s">
        <v>1927</v>
      </c>
      <c r="E112" s="370" t="s">
        <v>1927</v>
      </c>
      <c r="F112" s="370" t="s">
        <v>1927</v>
      </c>
      <c r="G112" s="370" t="s">
        <v>1927</v>
      </c>
      <c r="H112" s="370" t="s">
        <v>4229</v>
      </c>
      <c r="I112" s="370" t="s">
        <v>3399</v>
      </c>
      <c r="J112" s="370" t="s">
        <v>4320</v>
      </c>
      <c r="K112" s="370" t="s">
        <v>4321</v>
      </c>
      <c r="L112" s="370" t="s">
        <v>4310</v>
      </c>
      <c r="M112" s="370" t="s">
        <v>4311</v>
      </c>
      <c r="N112" s="370" t="s">
        <v>4322</v>
      </c>
      <c r="O112" s="370" t="s">
        <v>4313</v>
      </c>
      <c r="P112" s="370"/>
    </row>
    <row r="113" spans="1:16" ht="13.65" customHeight="1">
      <c r="A113" s="369">
        <v>1259</v>
      </c>
      <c r="B113" s="370">
        <v>8076</v>
      </c>
      <c r="C113" s="370" t="s">
        <v>4323</v>
      </c>
      <c r="D113" s="370" t="s">
        <v>116</v>
      </c>
      <c r="E113" s="370" t="s">
        <v>116</v>
      </c>
      <c r="F113" s="370" t="s">
        <v>115</v>
      </c>
      <c r="G113" s="370" t="s">
        <v>115</v>
      </c>
      <c r="H113" s="370" t="s">
        <v>1378</v>
      </c>
      <c r="I113" s="370" t="s">
        <v>3399</v>
      </c>
      <c r="J113" s="370"/>
      <c r="K113" s="370"/>
      <c r="L113" s="370" t="s">
        <v>4324</v>
      </c>
      <c r="M113" s="370"/>
      <c r="N113" s="370" t="s">
        <v>4325</v>
      </c>
      <c r="O113" s="370" t="s">
        <v>4326</v>
      </c>
      <c r="P113" s="370" t="s">
        <v>4327</v>
      </c>
    </row>
    <row r="114" spans="1:16" ht="13.65" customHeight="1">
      <c r="A114" s="369">
        <v>1260</v>
      </c>
      <c r="B114" s="370">
        <v>1177</v>
      </c>
      <c r="C114" s="370" t="s">
        <v>2217</v>
      </c>
      <c r="D114" s="370" t="s">
        <v>116</v>
      </c>
      <c r="E114" s="370" t="s">
        <v>116</v>
      </c>
      <c r="F114" s="370" t="s">
        <v>115</v>
      </c>
      <c r="G114" s="370" t="s">
        <v>115</v>
      </c>
      <c r="H114" s="370" t="s">
        <v>1378</v>
      </c>
      <c r="I114" s="370" t="s">
        <v>3259</v>
      </c>
      <c r="J114" s="370" t="s">
        <v>4328</v>
      </c>
      <c r="K114" s="370" t="s">
        <v>4329</v>
      </c>
      <c r="L114" s="370" t="s">
        <v>4330</v>
      </c>
      <c r="M114" s="370" t="s">
        <v>4331</v>
      </c>
      <c r="N114" s="370" t="s">
        <v>4332</v>
      </c>
      <c r="O114" s="370" t="s">
        <v>4333</v>
      </c>
      <c r="P114" s="370" t="s">
        <v>4334</v>
      </c>
    </row>
    <row r="115" spans="1:16" ht="13.65" customHeight="1">
      <c r="A115" s="369">
        <v>1269</v>
      </c>
      <c r="B115" s="370">
        <v>1177</v>
      </c>
      <c r="C115" s="370" t="s">
        <v>2217</v>
      </c>
      <c r="D115" s="370" t="s">
        <v>116</v>
      </c>
      <c r="E115" s="370" t="s">
        <v>116</v>
      </c>
      <c r="F115" s="370" t="s">
        <v>115</v>
      </c>
      <c r="G115" s="370" t="s">
        <v>115</v>
      </c>
      <c r="H115" s="370" t="s">
        <v>1378</v>
      </c>
      <c r="I115" s="370" t="s">
        <v>3259</v>
      </c>
      <c r="J115" s="370" t="s">
        <v>4328</v>
      </c>
      <c r="K115" s="370" t="s">
        <v>4329</v>
      </c>
      <c r="L115" s="370" t="s">
        <v>4330</v>
      </c>
      <c r="M115" s="370" t="s">
        <v>4331</v>
      </c>
      <c r="N115" s="370" t="s">
        <v>4332</v>
      </c>
      <c r="O115" s="370" t="s">
        <v>4333</v>
      </c>
      <c r="P115" s="370" t="s">
        <v>4334</v>
      </c>
    </row>
    <row r="116" spans="1:16" ht="13.65" customHeight="1">
      <c r="A116" s="369">
        <v>1276</v>
      </c>
      <c r="B116" s="370">
        <v>1290</v>
      </c>
      <c r="C116" s="370" t="s">
        <v>4335</v>
      </c>
      <c r="D116" s="370" t="s">
        <v>1927</v>
      </c>
      <c r="E116" s="370" t="s">
        <v>1927</v>
      </c>
      <c r="F116" s="370" t="s">
        <v>1927</v>
      </c>
      <c r="G116" s="370" t="s">
        <v>1927</v>
      </c>
      <c r="H116" s="370" t="s">
        <v>3299</v>
      </c>
      <c r="I116" s="370" t="s">
        <v>3399</v>
      </c>
      <c r="J116" s="370"/>
      <c r="K116" s="370"/>
      <c r="L116" s="370"/>
      <c r="M116" s="370" t="s">
        <v>4336</v>
      </c>
      <c r="N116" s="370" t="s">
        <v>4337</v>
      </c>
      <c r="O116" s="370" t="s">
        <v>4338</v>
      </c>
      <c r="P116" s="370"/>
    </row>
    <row r="117" spans="1:16" ht="13.65" customHeight="1">
      <c r="A117" s="369">
        <v>1279</v>
      </c>
      <c r="B117" s="370">
        <v>1425</v>
      </c>
      <c r="C117" s="370" t="s">
        <v>4339</v>
      </c>
      <c r="D117" s="370" t="s">
        <v>1927</v>
      </c>
      <c r="E117" s="370" t="s">
        <v>1927</v>
      </c>
      <c r="F117" s="370" t="s">
        <v>1927</v>
      </c>
      <c r="G117" s="370" t="s">
        <v>116</v>
      </c>
      <c r="H117" s="370" t="s">
        <v>4229</v>
      </c>
      <c r="I117" s="370" t="s">
        <v>3399</v>
      </c>
      <c r="J117" s="370" t="s">
        <v>4340</v>
      </c>
      <c r="K117" s="370" t="s">
        <v>4341</v>
      </c>
      <c r="L117" s="370" t="s">
        <v>4342</v>
      </c>
      <c r="M117" s="370" t="s">
        <v>4343</v>
      </c>
      <c r="N117" s="370" t="s">
        <v>4344</v>
      </c>
      <c r="O117" s="370" t="s">
        <v>4345</v>
      </c>
      <c r="P117" s="370"/>
    </row>
    <row r="118" spans="1:16" ht="13.65" customHeight="1">
      <c r="A118" s="369">
        <v>1280</v>
      </c>
      <c r="B118" s="370">
        <v>1426</v>
      </c>
      <c r="C118" s="370" t="s">
        <v>4346</v>
      </c>
      <c r="D118" s="370" t="s">
        <v>1927</v>
      </c>
      <c r="E118" s="370" t="s">
        <v>1927</v>
      </c>
      <c r="F118" s="370" t="s">
        <v>1927</v>
      </c>
      <c r="G118" s="370" t="s">
        <v>116</v>
      </c>
      <c r="H118" s="370" t="s">
        <v>4229</v>
      </c>
      <c r="I118" s="370" t="s">
        <v>3399</v>
      </c>
      <c r="J118" s="370" t="s">
        <v>4347</v>
      </c>
      <c r="K118" s="370" t="s">
        <v>4348</v>
      </c>
      <c r="L118" s="370" t="s">
        <v>4349</v>
      </c>
      <c r="M118" s="370" t="s">
        <v>4343</v>
      </c>
      <c r="N118" s="370" t="s">
        <v>4350</v>
      </c>
      <c r="O118" s="370" t="s">
        <v>4351</v>
      </c>
      <c r="P118" s="370"/>
    </row>
    <row r="119" spans="1:16" ht="13.65" customHeight="1">
      <c r="A119" s="369">
        <v>1281</v>
      </c>
      <c r="B119" s="370">
        <v>1427</v>
      </c>
      <c r="C119" s="370" t="s">
        <v>4352</v>
      </c>
      <c r="D119" s="370" t="s">
        <v>1927</v>
      </c>
      <c r="E119" s="370" t="s">
        <v>1927</v>
      </c>
      <c r="F119" s="370" t="s">
        <v>1927</v>
      </c>
      <c r="G119" s="370" t="s">
        <v>116</v>
      </c>
      <c r="H119" s="370" t="s">
        <v>4229</v>
      </c>
      <c r="I119" s="370" t="s">
        <v>3399</v>
      </c>
      <c r="J119" s="370" t="s">
        <v>4353</v>
      </c>
      <c r="K119" s="370" t="s">
        <v>4354</v>
      </c>
      <c r="L119" s="370" t="s">
        <v>4349</v>
      </c>
      <c r="M119" s="370" t="s">
        <v>4343</v>
      </c>
      <c r="N119" s="370" t="s">
        <v>4355</v>
      </c>
      <c r="O119" s="370" t="s">
        <v>4351</v>
      </c>
      <c r="P119" s="370"/>
    </row>
    <row r="120" spans="1:16" ht="13.65" customHeight="1">
      <c r="A120" s="369">
        <v>1283</v>
      </c>
      <c r="B120" s="370">
        <v>1432</v>
      </c>
      <c r="C120" s="370" t="s">
        <v>4356</v>
      </c>
      <c r="D120" s="370" t="s">
        <v>1927</v>
      </c>
      <c r="E120" s="370" t="s">
        <v>1927</v>
      </c>
      <c r="F120" s="370" t="s">
        <v>1927</v>
      </c>
      <c r="G120" s="370" t="s">
        <v>1927</v>
      </c>
      <c r="H120" s="370" t="s">
        <v>4229</v>
      </c>
      <c r="I120" s="370" t="s">
        <v>3399</v>
      </c>
      <c r="J120" s="370" t="s">
        <v>4357</v>
      </c>
      <c r="K120" s="370" t="s">
        <v>4358</v>
      </c>
      <c r="L120" s="370"/>
      <c r="M120" s="370" t="s">
        <v>4311</v>
      </c>
      <c r="N120" s="370" t="s">
        <v>4359</v>
      </c>
      <c r="O120" s="370" t="s">
        <v>4360</v>
      </c>
      <c r="P120" s="370"/>
    </row>
    <row r="121" spans="1:16" ht="13.65" customHeight="1">
      <c r="A121" s="369">
        <v>1285</v>
      </c>
      <c r="B121" s="370">
        <v>1439</v>
      </c>
      <c r="C121" s="370" t="s">
        <v>4361</v>
      </c>
      <c r="D121" s="370" t="s">
        <v>1927</v>
      </c>
      <c r="E121" s="370" t="s">
        <v>1927</v>
      </c>
      <c r="F121" s="370" t="s">
        <v>1927</v>
      </c>
      <c r="G121" s="370" t="s">
        <v>1927</v>
      </c>
      <c r="H121" s="370" t="s">
        <v>4229</v>
      </c>
      <c r="I121" s="370" t="s">
        <v>3399</v>
      </c>
      <c r="J121" s="370" t="s">
        <v>4362</v>
      </c>
      <c r="K121" s="370" t="s">
        <v>4363</v>
      </c>
      <c r="L121" s="370"/>
      <c r="M121" s="370" t="s">
        <v>4364</v>
      </c>
      <c r="N121" s="370" t="s">
        <v>4365</v>
      </c>
      <c r="O121" s="370" t="s">
        <v>4366</v>
      </c>
      <c r="P121" s="370"/>
    </row>
    <row r="122" spans="1:16" ht="13.65" customHeight="1">
      <c r="A122" s="369">
        <v>1291</v>
      </c>
      <c r="B122" s="370">
        <v>1416</v>
      </c>
      <c r="C122" s="370" t="s">
        <v>4367</v>
      </c>
      <c r="D122" s="370" t="s">
        <v>3341</v>
      </c>
      <c r="E122" s="370" t="s">
        <v>3341</v>
      </c>
      <c r="F122" s="370" t="s">
        <v>3341</v>
      </c>
      <c r="G122" s="370" t="s">
        <v>3341</v>
      </c>
      <c r="H122" s="370" t="s">
        <v>1381</v>
      </c>
      <c r="I122" s="370" t="s">
        <v>3399</v>
      </c>
      <c r="J122" s="370" t="s">
        <v>4368</v>
      </c>
      <c r="K122" s="370" t="s">
        <v>4369</v>
      </c>
      <c r="L122" s="370"/>
      <c r="M122" s="370" t="s">
        <v>4370</v>
      </c>
      <c r="N122" s="370" t="s">
        <v>4371</v>
      </c>
      <c r="O122" s="370" t="s">
        <v>4372</v>
      </c>
      <c r="P122" s="370" t="s">
        <v>4373</v>
      </c>
    </row>
    <row r="123" spans="1:16" ht="13.65" customHeight="1">
      <c r="A123" s="369">
        <v>1292</v>
      </c>
      <c r="B123" s="370">
        <v>1417</v>
      </c>
      <c r="C123" s="370" t="s">
        <v>4374</v>
      </c>
      <c r="D123" s="370" t="s">
        <v>1927</v>
      </c>
      <c r="E123" s="370" t="s">
        <v>1927</v>
      </c>
      <c r="F123" s="370" t="s">
        <v>1927</v>
      </c>
      <c r="G123" s="370" t="s">
        <v>1927</v>
      </c>
      <c r="H123" s="370" t="s">
        <v>1381</v>
      </c>
      <c r="I123" s="370" t="s">
        <v>3399</v>
      </c>
      <c r="J123" s="370" t="s">
        <v>4375</v>
      </c>
      <c r="K123" s="370" t="s">
        <v>4376</v>
      </c>
      <c r="L123" s="370"/>
      <c r="M123" s="370" t="s">
        <v>4377</v>
      </c>
      <c r="N123" s="370" t="s">
        <v>4378</v>
      </c>
      <c r="O123" s="370" t="s">
        <v>4379</v>
      </c>
      <c r="P123" s="370"/>
    </row>
    <row r="124" spans="1:16" ht="13.65" customHeight="1">
      <c r="A124" s="369">
        <v>1293</v>
      </c>
      <c r="B124" s="370">
        <v>1538</v>
      </c>
      <c r="C124" s="370" t="s">
        <v>4380</v>
      </c>
      <c r="D124" s="370" t="s">
        <v>1927</v>
      </c>
      <c r="E124" s="370" t="s">
        <v>1927</v>
      </c>
      <c r="F124" s="370" t="s">
        <v>1927</v>
      </c>
      <c r="G124" s="370" t="s">
        <v>1927</v>
      </c>
      <c r="H124" s="370" t="s">
        <v>1378</v>
      </c>
      <c r="I124" s="370" t="s">
        <v>3399</v>
      </c>
      <c r="J124" s="370"/>
      <c r="K124" s="370"/>
      <c r="L124" s="370"/>
      <c r="M124" s="370" t="s">
        <v>4381</v>
      </c>
      <c r="N124" s="370" t="s">
        <v>4382</v>
      </c>
      <c r="O124" s="370" t="s">
        <v>4383</v>
      </c>
      <c r="P124" s="370" t="s">
        <v>4384</v>
      </c>
    </row>
    <row r="125" spans="1:16" ht="13.65" customHeight="1">
      <c r="A125" s="369">
        <v>1297</v>
      </c>
      <c r="B125" s="370">
        <v>1580</v>
      </c>
      <c r="C125" s="370" t="s">
        <v>4385</v>
      </c>
      <c r="D125" s="370" t="s">
        <v>1927</v>
      </c>
      <c r="E125" s="370" t="s">
        <v>1927</v>
      </c>
      <c r="F125" s="370" t="s">
        <v>1927</v>
      </c>
      <c r="G125" s="370" t="s">
        <v>1927</v>
      </c>
      <c r="H125" s="370" t="s">
        <v>4239</v>
      </c>
      <c r="I125" s="370" t="s">
        <v>3399</v>
      </c>
      <c r="J125" s="370"/>
      <c r="K125" s="370"/>
      <c r="L125" s="370"/>
      <c r="M125" s="370"/>
      <c r="N125" s="370" t="s">
        <v>4386</v>
      </c>
      <c r="O125" s="370" t="s">
        <v>4387</v>
      </c>
      <c r="P125" s="370"/>
    </row>
    <row r="126" spans="1:16" ht="13.65" customHeight="1">
      <c r="A126" s="369">
        <v>1312</v>
      </c>
      <c r="B126" s="370">
        <v>8037</v>
      </c>
      <c r="C126" s="370" t="s">
        <v>4388</v>
      </c>
      <c r="D126" s="370" t="s">
        <v>1927</v>
      </c>
      <c r="E126" s="370" t="s">
        <v>1927</v>
      </c>
      <c r="F126" s="370" t="s">
        <v>1927</v>
      </c>
      <c r="G126" s="370" t="s">
        <v>1927</v>
      </c>
      <c r="H126" s="370" t="s">
        <v>1378</v>
      </c>
      <c r="I126" s="370" t="s">
        <v>3399</v>
      </c>
      <c r="J126" s="370" t="s">
        <v>3872</v>
      </c>
      <c r="K126" s="370"/>
      <c r="L126" s="370"/>
      <c r="M126" s="370"/>
      <c r="N126" s="370"/>
      <c r="O126" s="370" t="s">
        <v>4389</v>
      </c>
      <c r="P126" s="370"/>
    </row>
    <row r="127" spans="1:16" ht="13.65" customHeight="1">
      <c r="A127" s="369">
        <v>1319</v>
      </c>
      <c r="B127" s="370">
        <v>8038</v>
      </c>
      <c r="C127" s="370" t="s">
        <v>4390</v>
      </c>
      <c r="D127" s="370" t="s">
        <v>1927</v>
      </c>
      <c r="E127" s="370" t="s">
        <v>1927</v>
      </c>
      <c r="F127" s="370" t="s">
        <v>1927</v>
      </c>
      <c r="G127" s="370" t="s">
        <v>1927</v>
      </c>
      <c r="H127" s="370" t="s">
        <v>1378</v>
      </c>
      <c r="I127" s="370" t="s">
        <v>3399</v>
      </c>
      <c r="J127" s="370" t="s">
        <v>3872</v>
      </c>
      <c r="K127" s="370"/>
      <c r="L127" s="370"/>
      <c r="M127" s="370"/>
      <c r="N127" s="370"/>
      <c r="O127" s="370"/>
      <c r="P127" s="370"/>
    </row>
    <row r="128" spans="1:16" ht="13.65" customHeight="1">
      <c r="A128" s="369">
        <v>1367</v>
      </c>
      <c r="B128" s="370">
        <v>1436</v>
      </c>
      <c r="C128" s="370" t="s">
        <v>4391</v>
      </c>
      <c r="D128" s="370" t="s">
        <v>1927</v>
      </c>
      <c r="E128" s="370" t="s">
        <v>1927</v>
      </c>
      <c r="F128" s="370" t="s">
        <v>1927</v>
      </c>
      <c r="G128" s="370" t="s">
        <v>1927</v>
      </c>
      <c r="H128" s="370" t="s">
        <v>4229</v>
      </c>
      <c r="I128" s="370" t="s">
        <v>3399</v>
      </c>
      <c r="J128" s="370" t="s">
        <v>4392</v>
      </c>
      <c r="K128" s="370" t="s">
        <v>4393</v>
      </c>
      <c r="L128" s="370" t="s">
        <v>4317</v>
      </c>
      <c r="M128" s="370" t="s">
        <v>4311</v>
      </c>
      <c r="N128" s="370" t="s">
        <v>4394</v>
      </c>
      <c r="O128" s="370" t="s">
        <v>4313</v>
      </c>
      <c r="P128" s="370"/>
    </row>
    <row r="129" spans="1:16" ht="13.65" customHeight="1">
      <c r="A129" s="369">
        <v>1369</v>
      </c>
      <c r="B129" s="370">
        <v>1438</v>
      </c>
      <c r="C129" s="370" t="s">
        <v>4395</v>
      </c>
      <c r="D129" s="370" t="s">
        <v>1927</v>
      </c>
      <c r="E129" s="370" t="s">
        <v>1927</v>
      </c>
      <c r="F129" s="370" t="s">
        <v>1927</v>
      </c>
      <c r="G129" s="370" t="s">
        <v>1927</v>
      </c>
      <c r="H129" s="370" t="s">
        <v>4229</v>
      </c>
      <c r="I129" s="370" t="s">
        <v>3399</v>
      </c>
      <c r="J129" s="370" t="s">
        <v>4396</v>
      </c>
      <c r="K129" s="370" t="s">
        <v>4397</v>
      </c>
      <c r="L129" s="370"/>
      <c r="M129" s="370" t="s">
        <v>4398</v>
      </c>
      <c r="N129" s="370" t="s">
        <v>4399</v>
      </c>
      <c r="O129" s="370" t="s">
        <v>4400</v>
      </c>
      <c r="P129" s="370"/>
    </row>
    <row r="130" spans="1:16" ht="13.65" customHeight="1">
      <c r="A130" s="369">
        <v>1382</v>
      </c>
      <c r="B130" s="370">
        <v>8044</v>
      </c>
      <c r="C130" s="370" t="s">
        <v>4401</v>
      </c>
      <c r="D130" s="370" t="s">
        <v>3341</v>
      </c>
      <c r="E130" s="370" t="s">
        <v>3341</v>
      </c>
      <c r="F130" s="370" t="s">
        <v>3341</v>
      </c>
      <c r="G130" s="370" t="s">
        <v>3341</v>
      </c>
      <c r="H130" s="370" t="s">
        <v>1378</v>
      </c>
      <c r="I130" s="370" t="s">
        <v>3399</v>
      </c>
      <c r="J130" s="370" t="s">
        <v>4402</v>
      </c>
      <c r="K130" s="370" t="s">
        <v>4403</v>
      </c>
      <c r="L130" s="370" t="s">
        <v>4404</v>
      </c>
      <c r="M130" s="370"/>
      <c r="N130" s="370"/>
      <c r="O130" s="370"/>
      <c r="P130" s="370"/>
    </row>
    <row r="131" spans="1:16" ht="13.65" customHeight="1">
      <c r="A131" s="369">
        <v>1393</v>
      </c>
      <c r="B131" s="370">
        <v>4012</v>
      </c>
      <c r="C131" s="370" t="s">
        <v>4405</v>
      </c>
      <c r="D131" s="370" t="s">
        <v>1927</v>
      </c>
      <c r="E131" s="370" t="s">
        <v>1927</v>
      </c>
      <c r="F131" s="370" t="s">
        <v>1927</v>
      </c>
      <c r="G131" s="370" t="s">
        <v>116</v>
      </c>
      <c r="H131" s="370" t="s">
        <v>4229</v>
      </c>
      <c r="I131" s="370" t="s">
        <v>3259</v>
      </c>
      <c r="J131" s="370" t="s">
        <v>4406</v>
      </c>
      <c r="K131" s="370" t="s">
        <v>4407</v>
      </c>
      <c r="L131" s="370"/>
      <c r="M131" s="370" t="s">
        <v>4408</v>
      </c>
      <c r="N131" s="370" t="s">
        <v>4409</v>
      </c>
      <c r="O131" s="370" t="s">
        <v>4410</v>
      </c>
      <c r="P131" s="370"/>
    </row>
    <row r="132" spans="1:16" ht="13.65" customHeight="1">
      <c r="A132" s="369">
        <v>1407</v>
      </c>
      <c r="B132" s="370">
        <v>1437</v>
      </c>
      <c r="C132" s="370" t="s">
        <v>4411</v>
      </c>
      <c r="D132" s="370" t="s">
        <v>1927</v>
      </c>
      <c r="E132" s="370" t="s">
        <v>1927</v>
      </c>
      <c r="F132" s="370" t="s">
        <v>1927</v>
      </c>
      <c r="G132" s="370" t="s">
        <v>1927</v>
      </c>
      <c r="H132" s="370" t="s">
        <v>4229</v>
      </c>
      <c r="I132" s="370" t="s">
        <v>3399</v>
      </c>
      <c r="J132" s="370" t="s">
        <v>4412</v>
      </c>
      <c r="K132" s="370" t="s">
        <v>4413</v>
      </c>
      <c r="L132" s="370"/>
      <c r="M132" s="370" t="s">
        <v>4311</v>
      </c>
      <c r="N132" s="370" t="s">
        <v>4414</v>
      </c>
      <c r="O132" s="370" t="s">
        <v>4313</v>
      </c>
      <c r="P132" s="370"/>
    </row>
    <row r="133" spans="1:16" ht="13.65" customHeight="1">
      <c r="A133" s="369">
        <v>1425</v>
      </c>
      <c r="B133" s="370">
        <v>2001</v>
      </c>
      <c r="C133" s="370" t="s">
        <v>4415</v>
      </c>
      <c r="D133" s="370" t="s">
        <v>115</v>
      </c>
      <c r="E133" s="370" t="s">
        <v>116</v>
      </c>
      <c r="F133" s="370" t="s">
        <v>1927</v>
      </c>
      <c r="G133" s="370" t="s">
        <v>1927</v>
      </c>
      <c r="H133" s="370" t="s">
        <v>1381</v>
      </c>
      <c r="I133" s="370" t="s">
        <v>3259</v>
      </c>
      <c r="J133" s="370" t="s">
        <v>4416</v>
      </c>
      <c r="K133" s="370" t="s">
        <v>4417</v>
      </c>
      <c r="L133" s="370" t="s">
        <v>4418</v>
      </c>
      <c r="M133" s="370"/>
      <c r="N133" s="370" t="s">
        <v>4419</v>
      </c>
      <c r="O133" s="370" t="s">
        <v>4420</v>
      </c>
      <c r="P133" s="370"/>
    </row>
    <row r="134" spans="1:16" ht="13.65" customHeight="1">
      <c r="A134" s="369">
        <v>1426</v>
      </c>
      <c r="B134" s="370">
        <v>2001</v>
      </c>
      <c r="C134" s="370" t="s">
        <v>4415</v>
      </c>
      <c r="D134" s="370" t="s">
        <v>115</v>
      </c>
      <c r="E134" s="370" t="s">
        <v>116</v>
      </c>
      <c r="F134" s="370" t="s">
        <v>1927</v>
      </c>
      <c r="G134" s="370" t="s">
        <v>1927</v>
      </c>
      <c r="H134" s="370" t="s">
        <v>1381</v>
      </c>
      <c r="I134" s="370" t="s">
        <v>3259</v>
      </c>
      <c r="J134" s="370" t="s">
        <v>4416</v>
      </c>
      <c r="K134" s="370" t="s">
        <v>4417</v>
      </c>
      <c r="L134" s="370" t="s">
        <v>4418</v>
      </c>
      <c r="M134" s="370"/>
      <c r="N134" s="370" t="s">
        <v>4419</v>
      </c>
      <c r="O134" s="370" t="s">
        <v>4420</v>
      </c>
      <c r="P134" s="370"/>
    </row>
    <row r="135" spans="1:16" ht="13.65" customHeight="1">
      <c r="A135" s="369">
        <v>1453</v>
      </c>
      <c r="B135" s="370">
        <v>1444</v>
      </c>
      <c r="C135" s="370" t="s">
        <v>4421</v>
      </c>
      <c r="D135" s="370" t="s">
        <v>1927</v>
      </c>
      <c r="E135" s="370" t="s">
        <v>1927</v>
      </c>
      <c r="F135" s="370" t="s">
        <v>1927</v>
      </c>
      <c r="G135" s="370" t="s">
        <v>1927</v>
      </c>
      <c r="H135" s="370" t="s">
        <v>4229</v>
      </c>
      <c r="I135" s="370" t="s">
        <v>3399</v>
      </c>
      <c r="J135" s="370" t="s">
        <v>4422</v>
      </c>
      <c r="K135" s="370" t="s">
        <v>4423</v>
      </c>
      <c r="L135" s="370" t="s">
        <v>4424</v>
      </c>
      <c r="M135" s="370" t="s">
        <v>4425</v>
      </c>
      <c r="N135" s="370" t="s">
        <v>4426</v>
      </c>
      <c r="O135" s="370" t="s">
        <v>4427</v>
      </c>
      <c r="P135" s="370"/>
    </row>
    <row r="136" spans="1:16" ht="13.65" customHeight="1">
      <c r="A136" s="369">
        <v>1454</v>
      </c>
      <c r="B136" s="370">
        <v>1443</v>
      </c>
      <c r="C136" s="370" t="s">
        <v>4428</v>
      </c>
      <c r="D136" s="370" t="s">
        <v>1927</v>
      </c>
      <c r="E136" s="370" t="s">
        <v>1927</v>
      </c>
      <c r="F136" s="370" t="s">
        <v>1927</v>
      </c>
      <c r="G136" s="370" t="s">
        <v>1927</v>
      </c>
      <c r="H136" s="370" t="s">
        <v>4229</v>
      </c>
      <c r="I136" s="370" t="s">
        <v>3399</v>
      </c>
      <c r="J136" s="370" t="s">
        <v>4429</v>
      </c>
      <c r="K136" s="370" t="s">
        <v>4430</v>
      </c>
      <c r="L136" s="370" t="s">
        <v>4431</v>
      </c>
      <c r="M136" s="370" t="s">
        <v>4425</v>
      </c>
      <c r="N136" s="370" t="s">
        <v>4432</v>
      </c>
      <c r="O136" s="370" t="s">
        <v>4427</v>
      </c>
      <c r="P136" s="370"/>
    </row>
    <row r="137" spans="1:16" ht="13.65" customHeight="1">
      <c r="A137" s="369">
        <v>1457</v>
      </c>
      <c r="B137" s="370">
        <v>1446</v>
      </c>
      <c r="C137" s="370" t="s">
        <v>4433</v>
      </c>
      <c r="D137" s="370" t="s">
        <v>1927</v>
      </c>
      <c r="E137" s="370" t="s">
        <v>1927</v>
      </c>
      <c r="F137" s="370" t="s">
        <v>1927</v>
      </c>
      <c r="G137" s="370" t="s">
        <v>1927</v>
      </c>
      <c r="H137" s="370" t="s">
        <v>4229</v>
      </c>
      <c r="I137" s="370" t="s">
        <v>3399</v>
      </c>
      <c r="J137" s="370" t="s">
        <v>4434</v>
      </c>
      <c r="K137" s="370" t="s">
        <v>4435</v>
      </c>
      <c r="L137" s="370" t="s">
        <v>4424</v>
      </c>
      <c r="M137" s="370" t="s">
        <v>4425</v>
      </c>
      <c r="N137" s="370" t="s">
        <v>4436</v>
      </c>
      <c r="O137" s="370" t="s">
        <v>4427</v>
      </c>
      <c r="P137" s="370"/>
    </row>
    <row r="138" spans="1:16" ht="13.65" customHeight="1">
      <c r="A138" s="369">
        <v>1459</v>
      </c>
      <c r="B138" s="370">
        <v>1447</v>
      </c>
      <c r="C138" s="370" t="s">
        <v>4437</v>
      </c>
      <c r="D138" s="370" t="s">
        <v>1927</v>
      </c>
      <c r="E138" s="370" t="s">
        <v>1927</v>
      </c>
      <c r="F138" s="370" t="s">
        <v>1927</v>
      </c>
      <c r="G138" s="370" t="s">
        <v>1927</v>
      </c>
      <c r="H138" s="370" t="s">
        <v>4229</v>
      </c>
      <c r="I138" s="370" t="s">
        <v>3399</v>
      </c>
      <c r="J138" s="370" t="s">
        <v>4438</v>
      </c>
      <c r="K138" s="370" t="s">
        <v>4439</v>
      </c>
      <c r="L138" s="370" t="s">
        <v>4424</v>
      </c>
      <c r="M138" s="370" t="s">
        <v>4425</v>
      </c>
      <c r="N138" s="370" t="s">
        <v>4440</v>
      </c>
      <c r="O138" s="370" t="s">
        <v>4427</v>
      </c>
      <c r="P138" s="370"/>
    </row>
    <row r="139" spans="1:16" ht="13.65" customHeight="1">
      <c r="A139" s="369">
        <v>1460</v>
      </c>
      <c r="B139" s="370">
        <v>1448</v>
      </c>
      <c r="C139" s="370" t="s">
        <v>4441</v>
      </c>
      <c r="D139" s="370" t="s">
        <v>1927</v>
      </c>
      <c r="E139" s="370" t="s">
        <v>1927</v>
      </c>
      <c r="F139" s="370" t="s">
        <v>1927</v>
      </c>
      <c r="G139" s="370" t="s">
        <v>1927</v>
      </c>
      <c r="H139" s="370" t="s">
        <v>4229</v>
      </c>
      <c r="I139" s="370" t="s">
        <v>3399</v>
      </c>
      <c r="J139" s="370" t="s">
        <v>4442</v>
      </c>
      <c r="K139" s="370" t="s">
        <v>4443</v>
      </c>
      <c r="L139" s="370" t="s">
        <v>4424</v>
      </c>
      <c r="M139" s="370" t="s">
        <v>4425</v>
      </c>
      <c r="N139" s="370" t="s">
        <v>4444</v>
      </c>
      <c r="O139" s="370" t="s">
        <v>4427</v>
      </c>
      <c r="P139" s="370"/>
    </row>
    <row r="140" spans="1:16" ht="13.65" customHeight="1">
      <c r="A140" s="369">
        <v>1463</v>
      </c>
      <c r="B140" s="370">
        <v>4078</v>
      </c>
      <c r="C140" s="370" t="s">
        <v>4445</v>
      </c>
      <c r="D140" s="370" t="s">
        <v>1927</v>
      </c>
      <c r="E140" s="370" t="s">
        <v>1927</v>
      </c>
      <c r="F140" s="370" t="s">
        <v>1927</v>
      </c>
      <c r="G140" s="370" t="s">
        <v>115</v>
      </c>
      <c r="H140" s="370" t="s">
        <v>1378</v>
      </c>
      <c r="I140" s="370" t="s">
        <v>3399</v>
      </c>
      <c r="J140" s="370" t="s">
        <v>4446</v>
      </c>
      <c r="K140" s="370" t="s">
        <v>4447</v>
      </c>
      <c r="L140" s="370"/>
      <c r="M140" s="370"/>
      <c r="N140" s="370"/>
      <c r="O140" s="370" t="s">
        <v>4448</v>
      </c>
      <c r="P140" s="370"/>
    </row>
    <row r="141" spans="1:16" ht="13.65" customHeight="1">
      <c r="A141" s="369">
        <v>1513</v>
      </c>
      <c r="B141" s="370">
        <v>1380</v>
      </c>
      <c r="C141" s="370" t="s">
        <v>4449</v>
      </c>
      <c r="D141" s="370" t="s">
        <v>1927</v>
      </c>
      <c r="E141" s="370" t="s">
        <v>116</v>
      </c>
      <c r="F141" s="370" t="s">
        <v>1927</v>
      </c>
      <c r="G141" s="370" t="s">
        <v>1927</v>
      </c>
      <c r="H141" s="370" t="s">
        <v>3299</v>
      </c>
      <c r="I141" s="370" t="s">
        <v>3399</v>
      </c>
      <c r="J141" s="370" t="s">
        <v>4450</v>
      </c>
      <c r="K141" s="370" t="s">
        <v>4451</v>
      </c>
      <c r="L141" s="370"/>
      <c r="M141" s="370" t="s">
        <v>4452</v>
      </c>
      <c r="N141" s="370" t="s">
        <v>4453</v>
      </c>
      <c r="O141" s="370" t="s">
        <v>4454</v>
      </c>
      <c r="P141" s="370" t="s">
        <v>4455</v>
      </c>
    </row>
    <row r="142" spans="1:16" ht="13.65" customHeight="1">
      <c r="A142" s="369">
        <v>1522</v>
      </c>
      <c r="B142" s="370">
        <v>1584</v>
      </c>
      <c r="C142" s="370" t="s">
        <v>4456</v>
      </c>
      <c r="D142" s="370" t="s">
        <v>1927</v>
      </c>
      <c r="E142" s="370" t="s">
        <v>1927</v>
      </c>
      <c r="F142" s="370" t="s">
        <v>1927</v>
      </c>
      <c r="G142" s="370" t="s">
        <v>1927</v>
      </c>
      <c r="H142" s="370" t="s">
        <v>1378</v>
      </c>
      <c r="I142" s="370" t="s">
        <v>3399</v>
      </c>
      <c r="J142" s="370"/>
      <c r="K142" s="370"/>
      <c r="L142" s="370"/>
      <c r="M142" s="370"/>
      <c r="N142" s="370" t="s">
        <v>4457</v>
      </c>
      <c r="O142" s="370" t="s">
        <v>4458</v>
      </c>
      <c r="P142" s="370"/>
    </row>
    <row r="143" spans="1:16" ht="13.65" customHeight="1">
      <c r="A143" s="369">
        <v>1524</v>
      </c>
      <c r="B143" s="370">
        <v>3003</v>
      </c>
      <c r="C143" s="370" t="s">
        <v>4238</v>
      </c>
      <c r="D143" s="370" t="s">
        <v>116</v>
      </c>
      <c r="E143" s="370" t="s">
        <v>116</v>
      </c>
      <c r="F143" s="370" t="s">
        <v>115</v>
      </c>
      <c r="G143" s="370" t="s">
        <v>115</v>
      </c>
      <c r="H143" s="370" t="s">
        <v>4239</v>
      </c>
      <c r="I143" s="370"/>
      <c r="J143" s="370" t="s">
        <v>4240</v>
      </c>
      <c r="K143" s="370" t="s">
        <v>4241</v>
      </c>
      <c r="L143" s="370" t="s">
        <v>4242</v>
      </c>
      <c r="M143" s="370"/>
      <c r="N143" s="370" t="s">
        <v>4243</v>
      </c>
      <c r="O143" s="370" t="s">
        <v>4244</v>
      </c>
      <c r="P143" s="370"/>
    </row>
    <row r="144" spans="1:16" ht="13.65" customHeight="1">
      <c r="A144" s="369">
        <v>1525</v>
      </c>
      <c r="B144" s="370">
        <v>4092</v>
      </c>
      <c r="C144" s="370" t="s">
        <v>4459</v>
      </c>
      <c r="D144" s="370" t="s">
        <v>1927</v>
      </c>
      <c r="E144" s="370" t="s">
        <v>1927</v>
      </c>
      <c r="F144" s="370" t="s">
        <v>1927</v>
      </c>
      <c r="G144" s="370" t="s">
        <v>1927</v>
      </c>
      <c r="H144" s="370" t="s">
        <v>3299</v>
      </c>
      <c r="I144" s="370" t="s">
        <v>3399</v>
      </c>
      <c r="J144" s="370" t="s">
        <v>4460</v>
      </c>
      <c r="K144" s="370" t="s">
        <v>4461</v>
      </c>
      <c r="L144" s="370" t="s">
        <v>4462</v>
      </c>
      <c r="M144" s="370" t="s">
        <v>4463</v>
      </c>
      <c r="N144" s="370"/>
      <c r="O144" s="370" t="s">
        <v>4464</v>
      </c>
      <c r="P144" s="370"/>
    </row>
    <row r="145" spans="1:16" ht="13.65" customHeight="1">
      <c r="A145" s="369">
        <v>1528</v>
      </c>
      <c r="B145" s="370">
        <v>1469</v>
      </c>
      <c r="C145" s="370" t="s">
        <v>4465</v>
      </c>
      <c r="D145" s="370" t="s">
        <v>116</v>
      </c>
      <c r="E145" s="370" t="s">
        <v>116</v>
      </c>
      <c r="F145" s="370" t="s">
        <v>115</v>
      </c>
      <c r="G145" s="370" t="s">
        <v>116</v>
      </c>
      <c r="H145" s="370" t="s">
        <v>1381</v>
      </c>
      <c r="I145" s="370" t="s">
        <v>3399</v>
      </c>
      <c r="J145" s="370"/>
      <c r="K145" s="370"/>
      <c r="L145" s="370"/>
      <c r="M145" s="370" t="s">
        <v>4466</v>
      </c>
      <c r="N145" s="370" t="s">
        <v>4467</v>
      </c>
      <c r="O145" s="370" t="s">
        <v>4468</v>
      </c>
      <c r="P145" s="370"/>
    </row>
    <row r="146" spans="1:16" ht="13.65" customHeight="1">
      <c r="A146" s="369">
        <v>1529</v>
      </c>
      <c r="B146" s="370">
        <v>1565</v>
      </c>
      <c r="C146" s="370" t="s">
        <v>4469</v>
      </c>
      <c r="D146" s="370" t="s">
        <v>1927</v>
      </c>
      <c r="E146" s="370" t="s">
        <v>1927</v>
      </c>
      <c r="F146" s="370" t="s">
        <v>1927</v>
      </c>
      <c r="G146" s="370" t="s">
        <v>1927</v>
      </c>
      <c r="H146" s="370" t="s">
        <v>1381</v>
      </c>
      <c r="I146" s="370" t="s">
        <v>3399</v>
      </c>
      <c r="J146" s="370"/>
      <c r="K146" s="370"/>
      <c r="L146" s="370" t="s">
        <v>4470</v>
      </c>
      <c r="M146" s="370" t="s">
        <v>4471</v>
      </c>
      <c r="N146" s="370" t="s">
        <v>4472</v>
      </c>
      <c r="O146" s="370" t="s">
        <v>4473</v>
      </c>
      <c r="P146" s="370" t="s">
        <v>4474</v>
      </c>
    </row>
    <row r="147" spans="1:16" ht="13.65" customHeight="1">
      <c r="A147" s="369">
        <v>1532</v>
      </c>
      <c r="B147" s="370">
        <v>1545</v>
      </c>
      <c r="C147" s="370" t="s">
        <v>4475</v>
      </c>
      <c r="D147" s="370" t="s">
        <v>1927</v>
      </c>
      <c r="E147" s="370" t="s">
        <v>1927</v>
      </c>
      <c r="F147" s="370" t="s">
        <v>1927</v>
      </c>
      <c r="G147" s="370" t="s">
        <v>1927</v>
      </c>
      <c r="H147" s="370" t="s">
        <v>1381</v>
      </c>
      <c r="I147" s="370" t="s">
        <v>3399</v>
      </c>
      <c r="J147" s="370"/>
      <c r="K147" s="370"/>
      <c r="L147" s="370"/>
      <c r="M147" s="370" t="s">
        <v>4476</v>
      </c>
      <c r="N147" s="370" t="s">
        <v>4477</v>
      </c>
      <c r="O147" s="370" t="s">
        <v>4478</v>
      </c>
      <c r="P147" s="370"/>
    </row>
    <row r="148" spans="1:16" ht="13.65" customHeight="1">
      <c r="A148" s="369">
        <v>1538</v>
      </c>
      <c r="B148" s="370">
        <v>1470</v>
      </c>
      <c r="C148" s="370" t="s">
        <v>4479</v>
      </c>
      <c r="D148" s="370" t="s">
        <v>116</v>
      </c>
      <c r="E148" s="370" t="s">
        <v>116</v>
      </c>
      <c r="F148" s="370" t="s">
        <v>115</v>
      </c>
      <c r="G148" s="370" t="s">
        <v>116</v>
      </c>
      <c r="H148" s="370" t="s">
        <v>1381</v>
      </c>
      <c r="I148" s="370" t="s">
        <v>3399</v>
      </c>
      <c r="J148" s="370"/>
      <c r="K148" s="370"/>
      <c r="L148" s="370"/>
      <c r="M148" s="370" t="s">
        <v>4466</v>
      </c>
      <c r="N148" s="370" t="s">
        <v>4480</v>
      </c>
      <c r="O148" s="370" t="s">
        <v>4481</v>
      </c>
      <c r="P148" s="370"/>
    </row>
    <row r="149" spans="1:16" ht="13.65" customHeight="1">
      <c r="A149" s="369">
        <v>1550</v>
      </c>
      <c r="B149" s="370">
        <v>1531</v>
      </c>
      <c r="C149" s="370" t="s">
        <v>4482</v>
      </c>
      <c r="D149" s="370" t="s">
        <v>1927</v>
      </c>
      <c r="E149" s="370" t="s">
        <v>1927</v>
      </c>
      <c r="F149" s="370" t="s">
        <v>1927</v>
      </c>
      <c r="G149" s="370" t="s">
        <v>1927</v>
      </c>
      <c r="H149" s="370" t="s">
        <v>1381</v>
      </c>
      <c r="I149" s="370" t="s">
        <v>3399</v>
      </c>
      <c r="J149" s="370"/>
      <c r="K149" s="370"/>
      <c r="L149" s="370"/>
      <c r="M149" s="370" t="s">
        <v>4483</v>
      </c>
      <c r="N149" s="370" t="s">
        <v>4484</v>
      </c>
      <c r="O149" s="370" t="s">
        <v>4485</v>
      </c>
      <c r="P149" s="370"/>
    </row>
    <row r="150" spans="1:16" ht="13.65" customHeight="1">
      <c r="A150" s="369">
        <v>1562</v>
      </c>
      <c r="B150" s="370">
        <v>1440</v>
      </c>
      <c r="C150" s="370" t="s">
        <v>4262</v>
      </c>
      <c r="D150" s="370" t="s">
        <v>1927</v>
      </c>
      <c r="E150" s="370" t="s">
        <v>1927</v>
      </c>
      <c r="F150" s="370" t="s">
        <v>1927</v>
      </c>
      <c r="G150" s="370" t="s">
        <v>1927</v>
      </c>
      <c r="H150" s="370" t="s">
        <v>1381</v>
      </c>
      <c r="I150" s="370" t="s">
        <v>3399</v>
      </c>
      <c r="J150" s="370" t="s">
        <v>4263</v>
      </c>
      <c r="K150" s="370" t="s">
        <v>4264</v>
      </c>
      <c r="L150" s="370"/>
      <c r="M150" s="370" t="s">
        <v>4265</v>
      </c>
      <c r="N150" s="370" t="s">
        <v>4266</v>
      </c>
      <c r="O150" s="370" t="s">
        <v>4267</v>
      </c>
      <c r="P150" s="370"/>
    </row>
    <row r="151" spans="1:16" ht="13.65" customHeight="1">
      <c r="A151" s="369">
        <v>1564</v>
      </c>
      <c r="B151" s="370">
        <v>1470</v>
      </c>
      <c r="C151" s="370" t="s">
        <v>4479</v>
      </c>
      <c r="D151" s="370" t="s">
        <v>116</v>
      </c>
      <c r="E151" s="370" t="s">
        <v>116</v>
      </c>
      <c r="F151" s="370" t="s">
        <v>115</v>
      </c>
      <c r="G151" s="370" t="s">
        <v>116</v>
      </c>
      <c r="H151" s="370" t="s">
        <v>1381</v>
      </c>
      <c r="I151" s="370" t="s">
        <v>3399</v>
      </c>
      <c r="J151" s="370"/>
      <c r="K151" s="370"/>
      <c r="L151" s="370"/>
      <c r="M151" s="370" t="s">
        <v>4466</v>
      </c>
      <c r="N151" s="370" t="s">
        <v>4480</v>
      </c>
      <c r="O151" s="370" t="s">
        <v>4481</v>
      </c>
      <c r="P151" s="370"/>
    </row>
    <row r="152" spans="1:16" ht="13.65" customHeight="1">
      <c r="A152" s="369">
        <v>1566</v>
      </c>
      <c r="B152" s="370">
        <v>1491</v>
      </c>
      <c r="C152" s="370" t="s">
        <v>4486</v>
      </c>
      <c r="D152" s="370" t="s">
        <v>1927</v>
      </c>
      <c r="E152" s="370" t="s">
        <v>1927</v>
      </c>
      <c r="F152" s="370" t="s">
        <v>1927</v>
      </c>
      <c r="G152" s="370" t="s">
        <v>1927</v>
      </c>
      <c r="H152" s="370" t="s">
        <v>1381</v>
      </c>
      <c r="I152" s="370" t="s">
        <v>3399</v>
      </c>
      <c r="J152" s="370"/>
      <c r="K152" s="370"/>
      <c r="L152" s="370"/>
      <c r="M152" s="370" t="s">
        <v>4487</v>
      </c>
      <c r="N152" s="370" t="s">
        <v>4488</v>
      </c>
      <c r="O152" s="370" t="s">
        <v>4485</v>
      </c>
      <c r="P152" s="370"/>
    </row>
    <row r="153" spans="1:16" ht="13.65" customHeight="1">
      <c r="A153" s="369">
        <v>1568</v>
      </c>
      <c r="B153" s="370">
        <v>1539</v>
      </c>
      <c r="C153" s="370" t="s">
        <v>4489</v>
      </c>
      <c r="D153" s="370" t="s">
        <v>1927</v>
      </c>
      <c r="E153" s="370" t="s">
        <v>1927</v>
      </c>
      <c r="F153" s="370" t="s">
        <v>1927</v>
      </c>
      <c r="G153" s="370" t="s">
        <v>1927</v>
      </c>
      <c r="H153" s="370" t="s">
        <v>1381</v>
      </c>
      <c r="I153" s="370" t="s">
        <v>3399</v>
      </c>
      <c r="J153" s="370"/>
      <c r="K153" s="370"/>
      <c r="L153" s="370"/>
      <c r="M153" s="370" t="s">
        <v>4490</v>
      </c>
      <c r="N153" s="370" t="s">
        <v>4491</v>
      </c>
      <c r="O153" s="370" t="s">
        <v>4492</v>
      </c>
      <c r="P153" s="370"/>
    </row>
    <row r="154" spans="1:16" ht="13.65" customHeight="1">
      <c r="A154" s="369">
        <v>1570</v>
      </c>
      <c r="B154" s="370">
        <v>1469</v>
      </c>
      <c r="C154" s="370" t="s">
        <v>4465</v>
      </c>
      <c r="D154" s="370" t="s">
        <v>116</v>
      </c>
      <c r="E154" s="370" t="s">
        <v>116</v>
      </c>
      <c r="F154" s="370" t="s">
        <v>115</v>
      </c>
      <c r="G154" s="370" t="s">
        <v>116</v>
      </c>
      <c r="H154" s="370" t="s">
        <v>1381</v>
      </c>
      <c r="I154" s="370" t="s">
        <v>3399</v>
      </c>
      <c r="J154" s="370"/>
      <c r="K154" s="370"/>
      <c r="L154" s="370"/>
      <c r="M154" s="370" t="s">
        <v>4466</v>
      </c>
      <c r="N154" s="370" t="s">
        <v>4467</v>
      </c>
      <c r="O154" s="370" t="s">
        <v>4468</v>
      </c>
      <c r="P154" s="370"/>
    </row>
    <row r="155" spans="1:16" ht="13.65" customHeight="1">
      <c r="A155" s="369">
        <v>1572</v>
      </c>
      <c r="B155" s="370">
        <v>1527</v>
      </c>
      <c r="C155" s="370" t="s">
        <v>4493</v>
      </c>
      <c r="D155" s="370" t="s">
        <v>1927</v>
      </c>
      <c r="E155" s="370" t="s">
        <v>1927</v>
      </c>
      <c r="F155" s="370" t="s">
        <v>1927</v>
      </c>
      <c r="G155" s="370" t="s">
        <v>1927</v>
      </c>
      <c r="H155" s="370" t="s">
        <v>1381</v>
      </c>
      <c r="I155" s="370" t="s">
        <v>3399</v>
      </c>
      <c r="J155" s="370"/>
      <c r="K155" s="370"/>
      <c r="L155" s="370"/>
      <c r="M155" s="370" t="s">
        <v>4483</v>
      </c>
      <c r="N155" s="370" t="s">
        <v>4494</v>
      </c>
      <c r="O155" s="370" t="s">
        <v>4485</v>
      </c>
      <c r="P155" s="370"/>
    </row>
    <row r="156" spans="1:16" ht="13.65" customHeight="1">
      <c r="A156" s="369">
        <v>1590</v>
      </c>
      <c r="B156" s="370">
        <v>4048</v>
      </c>
      <c r="C156" s="370" t="s">
        <v>4495</v>
      </c>
      <c r="D156" s="370" t="s">
        <v>116</v>
      </c>
      <c r="E156" s="370" t="s">
        <v>116</v>
      </c>
      <c r="F156" s="370" t="s">
        <v>115</v>
      </c>
      <c r="G156" s="370" t="s">
        <v>115</v>
      </c>
      <c r="H156" s="370" t="s">
        <v>1378</v>
      </c>
      <c r="I156" s="370" t="s">
        <v>3399</v>
      </c>
      <c r="J156" s="370" t="s">
        <v>4496</v>
      </c>
      <c r="K156" s="370" t="s">
        <v>4497</v>
      </c>
      <c r="L156" s="370" t="s">
        <v>4498</v>
      </c>
      <c r="M156" s="370"/>
      <c r="N156" s="370"/>
      <c r="O156" s="370" t="s">
        <v>4499</v>
      </c>
      <c r="P156" s="370"/>
    </row>
    <row r="157" spans="1:16" ht="13.65" customHeight="1">
      <c r="A157" s="369">
        <v>1591</v>
      </c>
      <c r="B157" s="370">
        <v>4048</v>
      </c>
      <c r="C157" s="370" t="s">
        <v>4495</v>
      </c>
      <c r="D157" s="370" t="s">
        <v>116</v>
      </c>
      <c r="E157" s="370" t="s">
        <v>116</v>
      </c>
      <c r="F157" s="370" t="s">
        <v>115</v>
      </c>
      <c r="G157" s="370" t="s">
        <v>115</v>
      </c>
      <c r="H157" s="370" t="s">
        <v>1378</v>
      </c>
      <c r="I157" s="370" t="s">
        <v>3399</v>
      </c>
      <c r="J157" s="370" t="s">
        <v>4496</v>
      </c>
      <c r="K157" s="370" t="s">
        <v>4497</v>
      </c>
      <c r="L157" s="370" t="s">
        <v>4498</v>
      </c>
      <c r="M157" s="370"/>
      <c r="N157" s="370"/>
      <c r="O157" s="370" t="s">
        <v>4499</v>
      </c>
      <c r="P157" s="370"/>
    </row>
    <row r="158" spans="1:16" ht="13.65" customHeight="1">
      <c r="A158" s="369">
        <v>1593</v>
      </c>
      <c r="B158" s="370">
        <v>4048</v>
      </c>
      <c r="C158" s="370" t="s">
        <v>4495</v>
      </c>
      <c r="D158" s="370" t="s">
        <v>116</v>
      </c>
      <c r="E158" s="370" t="s">
        <v>116</v>
      </c>
      <c r="F158" s="370" t="s">
        <v>115</v>
      </c>
      <c r="G158" s="370" t="s">
        <v>115</v>
      </c>
      <c r="H158" s="370" t="s">
        <v>1378</v>
      </c>
      <c r="I158" s="370" t="s">
        <v>3399</v>
      </c>
      <c r="J158" s="370" t="s">
        <v>4496</v>
      </c>
      <c r="K158" s="370" t="s">
        <v>4497</v>
      </c>
      <c r="L158" s="370" t="s">
        <v>4498</v>
      </c>
      <c r="M158" s="370"/>
      <c r="N158" s="370"/>
      <c r="O158" s="370" t="s">
        <v>4499</v>
      </c>
      <c r="P158" s="370"/>
    </row>
    <row r="159" spans="1:16" ht="13.65" customHeight="1">
      <c r="A159" s="369">
        <v>1594</v>
      </c>
      <c r="B159" s="370">
        <v>4048</v>
      </c>
      <c r="C159" s="370" t="s">
        <v>4495</v>
      </c>
      <c r="D159" s="370" t="s">
        <v>116</v>
      </c>
      <c r="E159" s="370" t="s">
        <v>116</v>
      </c>
      <c r="F159" s="370" t="s">
        <v>115</v>
      </c>
      <c r="G159" s="370" t="s">
        <v>115</v>
      </c>
      <c r="H159" s="370" t="s">
        <v>1378</v>
      </c>
      <c r="I159" s="370" t="s">
        <v>3399</v>
      </c>
      <c r="J159" s="370" t="s">
        <v>4496</v>
      </c>
      <c r="K159" s="370" t="s">
        <v>4497</v>
      </c>
      <c r="L159" s="370" t="s">
        <v>4498</v>
      </c>
      <c r="M159" s="370"/>
      <c r="N159" s="370"/>
      <c r="O159" s="370" t="s">
        <v>4499</v>
      </c>
      <c r="P159" s="370"/>
    </row>
    <row r="160" spans="1:16" s="19" customFormat="1" ht="13.65" customHeight="1">
      <c r="A160" s="371">
        <v>1613</v>
      </c>
      <c r="B160" s="372">
        <v>1357</v>
      </c>
      <c r="C160" s="372" t="s">
        <v>1624</v>
      </c>
      <c r="D160" s="372" t="s">
        <v>1927</v>
      </c>
      <c r="E160" s="372" t="s">
        <v>1927</v>
      </c>
      <c r="F160" s="372" t="s">
        <v>1927</v>
      </c>
      <c r="G160" s="372" t="s">
        <v>1927</v>
      </c>
      <c r="H160" s="372"/>
      <c r="I160" s="372"/>
      <c r="J160" s="372" t="s">
        <v>4500</v>
      </c>
      <c r="K160" s="372" t="s">
        <v>4501</v>
      </c>
      <c r="L160" s="372"/>
      <c r="M160" s="372" t="s">
        <v>4502</v>
      </c>
      <c r="N160" s="372" t="s">
        <v>4503</v>
      </c>
      <c r="O160" s="372" t="s">
        <v>4504</v>
      </c>
      <c r="P160" s="372"/>
    </row>
    <row r="161" spans="1:16" s="19" customFormat="1" ht="13.65" customHeight="1">
      <c r="A161" s="371">
        <v>1613</v>
      </c>
      <c r="B161" s="372">
        <v>8044</v>
      </c>
      <c r="C161" s="372" t="s">
        <v>4401</v>
      </c>
      <c r="D161" s="372" t="s">
        <v>3341</v>
      </c>
      <c r="E161" s="372" t="s">
        <v>3341</v>
      </c>
      <c r="F161" s="372" t="s">
        <v>3341</v>
      </c>
      <c r="G161" s="372" t="s">
        <v>3341</v>
      </c>
      <c r="H161" s="372" t="s">
        <v>1378</v>
      </c>
      <c r="I161" s="372" t="s">
        <v>3399</v>
      </c>
      <c r="J161" s="372" t="s">
        <v>4402</v>
      </c>
      <c r="K161" s="372" t="s">
        <v>4403</v>
      </c>
      <c r="L161" s="372" t="s">
        <v>4404</v>
      </c>
      <c r="M161" s="372"/>
      <c r="N161" s="372"/>
      <c r="O161" s="372"/>
      <c r="P161" s="372"/>
    </row>
    <row r="162" spans="1:16" ht="13.65" customHeight="1">
      <c r="A162" s="369">
        <v>1646</v>
      </c>
      <c r="B162" s="370">
        <v>1320</v>
      </c>
      <c r="C162" s="370" t="s">
        <v>4505</v>
      </c>
      <c r="D162" s="370" t="s">
        <v>1927</v>
      </c>
      <c r="E162" s="370" t="s">
        <v>1927</v>
      </c>
      <c r="F162" s="370" t="s">
        <v>1927</v>
      </c>
      <c r="G162" s="370" t="s">
        <v>1927</v>
      </c>
      <c r="H162" s="370" t="s">
        <v>1381</v>
      </c>
      <c r="I162" s="370" t="s">
        <v>3399</v>
      </c>
      <c r="J162" s="370" t="s">
        <v>4506</v>
      </c>
      <c r="K162" s="370" t="s">
        <v>4507</v>
      </c>
      <c r="L162" s="370" t="s">
        <v>4508</v>
      </c>
      <c r="M162" s="370" t="s">
        <v>4509</v>
      </c>
      <c r="N162" s="370"/>
      <c r="O162" s="370" t="s">
        <v>4510</v>
      </c>
      <c r="P162" s="370"/>
    </row>
    <row r="163" spans="1:16" ht="13.65" customHeight="1">
      <c r="A163" s="369">
        <v>1660</v>
      </c>
      <c r="B163" s="370">
        <v>1444</v>
      </c>
      <c r="C163" s="370" t="s">
        <v>4421</v>
      </c>
      <c r="D163" s="370" t="s">
        <v>1927</v>
      </c>
      <c r="E163" s="370" t="s">
        <v>1927</v>
      </c>
      <c r="F163" s="370" t="s">
        <v>1927</v>
      </c>
      <c r="G163" s="370" t="s">
        <v>1927</v>
      </c>
      <c r="H163" s="370" t="s">
        <v>4229</v>
      </c>
      <c r="I163" s="370" t="s">
        <v>3399</v>
      </c>
      <c r="J163" s="370" t="s">
        <v>4422</v>
      </c>
      <c r="K163" s="370" t="s">
        <v>4423</v>
      </c>
      <c r="L163" s="370" t="s">
        <v>4424</v>
      </c>
      <c r="M163" s="370" t="s">
        <v>4425</v>
      </c>
      <c r="N163" s="370" t="s">
        <v>4426</v>
      </c>
      <c r="O163" s="370" t="s">
        <v>4427</v>
      </c>
      <c r="P163" s="370"/>
    </row>
    <row r="164" spans="1:16" ht="13.65" customHeight="1">
      <c r="A164" s="369">
        <v>1661</v>
      </c>
      <c r="B164" s="370">
        <v>1443</v>
      </c>
      <c r="C164" s="370" t="s">
        <v>4428</v>
      </c>
      <c r="D164" s="370" t="s">
        <v>1927</v>
      </c>
      <c r="E164" s="370" t="s">
        <v>1927</v>
      </c>
      <c r="F164" s="370" t="s">
        <v>1927</v>
      </c>
      <c r="G164" s="370" t="s">
        <v>1927</v>
      </c>
      <c r="H164" s="370" t="s">
        <v>4229</v>
      </c>
      <c r="I164" s="370" t="s">
        <v>3399</v>
      </c>
      <c r="J164" s="370" t="s">
        <v>4429</v>
      </c>
      <c r="K164" s="370" t="s">
        <v>4430</v>
      </c>
      <c r="L164" s="370" t="s">
        <v>4431</v>
      </c>
      <c r="M164" s="370" t="s">
        <v>4425</v>
      </c>
      <c r="N164" s="370" t="s">
        <v>4432</v>
      </c>
      <c r="O164" s="370" t="s">
        <v>4427</v>
      </c>
      <c r="P164" s="370"/>
    </row>
    <row r="165" spans="1:16" ht="13.65" customHeight="1">
      <c r="A165" s="369">
        <v>1663</v>
      </c>
      <c r="B165" s="370">
        <v>1446</v>
      </c>
      <c r="C165" s="370" t="s">
        <v>4433</v>
      </c>
      <c r="D165" s="370" t="s">
        <v>1927</v>
      </c>
      <c r="E165" s="370" t="s">
        <v>1927</v>
      </c>
      <c r="F165" s="370" t="s">
        <v>1927</v>
      </c>
      <c r="G165" s="370" t="s">
        <v>1927</v>
      </c>
      <c r="H165" s="370" t="s">
        <v>4229</v>
      </c>
      <c r="I165" s="370" t="s">
        <v>3399</v>
      </c>
      <c r="J165" s="370" t="s">
        <v>4434</v>
      </c>
      <c r="K165" s="370" t="s">
        <v>4435</v>
      </c>
      <c r="L165" s="370" t="s">
        <v>4424</v>
      </c>
      <c r="M165" s="370" t="s">
        <v>4425</v>
      </c>
      <c r="N165" s="370" t="s">
        <v>4436</v>
      </c>
      <c r="O165" s="370" t="s">
        <v>4427</v>
      </c>
      <c r="P165" s="370"/>
    </row>
    <row r="166" spans="1:16" ht="13.65" customHeight="1">
      <c r="A166" s="369">
        <v>1668</v>
      </c>
      <c r="B166" s="370">
        <v>1447</v>
      </c>
      <c r="C166" s="370" t="s">
        <v>4437</v>
      </c>
      <c r="D166" s="370" t="s">
        <v>1927</v>
      </c>
      <c r="E166" s="370" t="s">
        <v>1927</v>
      </c>
      <c r="F166" s="370" t="s">
        <v>1927</v>
      </c>
      <c r="G166" s="370" t="s">
        <v>1927</v>
      </c>
      <c r="H166" s="370" t="s">
        <v>4229</v>
      </c>
      <c r="I166" s="370" t="s">
        <v>3399</v>
      </c>
      <c r="J166" s="370" t="s">
        <v>4438</v>
      </c>
      <c r="K166" s="370" t="s">
        <v>4439</v>
      </c>
      <c r="L166" s="370" t="s">
        <v>4424</v>
      </c>
      <c r="M166" s="370" t="s">
        <v>4425</v>
      </c>
      <c r="N166" s="370" t="s">
        <v>4440</v>
      </c>
      <c r="O166" s="370" t="s">
        <v>4427</v>
      </c>
      <c r="P166" s="370"/>
    </row>
    <row r="167" spans="1:16" ht="13.65" customHeight="1">
      <c r="A167" s="369">
        <v>1669</v>
      </c>
      <c r="B167" s="370">
        <v>1448</v>
      </c>
      <c r="C167" s="370" t="s">
        <v>4441</v>
      </c>
      <c r="D167" s="370" t="s">
        <v>1927</v>
      </c>
      <c r="E167" s="370" t="s">
        <v>1927</v>
      </c>
      <c r="F167" s="370" t="s">
        <v>1927</v>
      </c>
      <c r="G167" s="370" t="s">
        <v>1927</v>
      </c>
      <c r="H167" s="370" t="s">
        <v>4229</v>
      </c>
      <c r="I167" s="370" t="s">
        <v>3399</v>
      </c>
      <c r="J167" s="370" t="s">
        <v>4442</v>
      </c>
      <c r="K167" s="370" t="s">
        <v>4443</v>
      </c>
      <c r="L167" s="370" t="s">
        <v>4424</v>
      </c>
      <c r="M167" s="370" t="s">
        <v>4425</v>
      </c>
      <c r="N167" s="370" t="s">
        <v>4444</v>
      </c>
      <c r="O167" s="370" t="s">
        <v>4427</v>
      </c>
      <c r="P167" s="370"/>
    </row>
    <row r="168" spans="1:16" ht="13.65" customHeight="1">
      <c r="A168" s="369">
        <v>1693</v>
      </c>
      <c r="B168" s="370">
        <v>3002</v>
      </c>
      <c r="C168" s="370" t="s">
        <v>2410</v>
      </c>
      <c r="D168" s="370" t="s">
        <v>116</v>
      </c>
      <c r="E168" s="370" t="s">
        <v>116</v>
      </c>
      <c r="F168" s="370" t="s">
        <v>115</v>
      </c>
      <c r="G168" s="370" t="s">
        <v>115</v>
      </c>
      <c r="H168" s="370" t="s">
        <v>4229</v>
      </c>
      <c r="I168" s="370"/>
      <c r="J168" s="370" t="s">
        <v>4230</v>
      </c>
      <c r="K168" s="370" t="s">
        <v>4231</v>
      </c>
      <c r="L168" s="370" t="s">
        <v>4232</v>
      </c>
      <c r="M168" s="370"/>
      <c r="N168" s="370" t="s">
        <v>4233</v>
      </c>
      <c r="O168" s="370" t="s">
        <v>4234</v>
      </c>
      <c r="P168" s="370"/>
    </row>
    <row r="169" spans="1:16" ht="13.65" customHeight="1">
      <c r="A169" s="369">
        <v>1694</v>
      </c>
      <c r="B169" s="370">
        <v>3003</v>
      </c>
      <c r="C169" s="370" t="s">
        <v>4238</v>
      </c>
      <c r="D169" s="370" t="s">
        <v>116</v>
      </c>
      <c r="E169" s="370" t="s">
        <v>116</v>
      </c>
      <c r="F169" s="370" t="s">
        <v>115</v>
      </c>
      <c r="G169" s="370" t="s">
        <v>115</v>
      </c>
      <c r="H169" s="370" t="s">
        <v>4239</v>
      </c>
      <c r="I169" s="370"/>
      <c r="J169" s="370" t="s">
        <v>4240</v>
      </c>
      <c r="K169" s="370" t="s">
        <v>4241</v>
      </c>
      <c r="L169" s="370" t="s">
        <v>4242</v>
      </c>
      <c r="M169" s="370"/>
      <c r="N169" s="370" t="s">
        <v>4243</v>
      </c>
      <c r="O169" s="370" t="s">
        <v>4244</v>
      </c>
      <c r="P169" s="370"/>
    </row>
    <row r="170" spans="1:16" s="19" customFormat="1" ht="13.65" customHeight="1">
      <c r="A170" s="371">
        <v>1766</v>
      </c>
      <c r="B170" s="372">
        <v>3002</v>
      </c>
      <c r="C170" s="372" t="s">
        <v>2410</v>
      </c>
      <c r="D170" s="372" t="s">
        <v>116</v>
      </c>
      <c r="E170" s="372" t="s">
        <v>116</v>
      </c>
      <c r="F170" s="372" t="s">
        <v>115</v>
      </c>
      <c r="G170" s="372" t="s">
        <v>115</v>
      </c>
      <c r="H170" s="372" t="s">
        <v>4229</v>
      </c>
      <c r="I170" s="372"/>
      <c r="J170" s="372" t="s">
        <v>4230</v>
      </c>
      <c r="K170" s="372" t="s">
        <v>4231</v>
      </c>
      <c r="L170" s="372" t="s">
        <v>4232</v>
      </c>
      <c r="M170" s="372"/>
      <c r="N170" s="372" t="s">
        <v>4233</v>
      </c>
      <c r="O170" s="372" t="s">
        <v>4234</v>
      </c>
      <c r="P170" s="372"/>
    </row>
    <row r="171" spans="1:16" ht="13.65" customHeight="1">
      <c r="A171" s="369">
        <v>1787</v>
      </c>
      <c r="B171" s="370">
        <v>1424</v>
      </c>
      <c r="C171" s="370" t="s">
        <v>4511</v>
      </c>
      <c r="D171" s="370" t="s">
        <v>1927</v>
      </c>
      <c r="E171" s="370" t="s">
        <v>1927</v>
      </c>
      <c r="F171" s="370" t="s">
        <v>1927</v>
      </c>
      <c r="G171" s="370" t="s">
        <v>116</v>
      </c>
      <c r="H171" s="370" t="s">
        <v>1378</v>
      </c>
      <c r="I171" s="370" t="s">
        <v>3399</v>
      </c>
      <c r="J171" s="370" t="s">
        <v>4512</v>
      </c>
      <c r="K171" s="370" t="s">
        <v>4513</v>
      </c>
      <c r="L171" s="370"/>
      <c r="M171" s="370"/>
      <c r="N171" s="370" t="s">
        <v>4514</v>
      </c>
      <c r="O171" s="370" t="s">
        <v>4515</v>
      </c>
      <c r="P171" s="370"/>
    </row>
    <row r="172" spans="1:16" ht="13.65" customHeight="1">
      <c r="A172" s="369">
        <v>1791</v>
      </c>
      <c r="B172" s="370">
        <v>3009</v>
      </c>
      <c r="C172" s="370" t="s">
        <v>2436</v>
      </c>
      <c r="D172" s="370" t="s">
        <v>116</v>
      </c>
      <c r="E172" s="370" t="s">
        <v>116</v>
      </c>
      <c r="F172" s="370" t="s">
        <v>115</v>
      </c>
      <c r="G172" s="370" t="s">
        <v>115</v>
      </c>
      <c r="H172" s="370" t="s">
        <v>4239</v>
      </c>
      <c r="I172" s="370"/>
      <c r="J172" s="370" t="s">
        <v>4248</v>
      </c>
      <c r="K172" s="370" t="s">
        <v>4249</v>
      </c>
      <c r="L172" s="370"/>
      <c r="M172" s="370"/>
      <c r="N172" s="370" t="s">
        <v>4250</v>
      </c>
      <c r="O172" s="370" t="s">
        <v>4251</v>
      </c>
      <c r="P172" s="370"/>
    </row>
    <row r="173" spans="1:16" ht="13.65" customHeight="1">
      <c r="A173" s="369">
        <v>1911</v>
      </c>
      <c r="B173" s="370">
        <v>1534</v>
      </c>
      <c r="C173" s="370" t="s">
        <v>4516</v>
      </c>
      <c r="D173" s="370" t="s">
        <v>1927</v>
      </c>
      <c r="E173" s="370" t="s">
        <v>1927</v>
      </c>
      <c r="F173" s="370" t="s">
        <v>1927</v>
      </c>
      <c r="G173" s="370" t="s">
        <v>1927</v>
      </c>
      <c r="H173" s="370" t="s">
        <v>3299</v>
      </c>
      <c r="I173" s="370" t="s">
        <v>3399</v>
      </c>
      <c r="J173" s="370"/>
      <c r="K173" s="370"/>
      <c r="L173" s="370" t="s">
        <v>4517</v>
      </c>
      <c r="M173" s="370" t="s">
        <v>3848</v>
      </c>
      <c r="N173" s="370" t="s">
        <v>4518</v>
      </c>
      <c r="O173" s="370" t="s">
        <v>4519</v>
      </c>
      <c r="P173" s="370"/>
    </row>
    <row r="174" spans="1:16" ht="13.65" customHeight="1">
      <c r="A174" s="369">
        <v>1930</v>
      </c>
      <c r="B174" s="370">
        <v>8008</v>
      </c>
      <c r="C174" s="370" t="s">
        <v>4520</v>
      </c>
      <c r="D174" s="370" t="s">
        <v>1927</v>
      </c>
      <c r="E174" s="370" t="s">
        <v>1927</v>
      </c>
      <c r="F174" s="370" t="s">
        <v>1927</v>
      </c>
      <c r="G174" s="370" t="s">
        <v>1927</v>
      </c>
      <c r="H174" s="370" t="s">
        <v>1378</v>
      </c>
      <c r="I174" s="370" t="s">
        <v>3259</v>
      </c>
      <c r="J174" s="370" t="s">
        <v>4521</v>
      </c>
      <c r="K174" s="370" t="s">
        <v>4522</v>
      </c>
      <c r="L174" s="370" t="s">
        <v>4523</v>
      </c>
      <c r="M174" s="370"/>
      <c r="N174" s="370"/>
      <c r="O174" s="370" t="s">
        <v>4524</v>
      </c>
      <c r="P174" s="370"/>
    </row>
    <row r="175" spans="1:16" ht="13.65" customHeight="1">
      <c r="A175" s="369">
        <v>1934</v>
      </c>
      <c r="B175" s="370">
        <v>1183</v>
      </c>
      <c r="C175" s="370" t="s">
        <v>4525</v>
      </c>
      <c r="D175" s="370" t="s">
        <v>116</v>
      </c>
      <c r="E175" s="370" t="s">
        <v>116</v>
      </c>
      <c r="F175" s="370" t="s">
        <v>115</v>
      </c>
      <c r="G175" s="370" t="s">
        <v>115</v>
      </c>
      <c r="H175" s="370" t="s">
        <v>1378</v>
      </c>
      <c r="I175" s="370" t="s">
        <v>3399</v>
      </c>
      <c r="J175" s="370" t="s">
        <v>4526</v>
      </c>
      <c r="K175" s="370" t="s">
        <v>4527</v>
      </c>
      <c r="L175" s="370" t="s">
        <v>4528</v>
      </c>
      <c r="M175" s="370"/>
      <c r="N175" s="370" t="s">
        <v>4529</v>
      </c>
      <c r="O175" s="370" t="s">
        <v>4530</v>
      </c>
      <c r="P175" s="370"/>
    </row>
    <row r="176" spans="1:16" ht="13.65" customHeight="1">
      <c r="A176" s="369">
        <v>1962</v>
      </c>
      <c r="B176" s="370">
        <v>1147</v>
      </c>
      <c r="C176" s="370" t="s">
        <v>1630</v>
      </c>
      <c r="D176" s="370" t="s">
        <v>115</v>
      </c>
      <c r="E176" s="370" t="s">
        <v>116</v>
      </c>
      <c r="F176" s="370" t="s">
        <v>115</v>
      </c>
      <c r="G176" s="370" t="s">
        <v>115</v>
      </c>
      <c r="H176" s="370" t="s">
        <v>1381</v>
      </c>
      <c r="I176" s="370" t="s">
        <v>3259</v>
      </c>
      <c r="J176" s="370" t="s">
        <v>4531</v>
      </c>
      <c r="K176" s="370" t="s">
        <v>4532</v>
      </c>
      <c r="L176" s="370"/>
      <c r="M176" s="370" t="s">
        <v>4533</v>
      </c>
      <c r="N176" s="370" t="s">
        <v>4534</v>
      </c>
      <c r="O176" s="370" t="s">
        <v>4535</v>
      </c>
      <c r="P176" s="370"/>
    </row>
    <row r="177" spans="1:16" ht="13.65" customHeight="1">
      <c r="A177" s="369">
        <v>1986</v>
      </c>
      <c r="B177" s="370">
        <v>1152</v>
      </c>
      <c r="C177" s="370" t="s">
        <v>4536</v>
      </c>
      <c r="D177" s="370" t="s">
        <v>1927</v>
      </c>
      <c r="E177" s="370" t="s">
        <v>1927</v>
      </c>
      <c r="F177" s="370" t="s">
        <v>1927</v>
      </c>
      <c r="G177" s="370" t="s">
        <v>1927</v>
      </c>
      <c r="H177" s="370" t="s">
        <v>1381</v>
      </c>
      <c r="I177" s="370" t="s">
        <v>3399</v>
      </c>
      <c r="J177" s="370"/>
      <c r="K177" s="370"/>
      <c r="L177" s="370" t="s">
        <v>4537</v>
      </c>
      <c r="M177" s="370" t="s">
        <v>4538</v>
      </c>
      <c r="N177" s="370" t="s">
        <v>4539</v>
      </c>
      <c r="O177" s="370" t="s">
        <v>4540</v>
      </c>
      <c r="P177" s="370"/>
    </row>
    <row r="178" spans="1:16" ht="13.65" customHeight="1">
      <c r="A178" s="369">
        <v>2212</v>
      </c>
      <c r="B178" s="370">
        <v>3200</v>
      </c>
      <c r="C178" s="370" t="s">
        <v>4541</v>
      </c>
      <c r="D178" s="370" t="s">
        <v>3341</v>
      </c>
      <c r="E178" s="370" t="s">
        <v>3341</v>
      </c>
      <c r="F178" s="370" t="s">
        <v>3341</v>
      </c>
      <c r="G178" s="370" t="s">
        <v>3341</v>
      </c>
      <c r="H178" s="370" t="s">
        <v>1378</v>
      </c>
      <c r="I178" s="370" t="s">
        <v>3399</v>
      </c>
      <c r="J178" s="370" t="s">
        <v>4542</v>
      </c>
      <c r="K178" s="370" t="s">
        <v>4543</v>
      </c>
      <c r="L178" s="370" t="s">
        <v>4544</v>
      </c>
      <c r="M178" s="370"/>
      <c r="N178" s="370" t="s">
        <v>4545</v>
      </c>
      <c r="O178" s="370"/>
      <c r="P178" s="370"/>
    </row>
    <row r="179" spans="1:16" ht="13.65" customHeight="1">
      <c r="A179" s="369">
        <v>2242</v>
      </c>
      <c r="B179" s="370">
        <v>3004</v>
      </c>
      <c r="C179" s="370" t="s">
        <v>4546</v>
      </c>
      <c r="D179" s="370" t="s">
        <v>1927</v>
      </c>
      <c r="E179" s="370" t="s">
        <v>1927</v>
      </c>
      <c r="F179" s="370" t="s">
        <v>1927</v>
      </c>
      <c r="G179" s="370" t="s">
        <v>1927</v>
      </c>
      <c r="H179" s="370" t="s">
        <v>1378</v>
      </c>
      <c r="I179" s="370" t="s">
        <v>3399</v>
      </c>
      <c r="J179" s="370"/>
      <c r="K179" s="370"/>
      <c r="L179" s="370"/>
      <c r="M179" s="370"/>
      <c r="N179" s="370"/>
      <c r="O179" s="370" t="s">
        <v>4547</v>
      </c>
      <c r="P179" s="370"/>
    </row>
    <row r="180" spans="1:16" ht="13.65" customHeight="1">
      <c r="A180" s="369">
        <v>2320</v>
      </c>
      <c r="B180" s="370">
        <v>3200</v>
      </c>
      <c r="C180" s="370" t="s">
        <v>4541</v>
      </c>
      <c r="D180" s="370" t="s">
        <v>3341</v>
      </c>
      <c r="E180" s="370" t="s">
        <v>3341</v>
      </c>
      <c r="F180" s="370" t="s">
        <v>3341</v>
      </c>
      <c r="G180" s="370" t="s">
        <v>3341</v>
      </c>
      <c r="H180" s="370" t="s">
        <v>1378</v>
      </c>
      <c r="I180" s="370" t="s">
        <v>3399</v>
      </c>
      <c r="J180" s="370" t="s">
        <v>4542</v>
      </c>
      <c r="K180" s="370" t="s">
        <v>4543</v>
      </c>
      <c r="L180" s="370" t="s">
        <v>4544</v>
      </c>
      <c r="M180" s="370"/>
      <c r="N180" s="370" t="s">
        <v>4545</v>
      </c>
      <c r="O180" s="370"/>
      <c r="P180" s="370"/>
    </row>
    <row r="181" spans="1:16" ht="13.65" customHeight="1">
      <c r="A181" s="369">
        <v>2340</v>
      </c>
      <c r="B181" s="370">
        <v>3001</v>
      </c>
      <c r="C181" s="370" t="s">
        <v>4548</v>
      </c>
      <c r="D181" s="370" t="s">
        <v>116</v>
      </c>
      <c r="E181" s="370" t="s">
        <v>116</v>
      </c>
      <c r="F181" s="370" t="s">
        <v>1927</v>
      </c>
      <c r="G181" s="370" t="s">
        <v>1927</v>
      </c>
      <c r="H181" s="370" t="s">
        <v>1378</v>
      </c>
      <c r="I181" s="370" t="s">
        <v>3399</v>
      </c>
      <c r="J181" s="370"/>
      <c r="K181" s="370"/>
      <c r="L181" s="370"/>
      <c r="M181" s="370"/>
      <c r="N181" s="370"/>
      <c r="O181" s="370" t="s">
        <v>4549</v>
      </c>
      <c r="P181" s="370"/>
    </row>
    <row r="182" spans="1:16" ht="13.65" customHeight="1">
      <c r="A182" s="369">
        <v>2418</v>
      </c>
      <c r="B182" s="370">
        <v>3200</v>
      </c>
      <c r="C182" s="370" t="s">
        <v>4541</v>
      </c>
      <c r="D182" s="370" t="s">
        <v>3341</v>
      </c>
      <c r="E182" s="370" t="s">
        <v>3341</v>
      </c>
      <c r="F182" s="370" t="s">
        <v>3341</v>
      </c>
      <c r="G182" s="370" t="s">
        <v>3341</v>
      </c>
      <c r="H182" s="370" t="s">
        <v>1378</v>
      </c>
      <c r="I182" s="370" t="s">
        <v>3399</v>
      </c>
      <c r="J182" s="370" t="s">
        <v>4542</v>
      </c>
      <c r="K182" s="370" t="s">
        <v>4543</v>
      </c>
      <c r="L182" s="370" t="s">
        <v>4544</v>
      </c>
      <c r="M182" s="370"/>
      <c r="N182" s="370" t="s">
        <v>4545</v>
      </c>
      <c r="O182" s="370"/>
      <c r="P182" s="370"/>
    </row>
    <row r="183" spans="1:16" ht="13.65" customHeight="1">
      <c r="A183" s="369">
        <v>2446</v>
      </c>
      <c r="B183" s="370">
        <v>4023</v>
      </c>
      <c r="C183" s="370" t="s">
        <v>4550</v>
      </c>
      <c r="D183" s="370" t="s">
        <v>3341</v>
      </c>
      <c r="E183" s="370" t="s">
        <v>3341</v>
      </c>
      <c r="F183" s="370" t="s">
        <v>3341</v>
      </c>
      <c r="G183" s="370" t="s">
        <v>3341</v>
      </c>
      <c r="H183" s="370" t="s">
        <v>1378</v>
      </c>
      <c r="I183" s="370" t="s">
        <v>3399</v>
      </c>
      <c r="J183" s="370" t="s">
        <v>4551</v>
      </c>
      <c r="K183" s="370" t="s">
        <v>4552</v>
      </c>
      <c r="L183" s="370"/>
      <c r="M183" s="370"/>
      <c r="N183" s="370"/>
      <c r="O183" s="370"/>
      <c r="P183" s="370"/>
    </row>
    <row r="184" spans="1:16" ht="13.65" customHeight="1">
      <c r="A184" s="369">
        <v>2501</v>
      </c>
      <c r="B184" s="370">
        <v>3200</v>
      </c>
      <c r="C184" s="370" t="s">
        <v>4541</v>
      </c>
      <c r="D184" s="370" t="s">
        <v>3341</v>
      </c>
      <c r="E184" s="370" t="s">
        <v>3341</v>
      </c>
      <c r="F184" s="370" t="s">
        <v>3341</v>
      </c>
      <c r="G184" s="370" t="s">
        <v>3341</v>
      </c>
      <c r="H184" s="370" t="s">
        <v>1378</v>
      </c>
      <c r="I184" s="370" t="s">
        <v>3399</v>
      </c>
      <c r="J184" s="370" t="s">
        <v>4542</v>
      </c>
      <c r="K184" s="370" t="s">
        <v>4543</v>
      </c>
      <c r="L184" s="370" t="s">
        <v>4544</v>
      </c>
      <c r="M184" s="370"/>
      <c r="N184" s="370" t="s">
        <v>4545</v>
      </c>
      <c r="O184" s="370"/>
      <c r="P184" s="370"/>
    </row>
    <row r="185" spans="1:16" ht="13.65" customHeight="1">
      <c r="A185" s="369">
        <v>3001</v>
      </c>
      <c r="B185" s="370">
        <v>3200</v>
      </c>
      <c r="C185" s="370" t="s">
        <v>4541</v>
      </c>
      <c r="D185" s="370" t="s">
        <v>3341</v>
      </c>
      <c r="E185" s="370" t="s">
        <v>3341</v>
      </c>
      <c r="F185" s="370" t="s">
        <v>3341</v>
      </c>
      <c r="G185" s="370" t="s">
        <v>3341</v>
      </c>
      <c r="H185" s="370" t="s">
        <v>1378</v>
      </c>
      <c r="I185" s="370" t="s">
        <v>3399</v>
      </c>
      <c r="J185" s="370" t="s">
        <v>4542</v>
      </c>
      <c r="K185" s="370" t="s">
        <v>4543</v>
      </c>
      <c r="L185" s="370" t="s">
        <v>4544</v>
      </c>
      <c r="M185" s="370"/>
      <c r="N185" s="370" t="s">
        <v>4545</v>
      </c>
      <c r="O185" s="370"/>
      <c r="P185" s="370"/>
    </row>
    <row r="186" spans="1:16" ht="13.65" customHeight="1">
      <c r="A186" s="369">
        <v>3016</v>
      </c>
      <c r="B186" s="370">
        <v>3200</v>
      </c>
      <c r="C186" s="370" t="s">
        <v>4541</v>
      </c>
      <c r="D186" s="370" t="s">
        <v>3341</v>
      </c>
      <c r="E186" s="370" t="s">
        <v>3341</v>
      </c>
      <c r="F186" s="370" t="s">
        <v>3341</v>
      </c>
      <c r="G186" s="370" t="s">
        <v>3341</v>
      </c>
      <c r="H186" s="370" t="s">
        <v>1378</v>
      </c>
      <c r="I186" s="370" t="s">
        <v>3399</v>
      </c>
      <c r="J186" s="370" t="s">
        <v>4542</v>
      </c>
      <c r="K186" s="370" t="s">
        <v>4543</v>
      </c>
      <c r="L186" s="370" t="s">
        <v>4544</v>
      </c>
      <c r="M186" s="370"/>
      <c r="N186" s="370" t="s">
        <v>4545</v>
      </c>
      <c r="O186" s="370"/>
      <c r="P186" s="370"/>
    </row>
    <row r="187" spans="1:16" ht="13.65" customHeight="1">
      <c r="A187" s="369">
        <v>3046</v>
      </c>
      <c r="B187" s="370">
        <v>3200</v>
      </c>
      <c r="C187" s="370" t="s">
        <v>4541</v>
      </c>
      <c r="D187" s="370" t="s">
        <v>3341</v>
      </c>
      <c r="E187" s="370" t="s">
        <v>3341</v>
      </c>
      <c r="F187" s="370" t="s">
        <v>3341</v>
      </c>
      <c r="G187" s="370" t="s">
        <v>3341</v>
      </c>
      <c r="H187" s="370" t="s">
        <v>1378</v>
      </c>
      <c r="I187" s="370" t="s">
        <v>3399</v>
      </c>
      <c r="J187" s="370" t="s">
        <v>4542</v>
      </c>
      <c r="K187" s="370" t="s">
        <v>4543</v>
      </c>
      <c r="L187" s="370" t="s">
        <v>4544</v>
      </c>
      <c r="M187" s="370"/>
      <c r="N187" s="370" t="s">
        <v>4545</v>
      </c>
      <c r="O187" s="370"/>
      <c r="P187" s="370"/>
    </row>
    <row r="188" spans="1:16" ht="13.65" customHeight="1">
      <c r="A188" s="369">
        <v>3107</v>
      </c>
      <c r="B188" s="370">
        <v>1378</v>
      </c>
      <c r="C188" s="370" t="s">
        <v>4553</v>
      </c>
      <c r="D188" s="370" t="s">
        <v>3341</v>
      </c>
      <c r="E188" s="370" t="s">
        <v>3341</v>
      </c>
      <c r="F188" s="370" t="s">
        <v>3341</v>
      </c>
      <c r="G188" s="370" t="s">
        <v>3341</v>
      </c>
      <c r="H188" s="370" t="s">
        <v>1378</v>
      </c>
      <c r="I188" s="370" t="s">
        <v>3399</v>
      </c>
      <c r="J188" s="370" t="s">
        <v>4554</v>
      </c>
      <c r="K188" s="370" t="s">
        <v>4555</v>
      </c>
      <c r="L188" s="370"/>
      <c r="M188" s="370" t="s">
        <v>4556</v>
      </c>
      <c r="N188" s="370" t="s">
        <v>4557</v>
      </c>
      <c r="O188" s="370" t="s">
        <v>4558</v>
      </c>
      <c r="P188" s="370"/>
    </row>
    <row r="189" spans="1:16" ht="13.65" customHeight="1">
      <c r="A189" s="369">
        <v>3204</v>
      </c>
      <c r="B189" s="370">
        <v>3200</v>
      </c>
      <c r="C189" s="370" t="s">
        <v>4541</v>
      </c>
      <c r="D189" s="370" t="s">
        <v>3341</v>
      </c>
      <c r="E189" s="370" t="s">
        <v>3341</v>
      </c>
      <c r="F189" s="370" t="s">
        <v>3341</v>
      </c>
      <c r="G189" s="370" t="s">
        <v>3341</v>
      </c>
      <c r="H189" s="370" t="s">
        <v>1378</v>
      </c>
      <c r="I189" s="370" t="s">
        <v>3399</v>
      </c>
      <c r="J189" s="370" t="s">
        <v>4542</v>
      </c>
      <c r="K189" s="370" t="s">
        <v>4543</v>
      </c>
      <c r="L189" s="370" t="s">
        <v>4544</v>
      </c>
      <c r="M189" s="370"/>
      <c r="N189" s="370" t="s">
        <v>4545</v>
      </c>
      <c r="O189" s="370"/>
      <c r="P189" s="370"/>
    </row>
    <row r="190" spans="1:16" ht="13.65" customHeight="1">
      <c r="A190" s="369">
        <v>3802</v>
      </c>
      <c r="B190" s="370">
        <v>3200</v>
      </c>
      <c r="C190" s="370" t="s">
        <v>4541</v>
      </c>
      <c r="D190" s="370" t="s">
        <v>3341</v>
      </c>
      <c r="E190" s="370" t="s">
        <v>3341</v>
      </c>
      <c r="F190" s="370" t="s">
        <v>3341</v>
      </c>
      <c r="G190" s="370" t="s">
        <v>3341</v>
      </c>
      <c r="H190" s="370" t="s">
        <v>1378</v>
      </c>
      <c r="I190" s="370" t="s">
        <v>3399</v>
      </c>
      <c r="J190" s="370" t="s">
        <v>4542</v>
      </c>
      <c r="K190" s="370" t="s">
        <v>4543</v>
      </c>
      <c r="L190" s="370" t="s">
        <v>4544</v>
      </c>
      <c r="M190" s="370"/>
      <c r="N190" s="370" t="s">
        <v>4545</v>
      </c>
      <c r="O190" s="370"/>
      <c r="P190" s="370"/>
    </row>
    <row r="191" spans="1:16" ht="13.65" customHeight="1">
      <c r="A191" s="369">
        <v>3852</v>
      </c>
      <c r="B191" s="370">
        <v>3200</v>
      </c>
      <c r="C191" s="370" t="s">
        <v>4541</v>
      </c>
      <c r="D191" s="370" t="s">
        <v>3341</v>
      </c>
      <c r="E191" s="370" t="s">
        <v>3341</v>
      </c>
      <c r="F191" s="370" t="s">
        <v>3341</v>
      </c>
      <c r="G191" s="370" t="s">
        <v>3341</v>
      </c>
      <c r="H191" s="370" t="s">
        <v>1378</v>
      </c>
      <c r="I191" s="370" t="s">
        <v>3399</v>
      </c>
      <c r="J191" s="370" t="s">
        <v>4542</v>
      </c>
      <c r="K191" s="370" t="s">
        <v>4543</v>
      </c>
      <c r="L191" s="370" t="s">
        <v>4544</v>
      </c>
      <c r="M191" s="370"/>
      <c r="N191" s="370" t="s">
        <v>4545</v>
      </c>
      <c r="O191" s="370"/>
      <c r="P191" s="370"/>
    </row>
    <row r="192" spans="1:16" ht="13.65" customHeight="1">
      <c r="A192" s="369">
        <v>4114</v>
      </c>
      <c r="B192" s="370">
        <v>4061</v>
      </c>
      <c r="C192" s="370" t="s">
        <v>4559</v>
      </c>
      <c r="D192" s="370" t="s">
        <v>115</v>
      </c>
      <c r="E192" s="370" t="s">
        <v>116</v>
      </c>
      <c r="F192" s="370" t="s">
        <v>115</v>
      </c>
      <c r="G192" s="370" t="s">
        <v>115</v>
      </c>
      <c r="H192" s="370"/>
      <c r="I192" s="370" t="s">
        <v>3399</v>
      </c>
      <c r="J192" s="370" t="s">
        <v>4560</v>
      </c>
      <c r="K192" s="370" t="s">
        <v>4561</v>
      </c>
      <c r="L192" s="370" t="s">
        <v>4562</v>
      </c>
      <c r="M192" s="370"/>
      <c r="N192" s="370" t="s">
        <v>4563</v>
      </c>
      <c r="O192" s="370" t="s">
        <v>4564</v>
      </c>
      <c r="P192" s="370"/>
    </row>
    <row r="193" spans="1:16" ht="13.65" customHeight="1">
      <c r="A193" s="369">
        <v>4185</v>
      </c>
      <c r="B193" s="370">
        <v>4090</v>
      </c>
      <c r="C193" s="370" t="s">
        <v>4565</v>
      </c>
      <c r="D193" s="370" t="s">
        <v>116</v>
      </c>
      <c r="E193" s="370" t="s">
        <v>1927</v>
      </c>
      <c r="F193" s="370" t="s">
        <v>1927</v>
      </c>
      <c r="G193" s="370" t="s">
        <v>1927</v>
      </c>
      <c r="H193" s="370" t="s">
        <v>1381</v>
      </c>
      <c r="I193" s="370" t="s">
        <v>3399</v>
      </c>
      <c r="J193" s="370" t="s">
        <v>4566</v>
      </c>
      <c r="K193" s="370" t="s">
        <v>4567</v>
      </c>
      <c r="L193" s="370" t="s">
        <v>4568</v>
      </c>
      <c r="M193" s="370"/>
      <c r="N193" s="370" t="s">
        <v>4569</v>
      </c>
      <c r="O193" s="370" t="s">
        <v>4570</v>
      </c>
      <c r="P193" s="370" t="s">
        <v>4571</v>
      </c>
    </row>
    <row r="194" spans="1:16" ht="13.65" customHeight="1">
      <c r="A194" s="369">
        <v>4186</v>
      </c>
      <c r="B194" s="370">
        <v>4083</v>
      </c>
      <c r="C194" s="370" t="s">
        <v>4572</v>
      </c>
      <c r="D194" s="370" t="s">
        <v>116</v>
      </c>
      <c r="E194" s="370" t="s">
        <v>1927</v>
      </c>
      <c r="F194" s="370" t="s">
        <v>1927</v>
      </c>
      <c r="G194" s="370" t="s">
        <v>1927</v>
      </c>
      <c r="H194" s="370" t="s">
        <v>1381</v>
      </c>
      <c r="I194" s="370" t="s">
        <v>3399</v>
      </c>
      <c r="J194" s="370" t="s">
        <v>4566</v>
      </c>
      <c r="K194" s="370" t="s">
        <v>4573</v>
      </c>
      <c r="L194" s="370"/>
      <c r="M194" s="370"/>
      <c r="N194" s="370" t="s">
        <v>4574</v>
      </c>
      <c r="O194" s="370" t="s">
        <v>4570</v>
      </c>
      <c r="P194" s="370" t="s">
        <v>4575</v>
      </c>
    </row>
    <row r="195" spans="1:16" ht="13.65" customHeight="1">
      <c r="A195" s="369">
        <v>4187</v>
      </c>
      <c r="B195" s="370">
        <v>1127</v>
      </c>
      <c r="C195" s="370" t="s">
        <v>4576</v>
      </c>
      <c r="D195" s="370" t="s">
        <v>1927</v>
      </c>
      <c r="E195" s="370" t="s">
        <v>1927</v>
      </c>
      <c r="F195" s="370" t="s">
        <v>1927</v>
      </c>
      <c r="G195" s="370" t="s">
        <v>1927</v>
      </c>
      <c r="H195" s="370" t="s">
        <v>1378</v>
      </c>
      <c r="I195" s="370" t="s">
        <v>3399</v>
      </c>
      <c r="J195" s="370"/>
      <c r="K195" s="370"/>
      <c r="L195" s="370"/>
      <c r="M195" s="370" t="s">
        <v>4577</v>
      </c>
      <c r="N195" s="370"/>
      <c r="O195" s="370" t="s">
        <v>4578</v>
      </c>
      <c r="P195" s="370"/>
    </row>
    <row r="196" spans="1:16" ht="13.65" customHeight="1">
      <c r="A196" s="369">
        <v>4196</v>
      </c>
      <c r="B196" s="370">
        <v>8030</v>
      </c>
      <c r="C196" s="370" t="s">
        <v>1647</v>
      </c>
      <c r="D196" s="370" t="s">
        <v>1927</v>
      </c>
      <c r="E196" s="370" t="s">
        <v>1927</v>
      </c>
      <c r="F196" s="370" t="s">
        <v>115</v>
      </c>
      <c r="G196" s="370" t="s">
        <v>1927</v>
      </c>
      <c r="H196" s="370" t="s">
        <v>1381</v>
      </c>
      <c r="I196" s="370" t="s">
        <v>3259</v>
      </c>
      <c r="J196" s="370" t="s">
        <v>3872</v>
      </c>
      <c r="K196" s="370"/>
      <c r="L196" s="370" t="s">
        <v>4579</v>
      </c>
      <c r="M196" s="370" t="s">
        <v>4580</v>
      </c>
      <c r="N196" s="370" t="s">
        <v>4581</v>
      </c>
      <c r="O196" s="370" t="s">
        <v>4582</v>
      </c>
      <c r="P196" s="370"/>
    </row>
    <row r="197" spans="1:16" ht="13.65" customHeight="1">
      <c r="A197" s="369">
        <v>4228</v>
      </c>
      <c r="B197" s="370">
        <v>8028</v>
      </c>
      <c r="C197" s="370" t="s">
        <v>4583</v>
      </c>
      <c r="D197" s="370" t="s">
        <v>3341</v>
      </c>
      <c r="E197" s="370" t="s">
        <v>3341</v>
      </c>
      <c r="F197" s="370" t="s">
        <v>3341</v>
      </c>
      <c r="G197" s="370" t="s">
        <v>3341</v>
      </c>
      <c r="H197" s="370" t="s">
        <v>1378</v>
      </c>
      <c r="I197" s="370" t="s">
        <v>3259</v>
      </c>
      <c r="J197" s="370" t="s">
        <v>3872</v>
      </c>
      <c r="K197" s="370"/>
      <c r="L197" s="370"/>
      <c r="M197" s="370" t="s">
        <v>4584</v>
      </c>
      <c r="N197" s="370"/>
      <c r="O197" s="370"/>
      <c r="P197" s="370"/>
    </row>
    <row r="198" spans="1:16" ht="13.65" customHeight="1">
      <c r="A198" s="369">
        <v>4262</v>
      </c>
      <c r="B198" s="370">
        <v>4016</v>
      </c>
      <c r="C198" s="370" t="s">
        <v>789</v>
      </c>
      <c r="D198" s="370" t="s">
        <v>115</v>
      </c>
      <c r="E198" s="370" t="s">
        <v>116</v>
      </c>
      <c r="F198" s="370" t="s">
        <v>115</v>
      </c>
      <c r="G198" s="370" t="s">
        <v>115</v>
      </c>
      <c r="H198" s="370" t="s">
        <v>1381</v>
      </c>
      <c r="I198" s="370" t="s">
        <v>3259</v>
      </c>
      <c r="J198" s="370" t="s">
        <v>3883</v>
      </c>
      <c r="K198" s="370" t="s">
        <v>3884</v>
      </c>
      <c r="L198" s="370"/>
      <c r="M198" s="370"/>
      <c r="N198" s="370" t="s">
        <v>3288</v>
      </c>
      <c r="O198" s="370" t="s">
        <v>3885</v>
      </c>
      <c r="P198" s="370" t="s">
        <v>3886</v>
      </c>
    </row>
    <row r="199" spans="1:16" ht="13.65" customHeight="1">
      <c r="A199" s="369">
        <v>4264</v>
      </c>
      <c r="B199" s="370">
        <v>1274</v>
      </c>
      <c r="C199" s="370" t="s">
        <v>4585</v>
      </c>
      <c r="D199" s="370" t="s">
        <v>115</v>
      </c>
      <c r="E199" s="370" t="s">
        <v>116</v>
      </c>
      <c r="F199" s="370" t="s">
        <v>115</v>
      </c>
      <c r="G199" s="370" t="s">
        <v>116</v>
      </c>
      <c r="H199" s="370" t="s">
        <v>1378</v>
      </c>
      <c r="I199" s="370" t="s">
        <v>3399</v>
      </c>
      <c r="J199" s="370"/>
      <c r="K199" s="370"/>
      <c r="L199" s="370"/>
      <c r="M199" s="370"/>
      <c r="N199" s="370" t="s">
        <v>4586</v>
      </c>
      <c r="O199" s="370" t="s">
        <v>4587</v>
      </c>
      <c r="P199" s="370"/>
    </row>
    <row r="200" spans="1:16" s="19" customFormat="1" ht="13.65" customHeight="1">
      <c r="A200" s="371">
        <v>4265</v>
      </c>
      <c r="B200" s="372">
        <v>5033</v>
      </c>
      <c r="C200" s="372" t="s">
        <v>4588</v>
      </c>
      <c r="D200" s="372" t="s">
        <v>3341</v>
      </c>
      <c r="E200" s="372" t="s">
        <v>3341</v>
      </c>
      <c r="F200" s="372" t="s">
        <v>3341</v>
      </c>
      <c r="G200" s="372" t="s">
        <v>3341</v>
      </c>
      <c r="H200" s="372" t="s">
        <v>1378</v>
      </c>
      <c r="I200" s="372" t="s">
        <v>3399</v>
      </c>
      <c r="J200" s="372" t="s">
        <v>4589</v>
      </c>
      <c r="K200" s="372" t="s">
        <v>4590</v>
      </c>
      <c r="L200" s="372"/>
      <c r="M200" s="372"/>
      <c r="N200" s="372"/>
      <c r="O200" s="372" t="s">
        <v>4591</v>
      </c>
      <c r="P200" s="372"/>
    </row>
    <row r="201" spans="1:16" s="19" customFormat="1" ht="13.65" customHeight="1">
      <c r="A201" s="371">
        <v>4265</v>
      </c>
      <c r="B201" s="372">
        <v>8042</v>
      </c>
      <c r="C201" s="372" t="s">
        <v>4592</v>
      </c>
      <c r="D201" s="372" t="s">
        <v>116</v>
      </c>
      <c r="E201" s="372" t="s">
        <v>116</v>
      </c>
      <c r="F201" s="372" t="s">
        <v>1927</v>
      </c>
      <c r="G201" s="372" t="s">
        <v>1927</v>
      </c>
      <c r="H201" s="372" t="s">
        <v>1378</v>
      </c>
      <c r="I201" s="372" t="s">
        <v>3259</v>
      </c>
      <c r="J201" s="372" t="s">
        <v>4593</v>
      </c>
      <c r="K201" s="372" t="s">
        <v>4594</v>
      </c>
      <c r="L201" s="372"/>
      <c r="M201" s="372" t="s">
        <v>4595</v>
      </c>
      <c r="N201" s="372"/>
      <c r="O201" s="372" t="s">
        <v>4504</v>
      </c>
      <c r="P201" s="372"/>
    </row>
    <row r="202" spans="1:16" ht="13.65" customHeight="1">
      <c r="A202" s="369">
        <v>4268</v>
      </c>
      <c r="B202" s="370">
        <v>1002</v>
      </c>
      <c r="C202" s="370" t="s">
        <v>21</v>
      </c>
      <c r="D202" s="370" t="s">
        <v>115</v>
      </c>
      <c r="E202" s="370" t="s">
        <v>116</v>
      </c>
      <c r="F202" s="370" t="s">
        <v>115</v>
      </c>
      <c r="G202" s="370" t="s">
        <v>115</v>
      </c>
      <c r="H202" s="370" t="s">
        <v>1378</v>
      </c>
      <c r="I202" s="370" t="s">
        <v>3259</v>
      </c>
      <c r="J202" s="370" t="s">
        <v>4596</v>
      </c>
      <c r="K202" s="370" t="s">
        <v>4597</v>
      </c>
      <c r="L202" s="370" t="s">
        <v>4598</v>
      </c>
      <c r="M202" s="370" t="s">
        <v>3978</v>
      </c>
      <c r="N202" s="370" t="s">
        <v>4599</v>
      </c>
      <c r="O202" s="370" t="s">
        <v>4600</v>
      </c>
      <c r="P202" s="370" t="s">
        <v>4002</v>
      </c>
    </row>
    <row r="203" spans="1:16" ht="13.65" customHeight="1">
      <c r="A203" s="369">
        <v>4269</v>
      </c>
      <c r="B203" s="370">
        <v>1003</v>
      </c>
      <c r="C203" s="370" t="s">
        <v>22</v>
      </c>
      <c r="D203" s="370" t="s">
        <v>115</v>
      </c>
      <c r="E203" s="370" t="s">
        <v>116</v>
      </c>
      <c r="F203" s="370" t="s">
        <v>115</v>
      </c>
      <c r="G203" s="370" t="s">
        <v>115</v>
      </c>
      <c r="H203" s="370" t="s">
        <v>1378</v>
      </c>
      <c r="I203" s="370" t="s">
        <v>3259</v>
      </c>
      <c r="J203" s="370" t="s">
        <v>4601</v>
      </c>
      <c r="K203" s="370" t="s">
        <v>4602</v>
      </c>
      <c r="L203" s="370" t="s">
        <v>4603</v>
      </c>
      <c r="M203" s="370" t="s">
        <v>4191</v>
      </c>
      <c r="N203" s="370" t="s">
        <v>4604</v>
      </c>
      <c r="O203" s="370" t="s">
        <v>4605</v>
      </c>
      <c r="P203" s="370" t="s">
        <v>4193</v>
      </c>
    </row>
    <row r="204" spans="1:16" ht="13.65" customHeight="1">
      <c r="A204" s="369">
        <v>4330</v>
      </c>
      <c r="B204" s="370">
        <v>4091</v>
      </c>
      <c r="C204" s="370" t="s">
        <v>4606</v>
      </c>
      <c r="D204" s="370" t="s">
        <v>1927</v>
      </c>
      <c r="E204" s="370" t="s">
        <v>1927</v>
      </c>
      <c r="F204" s="370" t="s">
        <v>1927</v>
      </c>
      <c r="G204" s="370" t="s">
        <v>1927</v>
      </c>
      <c r="H204" s="370" t="s">
        <v>3299</v>
      </c>
      <c r="I204" s="370" t="s">
        <v>3399</v>
      </c>
      <c r="J204" s="370" t="s">
        <v>4607</v>
      </c>
      <c r="K204" s="370" t="s">
        <v>4608</v>
      </c>
      <c r="L204" s="370"/>
      <c r="M204" s="370"/>
      <c r="N204" s="370" t="s">
        <v>4609</v>
      </c>
      <c r="O204" s="370" t="s">
        <v>4610</v>
      </c>
      <c r="P204" s="370"/>
    </row>
    <row r="205" spans="1:16" ht="13.65" customHeight="1">
      <c r="A205" s="369">
        <v>4337</v>
      </c>
      <c r="B205" s="370">
        <v>1576</v>
      </c>
      <c r="C205" s="370" t="s">
        <v>3953</v>
      </c>
      <c r="D205" s="370" t="s">
        <v>1927</v>
      </c>
      <c r="E205" s="370" t="s">
        <v>1927</v>
      </c>
      <c r="F205" s="370" t="s">
        <v>115</v>
      </c>
      <c r="G205" s="370" t="s">
        <v>115</v>
      </c>
      <c r="H205" s="370" t="s">
        <v>1381</v>
      </c>
      <c r="I205" s="370" t="s">
        <v>3399</v>
      </c>
      <c r="J205" s="370"/>
      <c r="K205" s="370"/>
      <c r="L205" s="370" t="s">
        <v>3954</v>
      </c>
      <c r="M205" s="370"/>
      <c r="N205" s="370" t="s">
        <v>3955</v>
      </c>
      <c r="O205" s="370" t="s">
        <v>3956</v>
      </c>
      <c r="P205" s="370" t="s">
        <v>3957</v>
      </c>
    </row>
    <row r="206" spans="1:16" ht="13.65" customHeight="1">
      <c r="A206" s="369">
        <v>4409</v>
      </c>
      <c r="B206" s="370">
        <v>1244</v>
      </c>
      <c r="C206" s="370" t="s">
        <v>4611</v>
      </c>
      <c r="D206" s="370" t="s">
        <v>3341</v>
      </c>
      <c r="E206" s="370" t="s">
        <v>3341</v>
      </c>
      <c r="F206" s="370" t="s">
        <v>3341</v>
      </c>
      <c r="G206" s="370" t="s">
        <v>3341</v>
      </c>
      <c r="H206" s="370" t="s">
        <v>1378</v>
      </c>
      <c r="I206" s="370" t="s">
        <v>3399</v>
      </c>
      <c r="J206" s="370"/>
      <c r="K206" s="370"/>
      <c r="L206" s="370"/>
      <c r="M206" s="370"/>
      <c r="N206" s="370"/>
      <c r="O206" s="370" t="s">
        <v>4612</v>
      </c>
      <c r="P206" s="370"/>
    </row>
    <row r="207" spans="1:16" ht="13.65" customHeight="1">
      <c r="A207" s="369">
        <v>4415</v>
      </c>
      <c r="B207" s="370">
        <v>1394</v>
      </c>
      <c r="C207" s="370" t="s">
        <v>4613</v>
      </c>
      <c r="D207" s="370" t="s">
        <v>116</v>
      </c>
      <c r="E207" s="370" t="s">
        <v>116</v>
      </c>
      <c r="F207" s="370" t="s">
        <v>115</v>
      </c>
      <c r="G207" s="370" t="s">
        <v>115</v>
      </c>
      <c r="H207" s="370" t="s">
        <v>1381</v>
      </c>
      <c r="I207" s="370" t="s">
        <v>3259</v>
      </c>
      <c r="J207" s="370" t="s">
        <v>4614</v>
      </c>
      <c r="K207" s="370" t="s">
        <v>4615</v>
      </c>
      <c r="L207" s="370" t="s">
        <v>4616</v>
      </c>
      <c r="M207" s="370" t="s">
        <v>4617</v>
      </c>
      <c r="N207" s="370" t="s">
        <v>4618</v>
      </c>
      <c r="O207" s="370" t="s">
        <v>4619</v>
      </c>
      <c r="P207" s="370" t="s">
        <v>4620</v>
      </c>
    </row>
    <row r="208" spans="1:16" ht="13.65" customHeight="1">
      <c r="A208" s="369">
        <v>4418</v>
      </c>
      <c r="B208" s="370">
        <v>1420</v>
      </c>
      <c r="C208" s="370" t="s">
        <v>4621</v>
      </c>
      <c r="D208" s="370" t="s">
        <v>1927</v>
      </c>
      <c r="E208" s="370" t="s">
        <v>1927</v>
      </c>
      <c r="F208" s="370" t="s">
        <v>1927</v>
      </c>
      <c r="G208" s="370" t="s">
        <v>115</v>
      </c>
      <c r="H208" s="370" t="s">
        <v>1381</v>
      </c>
      <c r="I208" s="370" t="s">
        <v>3259</v>
      </c>
      <c r="J208" s="370" t="s">
        <v>4622</v>
      </c>
      <c r="K208" s="370" t="s">
        <v>4623</v>
      </c>
      <c r="L208" s="370"/>
      <c r="M208" s="370" t="s">
        <v>4624</v>
      </c>
      <c r="N208" s="370" t="s">
        <v>4625</v>
      </c>
      <c r="O208" s="370" t="s">
        <v>4626</v>
      </c>
      <c r="P208" s="370"/>
    </row>
    <row r="209" spans="1:16" ht="13.65" customHeight="1">
      <c r="A209" s="369">
        <v>4419</v>
      </c>
      <c r="B209" s="370">
        <v>1421</v>
      </c>
      <c r="C209" s="370" t="s">
        <v>4627</v>
      </c>
      <c r="D209" s="370" t="s">
        <v>1927</v>
      </c>
      <c r="E209" s="370" t="s">
        <v>1927</v>
      </c>
      <c r="F209" s="370" t="s">
        <v>1927</v>
      </c>
      <c r="G209" s="370" t="s">
        <v>115</v>
      </c>
      <c r="H209" s="370" t="s">
        <v>1381</v>
      </c>
      <c r="I209" s="370" t="s">
        <v>3259</v>
      </c>
      <c r="J209" s="370" t="s">
        <v>4628</v>
      </c>
      <c r="K209" s="370" t="s">
        <v>4629</v>
      </c>
      <c r="L209" s="370"/>
      <c r="M209" s="370" t="s">
        <v>4630</v>
      </c>
      <c r="N209" s="370" t="s">
        <v>4631</v>
      </c>
      <c r="O209" s="370" t="s">
        <v>4626</v>
      </c>
      <c r="P209" s="370"/>
    </row>
    <row r="210" spans="1:16" ht="13.65" customHeight="1">
      <c r="A210" s="369">
        <v>4420</v>
      </c>
      <c r="B210" s="370">
        <v>4084</v>
      </c>
      <c r="C210" s="370" t="s">
        <v>983</v>
      </c>
      <c r="D210" s="370" t="s">
        <v>1927</v>
      </c>
      <c r="E210" s="370" t="s">
        <v>1927</v>
      </c>
      <c r="F210" s="370" t="s">
        <v>115</v>
      </c>
      <c r="G210" s="370" t="s">
        <v>115</v>
      </c>
      <c r="H210" s="370" t="s">
        <v>1381</v>
      </c>
      <c r="I210" s="370" t="s">
        <v>3259</v>
      </c>
      <c r="J210" s="370" t="s">
        <v>4632</v>
      </c>
      <c r="K210" s="370" t="s">
        <v>4633</v>
      </c>
      <c r="L210" s="370"/>
      <c r="M210" s="370"/>
      <c r="N210" s="370" t="s">
        <v>4634</v>
      </c>
      <c r="O210" s="370" t="s">
        <v>4635</v>
      </c>
      <c r="P210" s="370"/>
    </row>
    <row r="211" spans="1:16" ht="13.65" customHeight="1">
      <c r="A211" s="369">
        <v>4441</v>
      </c>
      <c r="B211" s="370">
        <v>3003</v>
      </c>
      <c r="C211" s="370" t="s">
        <v>4238</v>
      </c>
      <c r="D211" s="370" t="s">
        <v>116</v>
      </c>
      <c r="E211" s="370" t="s">
        <v>116</v>
      </c>
      <c r="F211" s="370" t="s">
        <v>115</v>
      </c>
      <c r="G211" s="370" t="s">
        <v>115</v>
      </c>
      <c r="H211" s="370" t="s">
        <v>4239</v>
      </c>
      <c r="I211" s="370"/>
      <c r="J211" s="370" t="s">
        <v>4240</v>
      </c>
      <c r="K211" s="370" t="s">
        <v>4241</v>
      </c>
      <c r="L211" s="370" t="s">
        <v>4242</v>
      </c>
      <c r="M211" s="370"/>
      <c r="N211" s="370" t="s">
        <v>4243</v>
      </c>
      <c r="O211" s="370" t="s">
        <v>4244</v>
      </c>
      <c r="P211" s="370"/>
    </row>
    <row r="212" spans="1:16" ht="13.65" customHeight="1">
      <c r="A212" s="369">
        <v>4464</v>
      </c>
      <c r="B212" s="370">
        <v>8019</v>
      </c>
      <c r="C212" s="370" t="s">
        <v>1283</v>
      </c>
      <c r="D212" s="370" t="s">
        <v>1927</v>
      </c>
      <c r="E212" s="370" t="s">
        <v>116</v>
      </c>
      <c r="F212" s="370" t="s">
        <v>1927</v>
      </c>
      <c r="G212" s="370" t="s">
        <v>1927</v>
      </c>
      <c r="H212" s="370" t="s">
        <v>1378</v>
      </c>
      <c r="I212" s="370" t="s">
        <v>3259</v>
      </c>
      <c r="J212" s="370" t="s">
        <v>4636</v>
      </c>
      <c r="K212" s="370" t="s">
        <v>4637</v>
      </c>
      <c r="L212" s="370" t="s">
        <v>4638</v>
      </c>
      <c r="M212" s="370"/>
      <c r="N212" s="370" t="s">
        <v>4639</v>
      </c>
      <c r="O212" s="370" t="s">
        <v>4640</v>
      </c>
      <c r="P212" s="370" t="s">
        <v>4641</v>
      </c>
    </row>
    <row r="213" spans="1:16" ht="13.65" customHeight="1">
      <c r="A213" s="369">
        <v>4490</v>
      </c>
      <c r="B213" s="370">
        <v>4098</v>
      </c>
      <c r="C213" s="370" t="s">
        <v>4642</v>
      </c>
      <c r="D213" s="370" t="s">
        <v>1927</v>
      </c>
      <c r="E213" s="370" t="s">
        <v>1927</v>
      </c>
      <c r="F213" s="370" t="s">
        <v>1927</v>
      </c>
      <c r="G213" s="370" t="s">
        <v>1927</v>
      </c>
      <c r="H213" s="370" t="s">
        <v>3299</v>
      </c>
      <c r="I213" s="370" t="s">
        <v>3259</v>
      </c>
      <c r="J213" s="370"/>
      <c r="K213" s="370"/>
      <c r="L213" s="370"/>
      <c r="M213" s="370"/>
      <c r="N213" s="370"/>
      <c r="O213" s="370" t="s">
        <v>4643</v>
      </c>
      <c r="P213" s="370"/>
    </row>
    <row r="214" spans="1:16" ht="13.65" customHeight="1">
      <c r="A214" s="369">
        <v>4500</v>
      </c>
      <c r="B214" s="370">
        <v>1397</v>
      </c>
      <c r="C214" s="370" t="s">
        <v>991</v>
      </c>
      <c r="D214" s="370" t="s">
        <v>115</v>
      </c>
      <c r="E214" s="370" t="s">
        <v>116</v>
      </c>
      <c r="F214" s="370" t="s">
        <v>115</v>
      </c>
      <c r="G214" s="370" t="s">
        <v>115</v>
      </c>
      <c r="H214" s="370" t="s">
        <v>1381</v>
      </c>
      <c r="I214" s="370" t="s">
        <v>3259</v>
      </c>
      <c r="J214" s="370" t="s">
        <v>4644</v>
      </c>
      <c r="K214" s="370" t="s">
        <v>4645</v>
      </c>
      <c r="L214" s="370"/>
      <c r="M214" s="370" t="s">
        <v>4040</v>
      </c>
      <c r="N214" s="370" t="s">
        <v>4646</v>
      </c>
      <c r="O214" s="370" t="s">
        <v>4647</v>
      </c>
      <c r="P214" s="370"/>
    </row>
    <row r="215" spans="1:16" ht="13.65" customHeight="1">
      <c r="A215" s="369">
        <v>4514</v>
      </c>
      <c r="B215" s="370">
        <v>1587</v>
      </c>
      <c r="C215" s="370" t="s">
        <v>4648</v>
      </c>
      <c r="D215" s="370" t="s">
        <v>1927</v>
      </c>
      <c r="E215" s="370" t="s">
        <v>1927</v>
      </c>
      <c r="F215" s="370" t="s">
        <v>1927</v>
      </c>
      <c r="G215" s="370" t="s">
        <v>1927</v>
      </c>
      <c r="H215" s="370" t="s">
        <v>3299</v>
      </c>
      <c r="I215" s="370" t="s">
        <v>3399</v>
      </c>
      <c r="J215" s="370"/>
      <c r="K215" s="370"/>
      <c r="L215" s="370"/>
      <c r="M215" s="370" t="s">
        <v>4649</v>
      </c>
      <c r="N215" s="370" t="s">
        <v>4650</v>
      </c>
      <c r="O215" s="370" t="s">
        <v>4651</v>
      </c>
      <c r="P215" s="370"/>
    </row>
    <row r="216" spans="1:16" ht="13.65" customHeight="1">
      <c r="A216" s="369">
        <v>4536</v>
      </c>
      <c r="B216" s="370">
        <v>1116</v>
      </c>
      <c r="C216" s="370" t="s">
        <v>4652</v>
      </c>
      <c r="D216" s="370" t="s">
        <v>3341</v>
      </c>
      <c r="E216" s="370" t="s">
        <v>3341</v>
      </c>
      <c r="F216" s="370" t="s">
        <v>3341</v>
      </c>
      <c r="G216" s="370" t="s">
        <v>3341</v>
      </c>
      <c r="H216" s="370" t="s">
        <v>1378</v>
      </c>
      <c r="I216" s="370" t="s">
        <v>3399</v>
      </c>
      <c r="J216" s="370"/>
      <c r="K216" s="370"/>
      <c r="L216" s="370"/>
      <c r="M216" s="370"/>
      <c r="N216" s="370"/>
      <c r="O216" s="370" t="s">
        <v>4653</v>
      </c>
      <c r="P216" s="370"/>
    </row>
    <row r="217" spans="1:16" ht="13.65" customHeight="1">
      <c r="A217" s="369">
        <v>4537</v>
      </c>
      <c r="B217" s="370">
        <v>1116</v>
      </c>
      <c r="C217" s="370" t="s">
        <v>4652</v>
      </c>
      <c r="D217" s="370" t="s">
        <v>3341</v>
      </c>
      <c r="E217" s="370" t="s">
        <v>3341</v>
      </c>
      <c r="F217" s="370" t="s">
        <v>3341</v>
      </c>
      <c r="G217" s="370" t="s">
        <v>3341</v>
      </c>
      <c r="H217" s="370" t="s">
        <v>1378</v>
      </c>
      <c r="I217" s="370" t="s">
        <v>3399</v>
      </c>
      <c r="J217" s="370"/>
      <c r="K217" s="370"/>
      <c r="L217" s="370"/>
      <c r="M217" s="370"/>
      <c r="N217" s="370"/>
      <c r="O217" s="370" t="s">
        <v>4653</v>
      </c>
      <c r="P217" s="370"/>
    </row>
    <row r="218" spans="1:16" ht="13.65" customHeight="1">
      <c r="A218" s="369">
        <v>4549</v>
      </c>
      <c r="B218" s="370">
        <v>4016</v>
      </c>
      <c r="C218" s="370" t="s">
        <v>789</v>
      </c>
      <c r="D218" s="370" t="s">
        <v>115</v>
      </c>
      <c r="E218" s="370" t="s">
        <v>116</v>
      </c>
      <c r="F218" s="370" t="s">
        <v>115</v>
      </c>
      <c r="G218" s="370" t="s">
        <v>115</v>
      </c>
      <c r="H218" s="370" t="s">
        <v>1381</v>
      </c>
      <c r="I218" s="370" t="s">
        <v>3259</v>
      </c>
      <c r="J218" s="370" t="s">
        <v>3883</v>
      </c>
      <c r="K218" s="370" t="s">
        <v>3884</v>
      </c>
      <c r="L218" s="370"/>
      <c r="M218" s="370"/>
      <c r="N218" s="370" t="s">
        <v>3288</v>
      </c>
      <c r="O218" s="370" t="s">
        <v>3885</v>
      </c>
      <c r="P218" s="370" t="s">
        <v>3886</v>
      </c>
    </row>
    <row r="219" spans="1:16" ht="13.65" customHeight="1">
      <c r="A219" s="369">
        <v>4611</v>
      </c>
      <c r="B219" s="370">
        <v>8034</v>
      </c>
      <c r="C219" s="370" t="s">
        <v>4654</v>
      </c>
      <c r="D219" s="370" t="s">
        <v>1927</v>
      </c>
      <c r="E219" s="370" t="s">
        <v>1927</v>
      </c>
      <c r="F219" s="370" t="s">
        <v>1927</v>
      </c>
      <c r="G219" s="370" t="s">
        <v>1927</v>
      </c>
      <c r="H219" s="370" t="s">
        <v>1381</v>
      </c>
      <c r="I219" s="370" t="s">
        <v>3259</v>
      </c>
      <c r="J219" s="370" t="s">
        <v>3872</v>
      </c>
      <c r="K219" s="370"/>
      <c r="L219" s="370"/>
      <c r="M219" s="370" t="s">
        <v>4655</v>
      </c>
      <c r="N219" s="370"/>
      <c r="O219" s="370" t="s">
        <v>4656</v>
      </c>
      <c r="P219" s="370"/>
    </row>
    <row r="220" spans="1:16" ht="13.65" customHeight="1">
      <c r="A220" s="369">
        <v>4628</v>
      </c>
      <c r="B220" s="370">
        <v>5021</v>
      </c>
      <c r="C220" s="370" t="s">
        <v>1010</v>
      </c>
      <c r="D220" s="370" t="s">
        <v>115</v>
      </c>
      <c r="E220" s="370" t="s">
        <v>116</v>
      </c>
      <c r="F220" s="370" t="s">
        <v>115</v>
      </c>
      <c r="G220" s="370" t="s">
        <v>115</v>
      </c>
      <c r="H220" s="370" t="s">
        <v>1381</v>
      </c>
      <c r="I220" s="370" t="s">
        <v>3259</v>
      </c>
      <c r="J220" s="370" t="s">
        <v>4657</v>
      </c>
      <c r="K220" s="370" t="s">
        <v>4658</v>
      </c>
      <c r="L220" s="370" t="s">
        <v>4659</v>
      </c>
      <c r="M220" s="370"/>
      <c r="N220" s="370" t="s">
        <v>4660</v>
      </c>
      <c r="O220" s="370" t="s">
        <v>4661</v>
      </c>
      <c r="P220" s="370"/>
    </row>
    <row r="221" spans="1:16" ht="13.65" customHeight="1">
      <c r="A221" s="369">
        <v>4631</v>
      </c>
      <c r="B221" s="370">
        <v>1476</v>
      </c>
      <c r="C221" s="370" t="s">
        <v>4662</v>
      </c>
      <c r="D221" s="370" t="s">
        <v>1927</v>
      </c>
      <c r="E221" s="370" t="s">
        <v>1927</v>
      </c>
      <c r="F221" s="370" t="s">
        <v>1927</v>
      </c>
      <c r="G221" s="370" t="s">
        <v>1927</v>
      </c>
      <c r="H221" s="370" t="s">
        <v>4239</v>
      </c>
      <c r="I221" s="370" t="s">
        <v>3399</v>
      </c>
      <c r="J221" s="370"/>
      <c r="K221" s="370"/>
      <c r="L221" s="370"/>
      <c r="M221" s="370" t="s">
        <v>4663</v>
      </c>
      <c r="N221" s="370" t="s">
        <v>4664</v>
      </c>
      <c r="O221" s="370" t="s">
        <v>4665</v>
      </c>
      <c r="P221" s="370"/>
    </row>
    <row r="222" spans="1:16" ht="13.65" customHeight="1">
      <c r="A222" s="369">
        <v>4639</v>
      </c>
      <c r="B222" s="370">
        <v>1209</v>
      </c>
      <c r="C222" s="370" t="s">
        <v>4136</v>
      </c>
      <c r="D222" s="370" t="s">
        <v>115</v>
      </c>
      <c r="E222" s="370" t="s">
        <v>116</v>
      </c>
      <c r="F222" s="370" t="s">
        <v>115</v>
      </c>
      <c r="G222" s="370" t="s">
        <v>115</v>
      </c>
      <c r="H222" s="370" t="s">
        <v>1378</v>
      </c>
      <c r="I222" s="370" t="s">
        <v>3259</v>
      </c>
      <c r="J222" s="370" t="s">
        <v>4137</v>
      </c>
      <c r="K222" s="370" t="s">
        <v>4138</v>
      </c>
      <c r="L222" s="370" t="s">
        <v>4139</v>
      </c>
      <c r="M222" s="370" t="s">
        <v>4140</v>
      </c>
      <c r="N222" s="370" t="s">
        <v>4141</v>
      </c>
      <c r="O222" s="370" t="s">
        <v>4142</v>
      </c>
      <c r="P222" s="370" t="s">
        <v>4143</v>
      </c>
    </row>
    <row r="223" spans="1:16" ht="13.65" customHeight="1">
      <c r="A223" s="369">
        <v>4650</v>
      </c>
      <c r="B223" s="370">
        <v>4014</v>
      </c>
      <c r="C223" s="370" t="s">
        <v>4666</v>
      </c>
      <c r="D223" s="370" t="s">
        <v>1927</v>
      </c>
      <c r="E223" s="370" t="s">
        <v>1927</v>
      </c>
      <c r="F223" s="370" t="s">
        <v>115</v>
      </c>
      <c r="G223" s="370" t="s">
        <v>115</v>
      </c>
      <c r="H223" s="370" t="s">
        <v>1378</v>
      </c>
      <c r="I223" s="370" t="s">
        <v>3259</v>
      </c>
      <c r="J223" s="370" t="s">
        <v>4667</v>
      </c>
      <c r="K223" s="370" t="s">
        <v>4668</v>
      </c>
      <c r="L223" s="370" t="s">
        <v>4669</v>
      </c>
      <c r="M223" s="370" t="s">
        <v>4670</v>
      </c>
      <c r="N223" s="370" t="s">
        <v>4671</v>
      </c>
      <c r="O223" s="370" t="s">
        <v>4672</v>
      </c>
      <c r="P223" s="370" t="s">
        <v>4673</v>
      </c>
    </row>
    <row r="224" spans="1:16" ht="13.65" customHeight="1">
      <c r="A224" s="369">
        <v>4919</v>
      </c>
      <c r="B224" s="370">
        <v>8052</v>
      </c>
      <c r="C224" s="370" t="s">
        <v>4674</v>
      </c>
      <c r="D224" s="370" t="s">
        <v>1927</v>
      </c>
      <c r="E224" s="370" t="s">
        <v>1927</v>
      </c>
      <c r="F224" s="370" t="s">
        <v>1927</v>
      </c>
      <c r="G224" s="370" t="s">
        <v>1927</v>
      </c>
      <c r="H224" s="370" t="s">
        <v>1378</v>
      </c>
      <c r="I224" s="370" t="s">
        <v>3259</v>
      </c>
      <c r="J224" s="370"/>
      <c r="K224" s="370"/>
      <c r="L224" s="370"/>
      <c r="M224" s="370"/>
      <c r="N224" s="370" t="s">
        <v>4675</v>
      </c>
      <c r="O224" s="370"/>
      <c r="P224" s="370"/>
    </row>
    <row r="225" spans="1:16" ht="13.65" customHeight="1">
      <c r="A225" s="369">
        <v>4937</v>
      </c>
      <c r="B225" s="370">
        <v>4058</v>
      </c>
      <c r="C225" s="370" t="s">
        <v>4676</v>
      </c>
      <c r="D225" s="370" t="s">
        <v>116</v>
      </c>
      <c r="E225" s="370" t="s">
        <v>116</v>
      </c>
      <c r="F225" s="370" t="s">
        <v>1927</v>
      </c>
      <c r="G225" s="370" t="s">
        <v>1927</v>
      </c>
      <c r="H225" s="370" t="s">
        <v>4239</v>
      </c>
      <c r="I225" s="370" t="s">
        <v>3259</v>
      </c>
      <c r="J225" s="370" t="s">
        <v>4677</v>
      </c>
      <c r="K225" s="370" t="s">
        <v>4678</v>
      </c>
      <c r="L225" s="370" t="s">
        <v>4679</v>
      </c>
      <c r="M225" s="370"/>
      <c r="N225" s="370"/>
      <c r="O225" s="370" t="s">
        <v>4680</v>
      </c>
      <c r="P225" s="370"/>
    </row>
    <row r="226" spans="1:16" ht="13.65" customHeight="1">
      <c r="A226" s="369">
        <v>4947</v>
      </c>
      <c r="B226" s="370">
        <v>4077</v>
      </c>
      <c r="C226" s="370" t="s">
        <v>4681</v>
      </c>
      <c r="D226" s="370" t="s">
        <v>1927</v>
      </c>
      <c r="E226" s="370" t="s">
        <v>1927</v>
      </c>
      <c r="F226" s="370" t="s">
        <v>1927</v>
      </c>
      <c r="G226" s="370" t="s">
        <v>1927</v>
      </c>
      <c r="H226" s="370" t="s">
        <v>1378</v>
      </c>
      <c r="I226" s="370" t="s">
        <v>3399</v>
      </c>
      <c r="J226" s="370" t="s">
        <v>4682</v>
      </c>
      <c r="K226" s="370" t="s">
        <v>4683</v>
      </c>
      <c r="L226" s="370"/>
      <c r="M226" s="370"/>
      <c r="N226" s="370" t="s">
        <v>4684</v>
      </c>
      <c r="O226" s="370" t="s">
        <v>4685</v>
      </c>
      <c r="P226" s="370"/>
    </row>
    <row r="227" spans="1:16" ht="13.65" customHeight="1">
      <c r="A227" s="369">
        <v>4984</v>
      </c>
      <c r="B227" s="370">
        <v>1601</v>
      </c>
      <c r="C227" s="370" t="s">
        <v>4686</v>
      </c>
      <c r="D227" s="370" t="s">
        <v>3341</v>
      </c>
      <c r="E227" s="370" t="s">
        <v>3341</v>
      </c>
      <c r="F227" s="370" t="s">
        <v>3341</v>
      </c>
      <c r="G227" s="370" t="s">
        <v>3341</v>
      </c>
      <c r="H227" s="370" t="s">
        <v>4239</v>
      </c>
      <c r="I227" s="370" t="s">
        <v>3399</v>
      </c>
      <c r="J227" s="370"/>
      <c r="K227" s="370"/>
      <c r="L227" s="370" t="s">
        <v>4687</v>
      </c>
      <c r="M227" s="370" t="s">
        <v>4688</v>
      </c>
      <c r="N227" s="370" t="s">
        <v>4689</v>
      </c>
      <c r="O227" s="370" t="s">
        <v>4690</v>
      </c>
      <c r="P227" s="370" t="s">
        <v>4691</v>
      </c>
    </row>
    <row r="228" spans="1:16" ht="13.65" customHeight="1">
      <c r="A228" s="369">
        <v>4996</v>
      </c>
      <c r="B228" s="370">
        <v>1022</v>
      </c>
      <c r="C228" s="370" t="s">
        <v>4692</v>
      </c>
      <c r="D228" s="370" t="s">
        <v>115</v>
      </c>
      <c r="E228" s="370" t="s">
        <v>116</v>
      </c>
      <c r="F228" s="370" t="s">
        <v>115</v>
      </c>
      <c r="G228" s="370" t="s">
        <v>115</v>
      </c>
      <c r="H228" s="370" t="s">
        <v>1378</v>
      </c>
      <c r="I228" s="370" t="s">
        <v>3259</v>
      </c>
      <c r="J228" s="370"/>
      <c r="K228" s="370"/>
      <c r="L228" s="370"/>
      <c r="M228" s="370"/>
      <c r="N228" s="370"/>
      <c r="O228" s="370" t="s">
        <v>4693</v>
      </c>
      <c r="P228" s="370"/>
    </row>
    <row r="229" spans="1:16" ht="13.65" customHeight="1">
      <c r="A229" s="369">
        <v>5216</v>
      </c>
      <c r="B229" s="370">
        <v>1368</v>
      </c>
      <c r="C229" s="370" t="s">
        <v>40</v>
      </c>
      <c r="D229" s="370" t="s">
        <v>116</v>
      </c>
      <c r="E229" s="370" t="s">
        <v>116</v>
      </c>
      <c r="F229" s="370" t="s">
        <v>115</v>
      </c>
      <c r="G229" s="370" t="s">
        <v>115</v>
      </c>
      <c r="H229" s="370" t="s">
        <v>1381</v>
      </c>
      <c r="I229" s="370" t="s">
        <v>3259</v>
      </c>
      <c r="J229" s="370" t="s">
        <v>4694</v>
      </c>
      <c r="K229" s="370" t="s">
        <v>4695</v>
      </c>
      <c r="L229" s="370"/>
      <c r="M229" s="370" t="s">
        <v>4696</v>
      </c>
      <c r="N229" s="370" t="s">
        <v>4697</v>
      </c>
      <c r="O229" s="370" t="s">
        <v>4698</v>
      </c>
      <c r="P229" s="370"/>
    </row>
    <row r="230" spans="1:16" ht="13.65" customHeight="1">
      <c r="A230" s="369">
        <v>5218</v>
      </c>
      <c r="B230" s="370">
        <v>1060</v>
      </c>
      <c r="C230" s="370" t="s">
        <v>4699</v>
      </c>
      <c r="D230" s="370" t="s">
        <v>115</v>
      </c>
      <c r="E230" s="370" t="s">
        <v>116</v>
      </c>
      <c r="F230" s="370" t="s">
        <v>115</v>
      </c>
      <c r="G230" s="370" t="s">
        <v>115</v>
      </c>
      <c r="H230" s="370" t="s">
        <v>1381</v>
      </c>
      <c r="I230" s="370" t="s">
        <v>3399</v>
      </c>
      <c r="J230" s="370" t="s">
        <v>4700</v>
      </c>
      <c r="K230" s="370" t="s">
        <v>4701</v>
      </c>
      <c r="L230" s="370"/>
      <c r="M230" s="370" t="s">
        <v>4702</v>
      </c>
      <c r="N230" s="370" t="s">
        <v>4703</v>
      </c>
      <c r="O230" s="370" t="s">
        <v>4704</v>
      </c>
      <c r="P230" s="370" t="s">
        <v>4705</v>
      </c>
    </row>
    <row r="231" spans="1:16" ht="13.65" customHeight="1">
      <c r="A231" s="369">
        <v>5219</v>
      </c>
      <c r="B231" s="370">
        <v>1310</v>
      </c>
      <c r="C231" s="370" t="s">
        <v>1045</v>
      </c>
      <c r="D231" s="370" t="s">
        <v>1927</v>
      </c>
      <c r="E231" s="370" t="s">
        <v>1927</v>
      </c>
      <c r="F231" s="370" t="s">
        <v>1927</v>
      </c>
      <c r="G231" s="370" t="s">
        <v>1927</v>
      </c>
      <c r="H231" s="370"/>
      <c r="I231" s="370" t="s">
        <v>3259</v>
      </c>
      <c r="J231" s="370" t="s">
        <v>4050</v>
      </c>
      <c r="K231" s="370" t="s">
        <v>4051</v>
      </c>
      <c r="L231" s="370" t="s">
        <v>4052</v>
      </c>
      <c r="M231" s="370"/>
      <c r="N231" s="370"/>
      <c r="O231" s="370" t="s">
        <v>4053</v>
      </c>
      <c r="P231" s="370" t="s">
        <v>4054</v>
      </c>
    </row>
    <row r="232" spans="1:16" ht="13.65" customHeight="1">
      <c r="A232" s="369">
        <v>5245</v>
      </c>
      <c r="B232" s="370">
        <v>8093</v>
      </c>
      <c r="C232" s="370" t="s">
        <v>943</v>
      </c>
      <c r="D232" s="370" t="s">
        <v>116</v>
      </c>
      <c r="E232" s="370" t="s">
        <v>116</v>
      </c>
      <c r="F232" s="370" t="s">
        <v>115</v>
      </c>
      <c r="G232" s="370" t="s">
        <v>115</v>
      </c>
      <c r="H232" s="370" t="s">
        <v>3299</v>
      </c>
      <c r="I232" s="370" t="s">
        <v>3259</v>
      </c>
      <c r="J232" s="370"/>
      <c r="K232" s="370"/>
      <c r="L232" s="370" t="s">
        <v>4706</v>
      </c>
      <c r="M232" s="370" t="s">
        <v>4707</v>
      </c>
      <c r="N232" s="370" t="s">
        <v>4708</v>
      </c>
      <c r="O232" s="370" t="s">
        <v>4709</v>
      </c>
      <c r="P232" s="370"/>
    </row>
    <row r="233" spans="1:16" ht="13.65" customHeight="1">
      <c r="A233" s="369">
        <v>5249</v>
      </c>
      <c r="B233" s="370">
        <v>8032</v>
      </c>
      <c r="C233" s="370" t="s">
        <v>4710</v>
      </c>
      <c r="D233" s="370" t="s">
        <v>3341</v>
      </c>
      <c r="E233" s="370" t="s">
        <v>3341</v>
      </c>
      <c r="F233" s="370" t="s">
        <v>3341</v>
      </c>
      <c r="G233" s="370" t="s">
        <v>3341</v>
      </c>
      <c r="H233" s="370" t="s">
        <v>1378</v>
      </c>
      <c r="I233" s="370" t="s">
        <v>3259</v>
      </c>
      <c r="J233" s="370" t="s">
        <v>3872</v>
      </c>
      <c r="K233" s="370"/>
      <c r="L233" s="370"/>
      <c r="M233" s="370" t="s">
        <v>4711</v>
      </c>
      <c r="N233" s="370"/>
      <c r="O233" s="370"/>
      <c r="P233" s="370"/>
    </row>
    <row r="234" spans="1:16" ht="13.65" customHeight="1">
      <c r="A234" s="369">
        <v>5268</v>
      </c>
      <c r="B234" s="370">
        <v>1303</v>
      </c>
      <c r="C234" s="370" t="s">
        <v>1053</v>
      </c>
      <c r="D234" s="370" t="s">
        <v>116</v>
      </c>
      <c r="E234" s="370" t="s">
        <v>116</v>
      </c>
      <c r="F234" s="370" t="s">
        <v>115</v>
      </c>
      <c r="G234" s="370" t="s">
        <v>115</v>
      </c>
      <c r="H234" s="370" t="s">
        <v>1378</v>
      </c>
      <c r="I234" s="370" t="s">
        <v>3259</v>
      </c>
      <c r="J234" s="370" t="s">
        <v>4712</v>
      </c>
      <c r="K234" s="370" t="s">
        <v>4713</v>
      </c>
      <c r="L234" s="370" t="s">
        <v>4714</v>
      </c>
      <c r="M234" s="370"/>
      <c r="N234" s="370" t="s">
        <v>4715</v>
      </c>
      <c r="O234" s="370" t="s">
        <v>4716</v>
      </c>
      <c r="P234" s="370" t="s">
        <v>4717</v>
      </c>
    </row>
    <row r="235" spans="1:16" ht="13.65" customHeight="1">
      <c r="A235" s="369">
        <v>5270</v>
      </c>
      <c r="B235" s="370">
        <v>1162</v>
      </c>
      <c r="C235" s="370" t="s">
        <v>4718</v>
      </c>
      <c r="D235" s="370" t="s">
        <v>116</v>
      </c>
      <c r="E235" s="370" t="s">
        <v>116</v>
      </c>
      <c r="F235" s="370" t="s">
        <v>115</v>
      </c>
      <c r="G235" s="370" t="s">
        <v>115</v>
      </c>
      <c r="H235" s="370" t="s">
        <v>1378</v>
      </c>
      <c r="I235" s="370" t="s">
        <v>3259</v>
      </c>
      <c r="J235" s="370" t="s">
        <v>4719</v>
      </c>
      <c r="K235" s="370" t="s">
        <v>4720</v>
      </c>
      <c r="L235" s="370"/>
      <c r="M235" s="370"/>
      <c r="N235" s="370" t="s">
        <v>4721</v>
      </c>
      <c r="O235" s="370" t="s">
        <v>4722</v>
      </c>
      <c r="P235" s="370" t="s">
        <v>4723</v>
      </c>
    </row>
    <row r="236" spans="1:16" ht="13.65" customHeight="1">
      <c r="A236" s="369">
        <v>5276</v>
      </c>
      <c r="B236" s="370">
        <v>4073</v>
      </c>
      <c r="C236" s="370" t="s">
        <v>4724</v>
      </c>
      <c r="D236" s="370" t="s">
        <v>1927</v>
      </c>
      <c r="E236" s="370" t="s">
        <v>1927</v>
      </c>
      <c r="F236" s="370" t="s">
        <v>115</v>
      </c>
      <c r="G236" s="370" t="s">
        <v>115</v>
      </c>
      <c r="H236" s="370" t="s">
        <v>1381</v>
      </c>
      <c r="I236" s="370" t="s">
        <v>3259</v>
      </c>
      <c r="J236" s="370" t="s">
        <v>4725</v>
      </c>
      <c r="K236" s="370" t="s">
        <v>4726</v>
      </c>
      <c r="L236" s="370"/>
      <c r="M236" s="370" t="s">
        <v>4727</v>
      </c>
      <c r="N236" s="370" t="s">
        <v>4728</v>
      </c>
      <c r="O236" s="370" t="s">
        <v>4729</v>
      </c>
      <c r="P236" s="370" t="s">
        <v>4730</v>
      </c>
    </row>
    <row r="237" spans="1:16" ht="13.65" customHeight="1">
      <c r="A237" s="369">
        <v>5299</v>
      </c>
      <c r="B237" s="370">
        <v>1235</v>
      </c>
      <c r="C237" s="370" t="s">
        <v>4731</v>
      </c>
      <c r="D237" s="370" t="s">
        <v>1927</v>
      </c>
      <c r="E237" s="370" t="s">
        <v>1927</v>
      </c>
      <c r="F237" s="370" t="s">
        <v>1927</v>
      </c>
      <c r="G237" s="370" t="s">
        <v>1927</v>
      </c>
      <c r="H237" s="370" t="s">
        <v>4229</v>
      </c>
      <c r="I237" s="370" t="s">
        <v>3399</v>
      </c>
      <c r="J237" s="370" t="s">
        <v>4732</v>
      </c>
      <c r="K237" s="370" t="s">
        <v>4733</v>
      </c>
      <c r="L237" s="370" t="s">
        <v>4734</v>
      </c>
      <c r="M237" s="370"/>
      <c r="N237" s="370" t="s">
        <v>4735</v>
      </c>
      <c r="O237" s="370" t="s">
        <v>4736</v>
      </c>
      <c r="P237" s="370"/>
    </row>
    <row r="238" spans="1:16" ht="13.65" customHeight="1">
      <c r="A238" s="369">
        <v>5333</v>
      </c>
      <c r="B238" s="370">
        <v>1505</v>
      </c>
      <c r="C238" s="370" t="s">
        <v>4737</v>
      </c>
      <c r="D238" s="370" t="s">
        <v>1927</v>
      </c>
      <c r="E238" s="370" t="s">
        <v>1927</v>
      </c>
      <c r="F238" s="370" t="s">
        <v>1927</v>
      </c>
      <c r="G238" s="370" t="s">
        <v>1927</v>
      </c>
      <c r="H238" s="370" t="s">
        <v>4229</v>
      </c>
      <c r="I238" s="370" t="s">
        <v>3399</v>
      </c>
      <c r="J238" s="370"/>
      <c r="K238" s="370"/>
      <c r="L238" s="370"/>
      <c r="M238" s="370" t="s">
        <v>4738</v>
      </c>
      <c r="N238" s="370" t="s">
        <v>4739</v>
      </c>
      <c r="O238" s="370" t="s">
        <v>4740</v>
      </c>
      <c r="P238" s="370"/>
    </row>
    <row r="239" spans="1:16" ht="13.65" customHeight="1">
      <c r="A239" s="369">
        <v>5334</v>
      </c>
      <c r="B239" s="370">
        <v>1506</v>
      </c>
      <c r="C239" s="370" t="s">
        <v>4741</v>
      </c>
      <c r="D239" s="370" t="s">
        <v>1927</v>
      </c>
      <c r="E239" s="370" t="s">
        <v>1927</v>
      </c>
      <c r="F239" s="370" t="s">
        <v>1927</v>
      </c>
      <c r="G239" s="370" t="s">
        <v>1927</v>
      </c>
      <c r="H239" s="370" t="s">
        <v>4229</v>
      </c>
      <c r="I239" s="370" t="s">
        <v>3399</v>
      </c>
      <c r="J239" s="370"/>
      <c r="K239" s="370"/>
      <c r="L239" s="370"/>
      <c r="M239" s="370" t="s">
        <v>4738</v>
      </c>
      <c r="N239" s="370" t="s">
        <v>4742</v>
      </c>
      <c r="O239" s="370" t="s">
        <v>4743</v>
      </c>
      <c r="P239" s="370"/>
    </row>
    <row r="240" spans="1:16" ht="13.65" customHeight="1">
      <c r="A240" s="369">
        <v>5336</v>
      </c>
      <c r="B240" s="370">
        <v>1507</v>
      </c>
      <c r="C240" s="370" t="s">
        <v>4744</v>
      </c>
      <c r="D240" s="370" t="s">
        <v>1927</v>
      </c>
      <c r="E240" s="370" t="s">
        <v>1927</v>
      </c>
      <c r="F240" s="370" t="s">
        <v>1927</v>
      </c>
      <c r="G240" s="370" t="s">
        <v>1927</v>
      </c>
      <c r="H240" s="370" t="s">
        <v>4229</v>
      </c>
      <c r="I240" s="370" t="s">
        <v>3399</v>
      </c>
      <c r="J240" s="370"/>
      <c r="K240" s="370"/>
      <c r="L240" s="370"/>
      <c r="M240" s="370" t="s">
        <v>4738</v>
      </c>
      <c r="N240" s="370" t="s">
        <v>4745</v>
      </c>
      <c r="O240" s="370" t="s">
        <v>4743</v>
      </c>
      <c r="P240" s="370"/>
    </row>
    <row r="241" spans="1:16" ht="13.65" customHeight="1">
      <c r="A241" s="369">
        <v>5337</v>
      </c>
      <c r="B241" s="370">
        <v>1508</v>
      </c>
      <c r="C241" s="370" t="s">
        <v>4746</v>
      </c>
      <c r="D241" s="370" t="s">
        <v>1927</v>
      </c>
      <c r="E241" s="370" t="s">
        <v>1927</v>
      </c>
      <c r="F241" s="370" t="s">
        <v>1927</v>
      </c>
      <c r="G241" s="370" t="s">
        <v>1927</v>
      </c>
      <c r="H241" s="370" t="s">
        <v>4229</v>
      </c>
      <c r="I241" s="370" t="s">
        <v>3399</v>
      </c>
      <c r="J241" s="370"/>
      <c r="K241" s="370"/>
      <c r="L241" s="370"/>
      <c r="M241" s="370" t="s">
        <v>4738</v>
      </c>
      <c r="N241" s="370" t="s">
        <v>4747</v>
      </c>
      <c r="O241" s="370" t="s">
        <v>4743</v>
      </c>
      <c r="P241" s="370"/>
    </row>
    <row r="242" spans="1:16" ht="13.65" customHeight="1">
      <c r="A242" s="369">
        <v>5338</v>
      </c>
      <c r="B242" s="370">
        <v>4004</v>
      </c>
      <c r="C242" s="370" t="s">
        <v>4748</v>
      </c>
      <c r="D242" s="370" t="s">
        <v>1927</v>
      </c>
      <c r="E242" s="370" t="s">
        <v>1927</v>
      </c>
      <c r="F242" s="370" t="s">
        <v>115</v>
      </c>
      <c r="G242" s="370" t="s">
        <v>115</v>
      </c>
      <c r="H242" s="370" t="s">
        <v>1378</v>
      </c>
      <c r="I242" s="370" t="s">
        <v>3259</v>
      </c>
      <c r="J242" s="370" t="s">
        <v>4749</v>
      </c>
      <c r="K242" s="370" t="s">
        <v>4750</v>
      </c>
      <c r="L242" s="370"/>
      <c r="M242" s="370" t="s">
        <v>4751</v>
      </c>
      <c r="N242" s="370" t="s">
        <v>4752</v>
      </c>
      <c r="O242" s="370" t="s">
        <v>4753</v>
      </c>
      <c r="P242" s="370" t="s">
        <v>4754</v>
      </c>
    </row>
    <row r="243" spans="1:16" ht="13.65" customHeight="1">
      <c r="A243" s="369">
        <v>5339</v>
      </c>
      <c r="B243" s="370">
        <v>4005</v>
      </c>
      <c r="C243" s="370" t="s">
        <v>4755</v>
      </c>
      <c r="D243" s="370" t="s">
        <v>1927</v>
      </c>
      <c r="E243" s="370" t="s">
        <v>1927</v>
      </c>
      <c r="F243" s="370" t="s">
        <v>115</v>
      </c>
      <c r="G243" s="370" t="s">
        <v>115</v>
      </c>
      <c r="H243" s="370" t="s">
        <v>1378</v>
      </c>
      <c r="I243" s="370" t="s">
        <v>3259</v>
      </c>
      <c r="J243" s="370" t="s">
        <v>4756</v>
      </c>
      <c r="K243" s="370" t="s">
        <v>4757</v>
      </c>
      <c r="L243" s="370"/>
      <c r="M243" s="370" t="s">
        <v>4758</v>
      </c>
      <c r="N243" s="370" t="s">
        <v>4759</v>
      </c>
      <c r="O243" s="370" t="s">
        <v>4753</v>
      </c>
      <c r="P243" s="370" t="s">
        <v>4760</v>
      </c>
    </row>
    <row r="244" spans="1:16" ht="13.65" customHeight="1">
      <c r="A244" s="369">
        <v>5340</v>
      </c>
      <c r="B244" s="370">
        <v>1015</v>
      </c>
      <c r="C244" s="370" t="s">
        <v>1070</v>
      </c>
      <c r="D244" s="370" t="s">
        <v>115</v>
      </c>
      <c r="E244" s="370" t="s">
        <v>115</v>
      </c>
      <c r="F244" s="370" t="s">
        <v>115</v>
      </c>
      <c r="G244" s="370" t="s">
        <v>115</v>
      </c>
      <c r="H244" s="370" t="s">
        <v>1378</v>
      </c>
      <c r="I244" s="370" t="s">
        <v>3259</v>
      </c>
      <c r="J244" s="370" t="s">
        <v>4761</v>
      </c>
      <c r="K244" s="370" t="s">
        <v>4762</v>
      </c>
      <c r="L244" s="370" t="s">
        <v>4763</v>
      </c>
      <c r="M244" s="370"/>
      <c r="N244" s="370" t="s">
        <v>4764</v>
      </c>
      <c r="O244" s="370" t="s">
        <v>4765</v>
      </c>
      <c r="P244" s="370"/>
    </row>
    <row r="245" spans="1:16" ht="13.65" customHeight="1">
      <c r="A245" s="369">
        <v>5341</v>
      </c>
      <c r="B245" s="370">
        <v>1398</v>
      </c>
      <c r="C245" s="370" t="s">
        <v>4766</v>
      </c>
      <c r="D245" s="370" t="s">
        <v>1927</v>
      </c>
      <c r="E245" s="370" t="s">
        <v>1927</v>
      </c>
      <c r="F245" s="370" t="s">
        <v>1927</v>
      </c>
      <c r="G245" s="370" t="s">
        <v>116</v>
      </c>
      <c r="H245" s="370" t="s">
        <v>4229</v>
      </c>
      <c r="I245" s="370" t="s">
        <v>3259</v>
      </c>
      <c r="J245" s="370" t="s">
        <v>4767</v>
      </c>
      <c r="K245" s="370" t="s">
        <v>4768</v>
      </c>
      <c r="L245" s="370" t="s">
        <v>4769</v>
      </c>
      <c r="M245" s="370" t="s">
        <v>4770</v>
      </c>
      <c r="N245" s="370" t="s">
        <v>4771</v>
      </c>
      <c r="O245" s="370" t="s">
        <v>4772</v>
      </c>
      <c r="P245" s="370" t="s">
        <v>4773</v>
      </c>
    </row>
    <row r="246" spans="1:16" ht="13.65" customHeight="1">
      <c r="A246" s="369">
        <v>5342</v>
      </c>
      <c r="B246" s="370">
        <v>1399</v>
      </c>
      <c r="C246" s="370" t="s">
        <v>4774</v>
      </c>
      <c r="D246" s="370" t="s">
        <v>1927</v>
      </c>
      <c r="E246" s="370" t="s">
        <v>1927</v>
      </c>
      <c r="F246" s="370" t="s">
        <v>1927</v>
      </c>
      <c r="G246" s="370" t="s">
        <v>116</v>
      </c>
      <c r="H246" s="370" t="s">
        <v>4229</v>
      </c>
      <c r="I246" s="370" t="s">
        <v>3399</v>
      </c>
      <c r="J246" s="370" t="s">
        <v>4775</v>
      </c>
      <c r="K246" s="370" t="s">
        <v>4776</v>
      </c>
      <c r="L246" s="370" t="s">
        <v>4777</v>
      </c>
      <c r="M246" s="370" t="s">
        <v>4770</v>
      </c>
      <c r="N246" s="370" t="s">
        <v>4778</v>
      </c>
      <c r="O246" s="370" t="s">
        <v>4772</v>
      </c>
      <c r="P246" s="370" t="s">
        <v>4779</v>
      </c>
    </row>
    <row r="247" spans="1:16" ht="13.65" customHeight="1">
      <c r="A247" s="369">
        <v>5343</v>
      </c>
      <c r="B247" s="370">
        <v>1400</v>
      </c>
      <c r="C247" s="370" t="s">
        <v>4780</v>
      </c>
      <c r="D247" s="370" t="s">
        <v>1927</v>
      </c>
      <c r="E247" s="370" t="s">
        <v>1927</v>
      </c>
      <c r="F247" s="370" t="s">
        <v>1927</v>
      </c>
      <c r="G247" s="370" t="s">
        <v>116</v>
      </c>
      <c r="H247" s="370" t="s">
        <v>4229</v>
      </c>
      <c r="I247" s="370" t="s">
        <v>3399</v>
      </c>
      <c r="J247" s="370" t="s">
        <v>4781</v>
      </c>
      <c r="K247" s="370" t="s">
        <v>4782</v>
      </c>
      <c r="L247" s="370" t="s">
        <v>4777</v>
      </c>
      <c r="M247" s="370" t="s">
        <v>4770</v>
      </c>
      <c r="N247" s="370" t="s">
        <v>4783</v>
      </c>
      <c r="O247" s="370" t="s">
        <v>4772</v>
      </c>
      <c r="P247" s="370" t="s">
        <v>4784</v>
      </c>
    </row>
    <row r="248" spans="1:16" ht="13.65" customHeight="1">
      <c r="A248" s="369">
        <v>5344</v>
      </c>
      <c r="B248" s="370">
        <v>1403</v>
      </c>
      <c r="C248" s="370" t="s">
        <v>4785</v>
      </c>
      <c r="D248" s="370" t="s">
        <v>1927</v>
      </c>
      <c r="E248" s="370" t="s">
        <v>1927</v>
      </c>
      <c r="F248" s="370" t="s">
        <v>1927</v>
      </c>
      <c r="G248" s="370" t="s">
        <v>116</v>
      </c>
      <c r="H248" s="370" t="s">
        <v>4229</v>
      </c>
      <c r="I248" s="370" t="s">
        <v>3399</v>
      </c>
      <c r="J248" s="370" t="s">
        <v>4786</v>
      </c>
      <c r="K248" s="370" t="s">
        <v>4787</v>
      </c>
      <c r="L248" s="370" t="s">
        <v>4777</v>
      </c>
      <c r="M248" s="370" t="s">
        <v>4788</v>
      </c>
      <c r="N248" s="370" t="s">
        <v>4789</v>
      </c>
      <c r="O248" s="370" t="s">
        <v>4772</v>
      </c>
      <c r="P248" s="370" t="s">
        <v>4790</v>
      </c>
    </row>
    <row r="249" spans="1:16" ht="13.65" customHeight="1">
      <c r="A249" s="369">
        <v>5345</v>
      </c>
      <c r="B249" s="370">
        <v>1404</v>
      </c>
      <c r="C249" s="370" t="s">
        <v>4791</v>
      </c>
      <c r="D249" s="370" t="s">
        <v>1927</v>
      </c>
      <c r="E249" s="370" t="s">
        <v>1927</v>
      </c>
      <c r="F249" s="370" t="s">
        <v>1927</v>
      </c>
      <c r="G249" s="370" t="s">
        <v>116</v>
      </c>
      <c r="H249" s="370" t="s">
        <v>4229</v>
      </c>
      <c r="I249" s="370" t="s">
        <v>3399</v>
      </c>
      <c r="J249" s="370" t="s">
        <v>4792</v>
      </c>
      <c r="K249" s="370" t="s">
        <v>4793</v>
      </c>
      <c r="L249" s="370" t="s">
        <v>4794</v>
      </c>
      <c r="M249" s="370" t="s">
        <v>4795</v>
      </c>
      <c r="N249" s="370" t="s">
        <v>4796</v>
      </c>
      <c r="O249" s="370" t="s">
        <v>4772</v>
      </c>
      <c r="P249" s="370" t="s">
        <v>4797</v>
      </c>
    </row>
    <row r="250" spans="1:16" ht="13.65" customHeight="1">
      <c r="A250" s="369">
        <v>5346</v>
      </c>
      <c r="B250" s="370">
        <v>1405</v>
      </c>
      <c r="C250" s="370" t="s">
        <v>4798</v>
      </c>
      <c r="D250" s="370" t="s">
        <v>1927</v>
      </c>
      <c r="E250" s="370" t="s">
        <v>1927</v>
      </c>
      <c r="F250" s="370" t="s">
        <v>1927</v>
      </c>
      <c r="G250" s="370" t="s">
        <v>116</v>
      </c>
      <c r="H250" s="370" t="s">
        <v>4229</v>
      </c>
      <c r="I250" s="370" t="s">
        <v>3399</v>
      </c>
      <c r="J250" s="370" t="s">
        <v>4799</v>
      </c>
      <c r="K250" s="370" t="s">
        <v>4800</v>
      </c>
      <c r="L250" s="370" t="s">
        <v>4777</v>
      </c>
      <c r="M250" s="370" t="s">
        <v>4788</v>
      </c>
      <c r="N250" s="370" t="s">
        <v>4801</v>
      </c>
      <c r="O250" s="370" t="s">
        <v>4772</v>
      </c>
      <c r="P250" s="370" t="s">
        <v>4802</v>
      </c>
    </row>
    <row r="251" spans="1:16" ht="13.65" customHeight="1">
      <c r="A251" s="369">
        <v>5347</v>
      </c>
      <c r="B251" s="370">
        <v>1401</v>
      </c>
      <c r="C251" s="370" t="s">
        <v>4803</v>
      </c>
      <c r="D251" s="370" t="s">
        <v>1927</v>
      </c>
      <c r="E251" s="370" t="s">
        <v>1927</v>
      </c>
      <c r="F251" s="370" t="s">
        <v>1927</v>
      </c>
      <c r="G251" s="370" t="s">
        <v>116</v>
      </c>
      <c r="H251" s="370" t="s">
        <v>4239</v>
      </c>
      <c r="I251" s="370" t="s">
        <v>3399</v>
      </c>
      <c r="J251" s="370" t="s">
        <v>4804</v>
      </c>
      <c r="K251" s="370" t="s">
        <v>4805</v>
      </c>
      <c r="L251" s="370" t="s">
        <v>4777</v>
      </c>
      <c r="M251" s="370" t="s">
        <v>4806</v>
      </c>
      <c r="N251" s="370" t="s">
        <v>4807</v>
      </c>
      <c r="O251" s="370" t="s">
        <v>4772</v>
      </c>
      <c r="P251" s="370" t="s">
        <v>4808</v>
      </c>
    </row>
    <row r="252" spans="1:16" ht="13.65" customHeight="1">
      <c r="A252" s="369">
        <v>5348</v>
      </c>
      <c r="B252" s="370">
        <v>1406</v>
      </c>
      <c r="C252" s="370" t="s">
        <v>4809</v>
      </c>
      <c r="D252" s="370" t="s">
        <v>1927</v>
      </c>
      <c r="E252" s="370" t="s">
        <v>1927</v>
      </c>
      <c r="F252" s="370" t="s">
        <v>1927</v>
      </c>
      <c r="G252" s="370" t="s">
        <v>116</v>
      </c>
      <c r="H252" s="370" t="s">
        <v>4229</v>
      </c>
      <c r="I252" s="370" t="s">
        <v>3399</v>
      </c>
      <c r="J252" s="370" t="s">
        <v>4810</v>
      </c>
      <c r="K252" s="370" t="s">
        <v>4811</v>
      </c>
      <c r="L252" s="370" t="s">
        <v>4777</v>
      </c>
      <c r="M252" s="370" t="s">
        <v>4806</v>
      </c>
      <c r="N252" s="370" t="s">
        <v>4812</v>
      </c>
      <c r="O252" s="370" t="s">
        <v>4772</v>
      </c>
      <c r="P252" s="370" t="s">
        <v>4813</v>
      </c>
    </row>
    <row r="253" spans="1:16" ht="13.65" customHeight="1">
      <c r="A253" s="369">
        <v>5349</v>
      </c>
      <c r="B253" s="370">
        <v>1407</v>
      </c>
      <c r="C253" s="370" t="s">
        <v>4814</v>
      </c>
      <c r="D253" s="370" t="s">
        <v>1927</v>
      </c>
      <c r="E253" s="370" t="s">
        <v>1927</v>
      </c>
      <c r="F253" s="370" t="s">
        <v>1927</v>
      </c>
      <c r="G253" s="370" t="s">
        <v>116</v>
      </c>
      <c r="H253" s="370" t="s">
        <v>4229</v>
      </c>
      <c r="I253" s="370" t="s">
        <v>3399</v>
      </c>
      <c r="J253" s="370" t="s">
        <v>4815</v>
      </c>
      <c r="K253" s="370" t="s">
        <v>4816</v>
      </c>
      <c r="L253" s="370" t="s">
        <v>4777</v>
      </c>
      <c r="M253" s="370" t="s">
        <v>4817</v>
      </c>
      <c r="N253" s="370" t="s">
        <v>4818</v>
      </c>
      <c r="O253" s="370" t="s">
        <v>4772</v>
      </c>
      <c r="P253" s="370"/>
    </row>
    <row r="254" spans="1:16" ht="13.65" customHeight="1">
      <c r="A254" s="369">
        <v>5350</v>
      </c>
      <c r="B254" s="370">
        <v>1408</v>
      </c>
      <c r="C254" s="370" t="s">
        <v>4819</v>
      </c>
      <c r="D254" s="370" t="s">
        <v>1927</v>
      </c>
      <c r="E254" s="370" t="s">
        <v>1927</v>
      </c>
      <c r="F254" s="370" t="s">
        <v>1927</v>
      </c>
      <c r="G254" s="370" t="s">
        <v>116</v>
      </c>
      <c r="H254" s="370" t="s">
        <v>4229</v>
      </c>
      <c r="I254" s="370" t="s">
        <v>3399</v>
      </c>
      <c r="J254" s="370" t="s">
        <v>4820</v>
      </c>
      <c r="K254" s="370" t="s">
        <v>4821</v>
      </c>
      <c r="L254" s="370" t="s">
        <v>4777</v>
      </c>
      <c r="M254" s="370" t="s">
        <v>4817</v>
      </c>
      <c r="N254" s="370" t="s">
        <v>4822</v>
      </c>
      <c r="O254" s="370" t="s">
        <v>4772</v>
      </c>
      <c r="P254" s="370" t="s">
        <v>4823</v>
      </c>
    </row>
    <row r="255" spans="1:16" ht="13.65" customHeight="1">
      <c r="A255" s="369">
        <v>5352</v>
      </c>
      <c r="B255" s="370">
        <v>1449</v>
      </c>
      <c r="C255" s="370" t="s">
        <v>4824</v>
      </c>
      <c r="D255" s="370" t="s">
        <v>1927</v>
      </c>
      <c r="E255" s="370" t="s">
        <v>1927</v>
      </c>
      <c r="F255" s="370" t="s">
        <v>1927</v>
      </c>
      <c r="G255" s="370" t="s">
        <v>1927</v>
      </c>
      <c r="H255" s="370" t="s">
        <v>4229</v>
      </c>
      <c r="I255" s="370" t="s">
        <v>3399</v>
      </c>
      <c r="J255" s="370" t="s">
        <v>4825</v>
      </c>
      <c r="K255" s="370" t="s">
        <v>4826</v>
      </c>
      <c r="L255" s="370"/>
      <c r="M255" s="370" t="s">
        <v>4827</v>
      </c>
      <c r="N255" s="370" t="s">
        <v>4828</v>
      </c>
      <c r="O255" s="370" t="s">
        <v>4829</v>
      </c>
      <c r="P255" s="370" t="s">
        <v>4830</v>
      </c>
    </row>
    <row r="256" spans="1:16" ht="13.65" customHeight="1">
      <c r="A256" s="369">
        <v>5353</v>
      </c>
      <c r="B256" s="370">
        <v>1450</v>
      </c>
      <c r="C256" s="370" t="s">
        <v>4831</v>
      </c>
      <c r="D256" s="370" t="s">
        <v>1927</v>
      </c>
      <c r="E256" s="370" t="s">
        <v>1927</v>
      </c>
      <c r="F256" s="370" t="s">
        <v>1927</v>
      </c>
      <c r="G256" s="370" t="s">
        <v>1927</v>
      </c>
      <c r="H256" s="370" t="s">
        <v>4229</v>
      </c>
      <c r="I256" s="370" t="s">
        <v>3399</v>
      </c>
      <c r="J256" s="370" t="s">
        <v>4832</v>
      </c>
      <c r="K256" s="370" t="s">
        <v>4833</v>
      </c>
      <c r="L256" s="370"/>
      <c r="M256" s="370" t="s">
        <v>4827</v>
      </c>
      <c r="N256" s="370" t="s">
        <v>4834</v>
      </c>
      <c r="O256" s="370" t="s">
        <v>4829</v>
      </c>
      <c r="P256" s="370" t="s">
        <v>4835</v>
      </c>
    </row>
    <row r="257" spans="1:16" ht="13.65" customHeight="1">
      <c r="A257" s="369">
        <v>5354</v>
      </c>
      <c r="B257" s="370">
        <v>1451</v>
      </c>
      <c r="C257" s="370" t="s">
        <v>4836</v>
      </c>
      <c r="D257" s="370" t="s">
        <v>1927</v>
      </c>
      <c r="E257" s="370" t="s">
        <v>1927</v>
      </c>
      <c r="F257" s="370" t="s">
        <v>1927</v>
      </c>
      <c r="G257" s="370" t="s">
        <v>1927</v>
      </c>
      <c r="H257" s="370" t="s">
        <v>4229</v>
      </c>
      <c r="I257" s="370" t="s">
        <v>3399</v>
      </c>
      <c r="J257" s="370" t="s">
        <v>4837</v>
      </c>
      <c r="K257" s="370" t="s">
        <v>4838</v>
      </c>
      <c r="L257" s="370"/>
      <c r="M257" s="370" t="s">
        <v>4827</v>
      </c>
      <c r="N257" s="370" t="s">
        <v>4839</v>
      </c>
      <c r="O257" s="370" t="s">
        <v>4829</v>
      </c>
      <c r="P257" s="370" t="s">
        <v>4840</v>
      </c>
    </row>
    <row r="258" spans="1:16" ht="13.65" customHeight="1">
      <c r="A258" s="369">
        <v>5355</v>
      </c>
      <c r="B258" s="370">
        <v>1452</v>
      </c>
      <c r="C258" s="370" t="s">
        <v>4841</v>
      </c>
      <c r="D258" s="370" t="s">
        <v>1927</v>
      </c>
      <c r="E258" s="370" t="s">
        <v>1927</v>
      </c>
      <c r="F258" s="370" t="s">
        <v>1927</v>
      </c>
      <c r="G258" s="370" t="s">
        <v>1927</v>
      </c>
      <c r="H258" s="370" t="s">
        <v>4229</v>
      </c>
      <c r="I258" s="370" t="s">
        <v>3399</v>
      </c>
      <c r="J258" s="370" t="s">
        <v>4842</v>
      </c>
      <c r="K258" s="370" t="s">
        <v>4843</v>
      </c>
      <c r="L258" s="370"/>
      <c r="M258" s="370" t="s">
        <v>4827</v>
      </c>
      <c r="N258" s="370" t="s">
        <v>4844</v>
      </c>
      <c r="O258" s="370" t="s">
        <v>4829</v>
      </c>
      <c r="P258" s="370" t="s">
        <v>4845</v>
      </c>
    </row>
    <row r="259" spans="1:16" ht="13.65" customHeight="1">
      <c r="A259" s="369">
        <v>5356</v>
      </c>
      <c r="B259" s="370">
        <v>1453</v>
      </c>
      <c r="C259" s="370" t="s">
        <v>4846</v>
      </c>
      <c r="D259" s="370" t="s">
        <v>1927</v>
      </c>
      <c r="E259" s="370" t="s">
        <v>1927</v>
      </c>
      <c r="F259" s="370" t="s">
        <v>1927</v>
      </c>
      <c r="G259" s="370" t="s">
        <v>1927</v>
      </c>
      <c r="H259" s="370" t="s">
        <v>4229</v>
      </c>
      <c r="I259" s="370" t="s">
        <v>3399</v>
      </c>
      <c r="J259" s="370" t="s">
        <v>4847</v>
      </c>
      <c r="K259" s="370" t="s">
        <v>4848</v>
      </c>
      <c r="L259" s="370"/>
      <c r="M259" s="370" t="s">
        <v>4827</v>
      </c>
      <c r="N259" s="370" t="s">
        <v>4849</v>
      </c>
      <c r="O259" s="370" t="s">
        <v>4829</v>
      </c>
      <c r="P259" s="370" t="s">
        <v>4850</v>
      </c>
    </row>
    <row r="260" spans="1:16" ht="13.65" customHeight="1">
      <c r="A260" s="369">
        <v>5357</v>
      </c>
      <c r="B260" s="370">
        <v>1454</v>
      </c>
      <c r="C260" s="370" t="s">
        <v>4851</v>
      </c>
      <c r="D260" s="370" t="s">
        <v>1927</v>
      </c>
      <c r="E260" s="370" t="s">
        <v>1927</v>
      </c>
      <c r="F260" s="370" t="s">
        <v>1927</v>
      </c>
      <c r="G260" s="370" t="s">
        <v>1927</v>
      </c>
      <c r="H260" s="370" t="s">
        <v>4229</v>
      </c>
      <c r="I260" s="370" t="s">
        <v>3399</v>
      </c>
      <c r="J260" s="370" t="s">
        <v>4852</v>
      </c>
      <c r="K260" s="370" t="s">
        <v>4853</v>
      </c>
      <c r="L260" s="370"/>
      <c r="M260" s="370" t="s">
        <v>4827</v>
      </c>
      <c r="N260" s="370" t="s">
        <v>4854</v>
      </c>
      <c r="O260" s="370" t="s">
        <v>4829</v>
      </c>
      <c r="P260" s="370" t="s">
        <v>4855</v>
      </c>
    </row>
    <row r="261" spans="1:16" ht="13.65" customHeight="1">
      <c r="A261" s="369">
        <v>5362</v>
      </c>
      <c r="B261" s="370">
        <v>1429</v>
      </c>
      <c r="C261" s="370" t="s">
        <v>4856</v>
      </c>
      <c r="D261" s="370" t="s">
        <v>1927</v>
      </c>
      <c r="E261" s="370" t="s">
        <v>1927</v>
      </c>
      <c r="F261" s="370" t="s">
        <v>1927</v>
      </c>
      <c r="G261" s="370" t="s">
        <v>1927</v>
      </c>
      <c r="H261" s="370" t="s">
        <v>1381</v>
      </c>
      <c r="I261" s="370" t="s">
        <v>3399</v>
      </c>
      <c r="J261" s="370" t="s">
        <v>4857</v>
      </c>
      <c r="K261" s="370" t="s">
        <v>4858</v>
      </c>
      <c r="L261" s="370"/>
      <c r="M261" s="370" t="s">
        <v>4859</v>
      </c>
      <c r="N261" s="370" t="s">
        <v>4860</v>
      </c>
      <c r="O261" s="370" t="s">
        <v>4861</v>
      </c>
      <c r="P261" s="370"/>
    </row>
    <row r="262" spans="1:16" ht="13.65" customHeight="1">
      <c r="A262" s="369">
        <v>5363</v>
      </c>
      <c r="B262" s="370">
        <v>1430</v>
      </c>
      <c r="C262" s="370" t="s">
        <v>4862</v>
      </c>
      <c r="D262" s="370" t="s">
        <v>1927</v>
      </c>
      <c r="E262" s="370" t="s">
        <v>1927</v>
      </c>
      <c r="F262" s="370" t="s">
        <v>1927</v>
      </c>
      <c r="G262" s="370" t="s">
        <v>1927</v>
      </c>
      <c r="H262" s="370" t="s">
        <v>1381</v>
      </c>
      <c r="I262" s="370" t="s">
        <v>3399</v>
      </c>
      <c r="J262" s="370" t="s">
        <v>4863</v>
      </c>
      <c r="K262" s="370" t="s">
        <v>4864</v>
      </c>
      <c r="L262" s="370"/>
      <c r="M262" s="370" t="s">
        <v>4859</v>
      </c>
      <c r="N262" s="370" t="s">
        <v>4865</v>
      </c>
      <c r="O262" s="370" t="s">
        <v>4866</v>
      </c>
      <c r="P262" s="370"/>
    </row>
    <row r="263" spans="1:16" ht="13.65" customHeight="1">
      <c r="A263" s="369">
        <v>5364</v>
      </c>
      <c r="B263" s="370">
        <v>4085</v>
      </c>
      <c r="C263" s="370" t="s">
        <v>4867</v>
      </c>
      <c r="D263" s="370" t="s">
        <v>1927</v>
      </c>
      <c r="E263" s="370" t="s">
        <v>1927</v>
      </c>
      <c r="F263" s="370" t="s">
        <v>1927</v>
      </c>
      <c r="G263" s="370" t="s">
        <v>1927</v>
      </c>
      <c r="H263" s="370" t="s">
        <v>1381</v>
      </c>
      <c r="I263" s="370" t="s">
        <v>3259</v>
      </c>
      <c r="J263" s="370" t="s">
        <v>4868</v>
      </c>
      <c r="K263" s="370" t="s">
        <v>4869</v>
      </c>
      <c r="L263" s="370" t="s">
        <v>4870</v>
      </c>
      <c r="M263" s="370"/>
      <c r="N263" s="370"/>
      <c r="O263" s="370" t="s">
        <v>4871</v>
      </c>
      <c r="P263" s="370"/>
    </row>
    <row r="264" spans="1:16" ht="13.65" customHeight="1">
      <c r="A264" s="369">
        <v>5365</v>
      </c>
      <c r="B264" s="370">
        <v>1000</v>
      </c>
      <c r="C264" s="370" t="s">
        <v>67</v>
      </c>
      <c r="D264" s="370" t="s">
        <v>115</v>
      </c>
      <c r="E264" s="370" t="s">
        <v>116</v>
      </c>
      <c r="F264" s="370" t="s">
        <v>115</v>
      </c>
      <c r="G264" s="370" t="s">
        <v>115</v>
      </c>
      <c r="H264" s="370" t="s">
        <v>1378</v>
      </c>
      <c r="I264" s="370" t="s">
        <v>3259</v>
      </c>
      <c r="J264" s="370" t="s">
        <v>4268</v>
      </c>
      <c r="K264" s="370" t="s">
        <v>4269</v>
      </c>
      <c r="L264" s="370" t="s">
        <v>4270</v>
      </c>
      <c r="M264" s="370"/>
      <c r="N264" s="370" t="s">
        <v>4271</v>
      </c>
      <c r="O264" s="370" t="s">
        <v>4272</v>
      </c>
      <c r="P264" s="370" t="s">
        <v>4273</v>
      </c>
    </row>
    <row r="265" spans="1:16" ht="13.65" customHeight="1">
      <c r="A265" s="369">
        <v>5379</v>
      </c>
      <c r="B265" s="370">
        <v>1402</v>
      </c>
      <c r="C265" s="370" t="s">
        <v>4872</v>
      </c>
      <c r="D265" s="370" t="s">
        <v>1927</v>
      </c>
      <c r="E265" s="370" t="s">
        <v>1927</v>
      </c>
      <c r="F265" s="370" t="s">
        <v>1927</v>
      </c>
      <c r="G265" s="370" t="s">
        <v>115</v>
      </c>
      <c r="H265" s="370" t="s">
        <v>4229</v>
      </c>
      <c r="I265" s="370" t="s">
        <v>3399</v>
      </c>
      <c r="J265" s="370" t="s">
        <v>4873</v>
      </c>
      <c r="K265" s="370" t="s">
        <v>4874</v>
      </c>
      <c r="L265" s="370" t="s">
        <v>4777</v>
      </c>
      <c r="M265" s="370" t="s">
        <v>4875</v>
      </c>
      <c r="N265" s="370" t="s">
        <v>4876</v>
      </c>
      <c r="O265" s="370" t="s">
        <v>4772</v>
      </c>
      <c r="P265" s="370" t="s">
        <v>4877</v>
      </c>
    </row>
    <row r="266" spans="1:16" ht="13.65" customHeight="1">
      <c r="A266" s="369">
        <v>5389</v>
      </c>
      <c r="B266" s="370">
        <v>1000</v>
      </c>
      <c r="C266" s="370" t="s">
        <v>67</v>
      </c>
      <c r="D266" s="370" t="s">
        <v>115</v>
      </c>
      <c r="E266" s="370" t="s">
        <v>116</v>
      </c>
      <c r="F266" s="370" t="s">
        <v>115</v>
      </c>
      <c r="G266" s="370" t="s">
        <v>115</v>
      </c>
      <c r="H266" s="370" t="s">
        <v>1378</v>
      </c>
      <c r="I266" s="370" t="s">
        <v>3259</v>
      </c>
      <c r="J266" s="370" t="s">
        <v>4268</v>
      </c>
      <c r="K266" s="370" t="s">
        <v>4269</v>
      </c>
      <c r="L266" s="370" t="s">
        <v>4270</v>
      </c>
      <c r="M266" s="370"/>
      <c r="N266" s="370" t="s">
        <v>4271</v>
      </c>
      <c r="O266" s="370" t="s">
        <v>4272</v>
      </c>
      <c r="P266" s="370" t="s">
        <v>4273</v>
      </c>
    </row>
    <row r="267" spans="1:16" ht="13.65" customHeight="1">
      <c r="A267" s="369">
        <v>5391</v>
      </c>
      <c r="B267" s="370">
        <v>1409</v>
      </c>
      <c r="C267" s="370" t="s">
        <v>4878</v>
      </c>
      <c r="D267" s="370" t="s">
        <v>1927</v>
      </c>
      <c r="E267" s="370" t="s">
        <v>1927</v>
      </c>
      <c r="F267" s="370" t="s">
        <v>1927</v>
      </c>
      <c r="G267" s="370" t="s">
        <v>116</v>
      </c>
      <c r="H267" s="370" t="s">
        <v>4229</v>
      </c>
      <c r="I267" s="370" t="s">
        <v>3399</v>
      </c>
      <c r="J267" s="370" t="s">
        <v>4879</v>
      </c>
      <c r="K267" s="370" t="s">
        <v>4880</v>
      </c>
      <c r="L267" s="370" t="s">
        <v>4881</v>
      </c>
      <c r="M267" s="370" t="s">
        <v>4882</v>
      </c>
      <c r="N267" s="370" t="s">
        <v>4883</v>
      </c>
      <c r="O267" s="370" t="s">
        <v>4772</v>
      </c>
      <c r="P267" s="370" t="s">
        <v>4884</v>
      </c>
    </row>
    <row r="268" spans="1:16" ht="13.65" customHeight="1">
      <c r="A268" s="369">
        <v>5392</v>
      </c>
      <c r="B268" s="370">
        <v>1410</v>
      </c>
      <c r="C268" s="370" t="s">
        <v>4885</v>
      </c>
      <c r="D268" s="370" t="s">
        <v>1927</v>
      </c>
      <c r="E268" s="370" t="s">
        <v>1927</v>
      </c>
      <c r="F268" s="370" t="s">
        <v>1927</v>
      </c>
      <c r="G268" s="370" t="s">
        <v>116</v>
      </c>
      <c r="H268" s="370" t="s">
        <v>4229</v>
      </c>
      <c r="I268" s="370" t="s">
        <v>3399</v>
      </c>
      <c r="J268" s="370" t="s">
        <v>4886</v>
      </c>
      <c r="K268" s="370" t="s">
        <v>4887</v>
      </c>
      <c r="L268" s="370" t="s">
        <v>4888</v>
      </c>
      <c r="M268" s="370" t="s">
        <v>4882</v>
      </c>
      <c r="N268" s="370" t="s">
        <v>4889</v>
      </c>
      <c r="O268" s="370" t="s">
        <v>4772</v>
      </c>
      <c r="P268" s="370" t="s">
        <v>4890</v>
      </c>
    </row>
    <row r="269" spans="1:16" ht="13.65" customHeight="1">
      <c r="A269" s="369">
        <v>5393</v>
      </c>
      <c r="B269" s="370">
        <v>1411</v>
      </c>
      <c r="C269" s="370" t="s">
        <v>4891</v>
      </c>
      <c r="D269" s="370" t="s">
        <v>1927</v>
      </c>
      <c r="E269" s="370" t="s">
        <v>1927</v>
      </c>
      <c r="F269" s="370" t="s">
        <v>1927</v>
      </c>
      <c r="G269" s="370" t="s">
        <v>116</v>
      </c>
      <c r="H269" s="370" t="s">
        <v>4229</v>
      </c>
      <c r="I269" s="370" t="s">
        <v>3399</v>
      </c>
      <c r="J269" s="370" t="s">
        <v>4892</v>
      </c>
      <c r="K269" s="370" t="s">
        <v>4893</v>
      </c>
      <c r="L269" s="370" t="s">
        <v>4888</v>
      </c>
      <c r="M269" s="370" t="s">
        <v>4894</v>
      </c>
      <c r="N269" s="370" t="s">
        <v>4895</v>
      </c>
      <c r="O269" s="370" t="s">
        <v>4772</v>
      </c>
      <c r="P269" s="370" t="s">
        <v>4896</v>
      </c>
    </row>
    <row r="270" spans="1:16" ht="13.65" customHeight="1">
      <c r="A270" s="369">
        <v>5394</v>
      </c>
      <c r="B270" s="370">
        <v>1412</v>
      </c>
      <c r="C270" s="370" t="s">
        <v>4897</v>
      </c>
      <c r="D270" s="370" t="s">
        <v>1927</v>
      </c>
      <c r="E270" s="370" t="s">
        <v>1927</v>
      </c>
      <c r="F270" s="370" t="s">
        <v>1927</v>
      </c>
      <c r="G270" s="370" t="s">
        <v>116</v>
      </c>
      <c r="H270" s="370" t="s">
        <v>4229</v>
      </c>
      <c r="I270" s="370" t="s">
        <v>3399</v>
      </c>
      <c r="J270" s="370" t="s">
        <v>4898</v>
      </c>
      <c r="K270" s="370" t="s">
        <v>4899</v>
      </c>
      <c r="L270" s="370" t="s">
        <v>4888</v>
      </c>
      <c r="M270" s="370" t="s">
        <v>4894</v>
      </c>
      <c r="N270" s="370" t="s">
        <v>4900</v>
      </c>
      <c r="O270" s="370" t="s">
        <v>4772</v>
      </c>
      <c r="P270" s="370" t="s">
        <v>4901</v>
      </c>
    </row>
    <row r="271" spans="1:16" ht="13.65" customHeight="1">
      <c r="A271" s="369">
        <v>5395</v>
      </c>
      <c r="B271" s="370">
        <v>1413</v>
      </c>
      <c r="C271" s="370" t="s">
        <v>4902</v>
      </c>
      <c r="D271" s="370" t="s">
        <v>1927</v>
      </c>
      <c r="E271" s="370" t="s">
        <v>1927</v>
      </c>
      <c r="F271" s="370" t="s">
        <v>1927</v>
      </c>
      <c r="G271" s="370" t="s">
        <v>116</v>
      </c>
      <c r="H271" s="370" t="s">
        <v>4229</v>
      </c>
      <c r="I271" s="370" t="s">
        <v>3399</v>
      </c>
      <c r="J271" s="370" t="s">
        <v>4903</v>
      </c>
      <c r="K271" s="370" t="s">
        <v>4904</v>
      </c>
      <c r="L271" s="370" t="s">
        <v>4905</v>
      </c>
      <c r="M271" s="370" t="s">
        <v>4894</v>
      </c>
      <c r="N271" s="370" t="s">
        <v>4906</v>
      </c>
      <c r="O271" s="370" t="s">
        <v>4772</v>
      </c>
      <c r="P271" s="370" t="s">
        <v>4907</v>
      </c>
    </row>
    <row r="272" spans="1:16" ht="13.65" customHeight="1">
      <c r="A272" s="369">
        <v>5398</v>
      </c>
      <c r="B272" s="370">
        <v>1509</v>
      </c>
      <c r="C272" s="370" t="s">
        <v>4908</v>
      </c>
      <c r="D272" s="370" t="s">
        <v>1927</v>
      </c>
      <c r="E272" s="370" t="s">
        <v>1927</v>
      </c>
      <c r="F272" s="370" t="s">
        <v>1927</v>
      </c>
      <c r="G272" s="370" t="s">
        <v>1927</v>
      </c>
      <c r="H272" s="370" t="s">
        <v>4229</v>
      </c>
      <c r="I272" s="370" t="s">
        <v>3399</v>
      </c>
      <c r="J272" s="370"/>
      <c r="K272" s="370"/>
      <c r="L272" s="370"/>
      <c r="M272" s="370" t="s">
        <v>4738</v>
      </c>
      <c r="N272" s="370" t="s">
        <v>4909</v>
      </c>
      <c r="O272" s="370" t="s">
        <v>4743</v>
      </c>
      <c r="P272" s="370"/>
    </row>
    <row r="273" spans="1:16" ht="13.65" customHeight="1">
      <c r="A273" s="369">
        <v>5411</v>
      </c>
      <c r="B273" s="370">
        <v>1496</v>
      </c>
      <c r="C273" s="370" t="s">
        <v>4910</v>
      </c>
      <c r="D273" s="370" t="s">
        <v>1927</v>
      </c>
      <c r="E273" s="370" t="s">
        <v>1927</v>
      </c>
      <c r="F273" s="370" t="s">
        <v>1927</v>
      </c>
      <c r="G273" s="370" t="s">
        <v>1927</v>
      </c>
      <c r="H273" s="370" t="s">
        <v>4229</v>
      </c>
      <c r="I273" s="370" t="s">
        <v>3399</v>
      </c>
      <c r="J273" s="370"/>
      <c r="K273" s="370"/>
      <c r="L273" s="370"/>
      <c r="M273" s="370" t="s">
        <v>4738</v>
      </c>
      <c r="N273" s="370" t="s">
        <v>4911</v>
      </c>
      <c r="O273" s="370" t="s">
        <v>4912</v>
      </c>
      <c r="P273" s="370"/>
    </row>
    <row r="274" spans="1:16" ht="13.65" customHeight="1">
      <c r="A274" s="369">
        <v>5418</v>
      </c>
      <c r="B274" s="370">
        <v>1503</v>
      </c>
      <c r="C274" s="370" t="s">
        <v>4913</v>
      </c>
      <c r="D274" s="370" t="s">
        <v>1927</v>
      </c>
      <c r="E274" s="370" t="s">
        <v>1927</v>
      </c>
      <c r="F274" s="370" t="s">
        <v>1927</v>
      </c>
      <c r="G274" s="370" t="s">
        <v>1927</v>
      </c>
      <c r="H274" s="370" t="s">
        <v>4229</v>
      </c>
      <c r="I274" s="370" t="s">
        <v>3399</v>
      </c>
      <c r="J274" s="370"/>
      <c r="K274" s="370"/>
      <c r="L274" s="370"/>
      <c r="M274" s="370" t="s">
        <v>4738</v>
      </c>
      <c r="N274" s="370" t="s">
        <v>4914</v>
      </c>
      <c r="O274" s="370" t="s">
        <v>4743</v>
      </c>
      <c r="P274" s="370"/>
    </row>
    <row r="275" spans="1:16" ht="13.65" customHeight="1">
      <c r="A275" s="369">
        <v>5419</v>
      </c>
      <c r="B275" s="370">
        <v>1504</v>
      </c>
      <c r="C275" s="370" t="s">
        <v>4915</v>
      </c>
      <c r="D275" s="370" t="s">
        <v>1927</v>
      </c>
      <c r="E275" s="370" t="s">
        <v>1927</v>
      </c>
      <c r="F275" s="370" t="s">
        <v>1927</v>
      </c>
      <c r="G275" s="370" t="s">
        <v>1927</v>
      </c>
      <c r="H275" s="370" t="s">
        <v>4229</v>
      </c>
      <c r="I275" s="370" t="s">
        <v>3399</v>
      </c>
      <c r="J275" s="370"/>
      <c r="K275" s="370"/>
      <c r="L275" s="370"/>
      <c r="M275" s="370" t="s">
        <v>4738</v>
      </c>
      <c r="N275" s="370" t="s">
        <v>4916</v>
      </c>
      <c r="O275" s="370" t="s">
        <v>4743</v>
      </c>
      <c r="P275" s="370"/>
    </row>
    <row r="276" spans="1:16" ht="13.65" customHeight="1">
      <c r="A276" s="369">
        <v>5425</v>
      </c>
      <c r="B276" s="370">
        <v>4028</v>
      </c>
      <c r="C276" s="370" t="s">
        <v>4917</v>
      </c>
      <c r="D276" s="370" t="s">
        <v>1927</v>
      </c>
      <c r="E276" s="370" t="s">
        <v>1927</v>
      </c>
      <c r="F276" s="370" t="s">
        <v>1927</v>
      </c>
      <c r="G276" s="370" t="s">
        <v>1927</v>
      </c>
      <c r="H276" s="370" t="s">
        <v>3299</v>
      </c>
      <c r="I276" s="370" t="s">
        <v>3399</v>
      </c>
      <c r="J276" s="370" t="s">
        <v>4918</v>
      </c>
      <c r="K276" s="370" t="s">
        <v>4919</v>
      </c>
      <c r="L276" s="370"/>
      <c r="M276" s="370"/>
      <c r="N276" s="370" t="s">
        <v>4920</v>
      </c>
      <c r="O276" s="370" t="s">
        <v>4921</v>
      </c>
      <c r="P276" s="370"/>
    </row>
    <row r="277" spans="1:16" ht="13.65" customHeight="1">
      <c r="A277" s="369">
        <v>5455</v>
      </c>
      <c r="B277" s="370">
        <v>1423</v>
      </c>
      <c r="C277" s="370" t="s">
        <v>4922</v>
      </c>
      <c r="D277" s="370" t="s">
        <v>1927</v>
      </c>
      <c r="E277" s="370" t="s">
        <v>1927</v>
      </c>
      <c r="F277" s="370" t="s">
        <v>115</v>
      </c>
      <c r="G277" s="370" t="s">
        <v>115</v>
      </c>
      <c r="H277" s="370" t="s">
        <v>1381</v>
      </c>
      <c r="I277" s="370" t="s">
        <v>3259</v>
      </c>
      <c r="J277" s="370" t="s">
        <v>4923</v>
      </c>
      <c r="K277" s="370" t="s">
        <v>4924</v>
      </c>
      <c r="L277" s="370"/>
      <c r="M277" s="370" t="s">
        <v>4925</v>
      </c>
      <c r="N277" s="370" t="s">
        <v>4926</v>
      </c>
      <c r="O277" s="370" t="s">
        <v>4927</v>
      </c>
      <c r="P277" s="370"/>
    </row>
    <row r="278" spans="1:16" ht="13.65" customHeight="1">
      <c r="A278" s="369">
        <v>9804</v>
      </c>
      <c r="B278" s="370">
        <v>8043</v>
      </c>
      <c r="C278" s="370" t="s">
        <v>1447</v>
      </c>
      <c r="D278" s="370" t="s">
        <v>3341</v>
      </c>
      <c r="E278" s="370" t="s">
        <v>116</v>
      </c>
      <c r="F278" s="370" t="s">
        <v>115</v>
      </c>
      <c r="G278" s="370" t="s">
        <v>115</v>
      </c>
      <c r="H278" s="370" t="s">
        <v>1378</v>
      </c>
      <c r="I278" s="370" t="s">
        <v>3259</v>
      </c>
      <c r="J278" s="370" t="s">
        <v>4928</v>
      </c>
      <c r="K278" s="370" t="s">
        <v>4929</v>
      </c>
      <c r="L278" s="370"/>
      <c r="M278" s="370"/>
      <c r="N278" s="370"/>
      <c r="O278" s="370" t="s">
        <v>4504</v>
      </c>
      <c r="P278" s="370"/>
    </row>
    <row r="279" spans="1:16" ht="13.5" customHeight="1">
      <c r="A279" s="369">
        <v>9805</v>
      </c>
      <c r="B279" s="370">
        <v>1510</v>
      </c>
      <c r="C279" s="370" t="s">
        <v>1215</v>
      </c>
      <c r="D279" s="370" t="s">
        <v>116</v>
      </c>
      <c r="E279" s="370" t="s">
        <v>116</v>
      </c>
      <c r="F279" s="370" t="s">
        <v>115</v>
      </c>
      <c r="G279" s="370" t="s">
        <v>115</v>
      </c>
      <c r="H279" s="370" t="s">
        <v>1381</v>
      </c>
      <c r="I279" s="370" t="s">
        <v>3259</v>
      </c>
      <c r="J279" s="370"/>
      <c r="K279" s="370"/>
      <c r="L279" s="370"/>
      <c r="M279" s="370" t="s">
        <v>4930</v>
      </c>
      <c r="N279" s="370" t="s">
        <v>4931</v>
      </c>
      <c r="O279" s="370" t="s">
        <v>4932</v>
      </c>
      <c r="P279" s="370" t="s">
        <v>4933</v>
      </c>
    </row>
    <row r="280" spans="1:16" s="19" customFormat="1" ht="13.65" customHeight="1">
      <c r="A280" s="371">
        <v>10002</v>
      </c>
      <c r="B280" s="372">
        <v>1000</v>
      </c>
      <c r="C280" s="372" t="s">
        <v>67</v>
      </c>
      <c r="D280" s="372" t="s">
        <v>115</v>
      </c>
      <c r="E280" s="372" t="s">
        <v>116</v>
      </c>
      <c r="F280" s="372" t="s">
        <v>115</v>
      </c>
      <c r="G280" s="372" t="s">
        <v>115</v>
      </c>
      <c r="H280" s="372" t="s">
        <v>1378</v>
      </c>
      <c r="I280" s="372" t="s">
        <v>3259</v>
      </c>
      <c r="J280" s="372" t="s">
        <v>4268</v>
      </c>
      <c r="K280" s="372" t="s">
        <v>4269</v>
      </c>
      <c r="L280" s="372" t="s">
        <v>4270</v>
      </c>
      <c r="M280" s="372"/>
      <c r="N280" s="372" t="s">
        <v>4271</v>
      </c>
      <c r="O280" s="372" t="s">
        <v>4272</v>
      </c>
      <c r="P280" s="372" t="s">
        <v>4273</v>
      </c>
    </row>
    <row r="281" spans="1:16" s="19" customFormat="1" ht="13.65" customHeight="1">
      <c r="A281" s="371">
        <v>10002</v>
      </c>
      <c r="B281" s="372">
        <v>1001</v>
      </c>
      <c r="C281" s="372" t="s">
        <v>1771</v>
      </c>
      <c r="D281" s="372" t="s">
        <v>116</v>
      </c>
      <c r="E281" s="372" t="s">
        <v>116</v>
      </c>
      <c r="F281" s="372" t="s">
        <v>115</v>
      </c>
      <c r="G281" s="372" t="s">
        <v>115</v>
      </c>
      <c r="H281" s="372" t="s">
        <v>1381</v>
      </c>
      <c r="I281" s="372" t="s">
        <v>3259</v>
      </c>
      <c r="J281" s="372" t="s">
        <v>4934</v>
      </c>
      <c r="K281" s="372" t="s">
        <v>4935</v>
      </c>
      <c r="L281" s="372" t="s">
        <v>4936</v>
      </c>
      <c r="M281" s="372" t="s">
        <v>4937</v>
      </c>
      <c r="N281" s="372" t="s">
        <v>4938</v>
      </c>
      <c r="O281" s="372" t="s">
        <v>4939</v>
      </c>
      <c r="P281" s="372" t="s">
        <v>4933</v>
      </c>
    </row>
    <row r="282" spans="1:16" s="19" customFormat="1" ht="13.65" customHeight="1">
      <c r="A282" s="371">
        <v>10002</v>
      </c>
      <c r="B282" s="372">
        <v>1183</v>
      </c>
      <c r="C282" s="372" t="s">
        <v>4525</v>
      </c>
      <c r="D282" s="372" t="s">
        <v>116</v>
      </c>
      <c r="E282" s="372" t="s">
        <v>116</v>
      </c>
      <c r="F282" s="372" t="s">
        <v>115</v>
      </c>
      <c r="G282" s="372" t="s">
        <v>115</v>
      </c>
      <c r="H282" s="372" t="s">
        <v>1378</v>
      </c>
      <c r="I282" s="372" t="s">
        <v>3399</v>
      </c>
      <c r="J282" s="372" t="s">
        <v>4526</v>
      </c>
      <c r="K282" s="372" t="s">
        <v>4527</v>
      </c>
      <c r="L282" s="372" t="s">
        <v>4528</v>
      </c>
      <c r="M282" s="372"/>
      <c r="N282" s="372" t="s">
        <v>4529</v>
      </c>
      <c r="O282" s="372" t="s">
        <v>4530</v>
      </c>
      <c r="P282" s="372"/>
    </row>
    <row r="283" spans="1:16" s="19" customFormat="1" ht="13.65" customHeight="1">
      <c r="A283" s="371">
        <v>10002</v>
      </c>
      <c r="B283" s="372">
        <v>1358</v>
      </c>
      <c r="C283" s="372" t="s">
        <v>4940</v>
      </c>
      <c r="D283" s="372" t="s">
        <v>115</v>
      </c>
      <c r="E283" s="372" t="s">
        <v>115</v>
      </c>
      <c r="F283" s="372" t="s">
        <v>115</v>
      </c>
      <c r="G283" s="372" t="s">
        <v>115</v>
      </c>
      <c r="H283" s="372" t="s">
        <v>1378</v>
      </c>
      <c r="I283" s="372" t="s">
        <v>3259</v>
      </c>
      <c r="J283" s="372" t="s">
        <v>4941</v>
      </c>
      <c r="K283" s="372" t="s">
        <v>4942</v>
      </c>
      <c r="L283" s="372"/>
      <c r="M283" s="372"/>
      <c r="N283" s="372" t="s">
        <v>4943</v>
      </c>
      <c r="O283" s="372" t="s">
        <v>4504</v>
      </c>
      <c r="P283" s="372" t="s">
        <v>4944</v>
      </c>
    </row>
    <row r="284" spans="1:16" s="19" customFormat="1" ht="13.65" customHeight="1">
      <c r="A284" s="371">
        <v>10002</v>
      </c>
      <c r="B284" s="372">
        <v>1431</v>
      </c>
      <c r="C284" s="372" t="s">
        <v>4945</v>
      </c>
      <c r="D284" s="372" t="s">
        <v>115</v>
      </c>
      <c r="E284" s="372" t="s">
        <v>115</v>
      </c>
      <c r="F284" s="372" t="s">
        <v>115</v>
      </c>
      <c r="G284" s="372" t="s">
        <v>115</v>
      </c>
      <c r="H284" s="372" t="s">
        <v>4239</v>
      </c>
      <c r="I284" s="372" t="s">
        <v>3259</v>
      </c>
      <c r="J284" s="372" t="s">
        <v>4946</v>
      </c>
      <c r="K284" s="372" t="s">
        <v>4947</v>
      </c>
      <c r="L284" s="372"/>
      <c r="M284" s="372"/>
      <c r="N284" s="372" t="s">
        <v>4948</v>
      </c>
      <c r="O284" s="372" t="s">
        <v>4949</v>
      </c>
      <c r="P284" s="372"/>
    </row>
    <row r="285" spans="1:16" s="19" customFormat="1" ht="13.65" customHeight="1">
      <c r="A285" s="371">
        <v>10002</v>
      </c>
      <c r="B285" s="372">
        <v>1462</v>
      </c>
      <c r="C285" s="372" t="s">
        <v>4950</v>
      </c>
      <c r="D285" s="372" t="s">
        <v>115</v>
      </c>
      <c r="E285" s="372" t="s">
        <v>115</v>
      </c>
      <c r="F285" s="372" t="s">
        <v>115</v>
      </c>
      <c r="G285" s="372" t="s">
        <v>115</v>
      </c>
      <c r="H285" s="372" t="s">
        <v>1378</v>
      </c>
      <c r="I285" s="372" t="s">
        <v>3259</v>
      </c>
      <c r="J285" s="372" t="s">
        <v>4951</v>
      </c>
      <c r="K285" s="372" t="s">
        <v>4952</v>
      </c>
      <c r="L285" s="372" t="s">
        <v>4953</v>
      </c>
      <c r="M285" s="372" t="s">
        <v>16</v>
      </c>
      <c r="N285" s="372" t="s">
        <v>4954</v>
      </c>
      <c r="O285" s="372" t="s">
        <v>4955</v>
      </c>
      <c r="P285" s="372"/>
    </row>
    <row r="286" spans="1:16" s="19" customFormat="1" ht="13.65" customHeight="1">
      <c r="A286" s="371">
        <v>10002</v>
      </c>
      <c r="B286" s="372">
        <v>10000</v>
      </c>
      <c r="C286" s="372" t="s">
        <v>4956</v>
      </c>
      <c r="D286" s="372" t="s">
        <v>115</v>
      </c>
      <c r="E286" s="372" t="s">
        <v>115</v>
      </c>
      <c r="F286" s="372" t="s">
        <v>115</v>
      </c>
      <c r="G286" s="372" t="s">
        <v>115</v>
      </c>
      <c r="H286" s="372"/>
      <c r="I286" s="372" t="s">
        <v>3259</v>
      </c>
      <c r="J286" s="372" t="s">
        <v>4957</v>
      </c>
      <c r="K286" s="372" t="s">
        <v>4958</v>
      </c>
      <c r="L286" s="372"/>
      <c r="M286" s="372"/>
      <c r="N286" s="372" t="s">
        <v>4943</v>
      </c>
      <c r="O286" s="372" t="s">
        <v>4959</v>
      </c>
      <c r="P286" s="372"/>
    </row>
    <row r="287" spans="1:16" s="19" customFormat="1" ht="13.65" customHeight="1">
      <c r="A287" s="371">
        <v>10002</v>
      </c>
      <c r="B287" s="372">
        <v>11000</v>
      </c>
      <c r="C287" s="372" t="s">
        <v>4960</v>
      </c>
      <c r="D287" s="372" t="s">
        <v>115</v>
      </c>
      <c r="E287" s="372" t="s">
        <v>115</v>
      </c>
      <c r="F287" s="372" t="s">
        <v>115</v>
      </c>
      <c r="G287" s="372" t="s">
        <v>115</v>
      </c>
      <c r="H287" s="372" t="s">
        <v>1378</v>
      </c>
      <c r="I287" s="372" t="s">
        <v>3399</v>
      </c>
      <c r="J287" s="372"/>
      <c r="K287" s="372"/>
      <c r="L287" s="372" t="s">
        <v>4961</v>
      </c>
      <c r="M287" s="372"/>
      <c r="N287" s="372" t="s">
        <v>4943</v>
      </c>
      <c r="O287" s="372" t="s">
        <v>4504</v>
      </c>
      <c r="P287" s="372"/>
    </row>
    <row r="288" spans="1:16" ht="13.65" customHeight="1">
      <c r="A288" s="369" t="s">
        <v>4962</v>
      </c>
      <c r="B288" s="370">
        <v>1279</v>
      </c>
      <c r="C288" s="370" t="s">
        <v>4963</v>
      </c>
      <c r="D288" s="370" t="s">
        <v>116</v>
      </c>
      <c r="E288" s="370" t="s">
        <v>116</v>
      </c>
      <c r="F288" s="370" t="s">
        <v>1927</v>
      </c>
      <c r="G288" s="370" t="s">
        <v>116</v>
      </c>
      <c r="H288" s="370" t="s">
        <v>1378</v>
      </c>
      <c r="I288" s="370" t="s">
        <v>3399</v>
      </c>
      <c r="J288" s="370"/>
      <c r="K288" s="370"/>
      <c r="L288" s="370"/>
      <c r="M288" s="370"/>
      <c r="N288" s="370" t="s">
        <v>4964</v>
      </c>
      <c r="O288" s="370" t="s">
        <v>4965</v>
      </c>
      <c r="P288" s="370"/>
    </row>
    <row r="289" spans="1:16" ht="13.65" customHeight="1">
      <c r="A289" s="369" t="s">
        <v>4966</v>
      </c>
      <c r="B289" s="370">
        <v>1299</v>
      </c>
      <c r="C289" s="370" t="s">
        <v>4967</v>
      </c>
      <c r="D289" s="370" t="s">
        <v>1927</v>
      </c>
      <c r="E289" s="370" t="s">
        <v>1927</v>
      </c>
      <c r="F289" s="370" t="s">
        <v>1927</v>
      </c>
      <c r="G289" s="370" t="s">
        <v>1927</v>
      </c>
      <c r="H289" s="370" t="s">
        <v>1378</v>
      </c>
      <c r="I289" s="370" t="s">
        <v>3399</v>
      </c>
      <c r="J289" s="370"/>
      <c r="K289" s="370"/>
      <c r="L289" s="370" t="s">
        <v>4968</v>
      </c>
      <c r="M289" s="370"/>
      <c r="N289" s="370"/>
      <c r="O289" s="370" t="s">
        <v>4969</v>
      </c>
      <c r="P289" s="370"/>
    </row>
    <row r="290" spans="1:16" ht="13.65" customHeight="1">
      <c r="A290" s="369" t="s">
        <v>4970</v>
      </c>
      <c r="B290" s="370">
        <v>1557</v>
      </c>
      <c r="C290" s="370" t="s">
        <v>4971</v>
      </c>
      <c r="D290" s="370" t="s">
        <v>1927</v>
      </c>
      <c r="E290" s="370" t="s">
        <v>1927</v>
      </c>
      <c r="F290" s="370" t="s">
        <v>1927</v>
      </c>
      <c r="G290" s="370" t="s">
        <v>1927</v>
      </c>
      <c r="H290" s="370" t="s">
        <v>1378</v>
      </c>
      <c r="I290" s="370" t="s">
        <v>3259</v>
      </c>
      <c r="J290" s="370"/>
      <c r="K290" s="370"/>
      <c r="L290" s="370"/>
      <c r="M290" s="370"/>
      <c r="N290" s="370"/>
      <c r="O290" s="370"/>
      <c r="P290" s="370"/>
    </row>
    <row r="291" spans="1:16" ht="13.65" customHeight="1">
      <c r="A291" s="369" t="s">
        <v>4972</v>
      </c>
      <c r="B291" s="370">
        <v>1571</v>
      </c>
      <c r="C291" s="370" t="s">
        <v>4973</v>
      </c>
      <c r="D291" s="370" t="s">
        <v>1927</v>
      </c>
      <c r="E291" s="370" t="s">
        <v>1927</v>
      </c>
      <c r="F291" s="370" t="s">
        <v>1927</v>
      </c>
      <c r="G291" s="370" t="s">
        <v>1927</v>
      </c>
      <c r="H291" s="370" t="s">
        <v>1381</v>
      </c>
      <c r="I291" s="370" t="s">
        <v>3259</v>
      </c>
      <c r="J291" s="370"/>
      <c r="K291" s="370"/>
      <c r="L291" s="370"/>
      <c r="M291" s="370"/>
      <c r="N291" s="370" t="s">
        <v>4974</v>
      </c>
      <c r="O291" s="370" t="s">
        <v>4975</v>
      </c>
      <c r="P291" s="370"/>
    </row>
    <row r="292" spans="1:16" ht="13.65" customHeight="1">
      <c r="A292" s="369" t="s">
        <v>4976</v>
      </c>
      <c r="B292" s="370">
        <v>1606</v>
      </c>
      <c r="C292" s="370" t="s">
        <v>4977</v>
      </c>
      <c r="D292" s="370" t="s">
        <v>1927</v>
      </c>
      <c r="E292" s="370" t="s">
        <v>1927</v>
      </c>
      <c r="F292" s="370" t="s">
        <v>1927</v>
      </c>
      <c r="G292" s="370" t="s">
        <v>1927</v>
      </c>
      <c r="H292" s="370" t="s">
        <v>4239</v>
      </c>
      <c r="I292" s="370" t="s">
        <v>3399</v>
      </c>
      <c r="J292" s="370"/>
      <c r="K292" s="370"/>
      <c r="L292" s="370"/>
      <c r="M292" s="370"/>
      <c r="N292" s="370" t="s">
        <v>4978</v>
      </c>
      <c r="O292" s="370" t="s">
        <v>4458</v>
      </c>
      <c r="P292" s="370"/>
    </row>
    <row r="293" spans="1:16" ht="13.65" customHeight="1">
      <c r="A293" s="369" t="s">
        <v>4979</v>
      </c>
      <c r="B293" s="370">
        <v>1614</v>
      </c>
      <c r="C293" s="370" t="s">
        <v>4980</v>
      </c>
      <c r="D293" s="370" t="s">
        <v>116</v>
      </c>
      <c r="E293" s="370" t="s">
        <v>115</v>
      </c>
      <c r="F293" s="370" t="s">
        <v>115</v>
      </c>
      <c r="G293" s="370" t="s">
        <v>115</v>
      </c>
      <c r="H293" s="370"/>
      <c r="I293" s="370" t="s">
        <v>3259</v>
      </c>
      <c r="J293" s="370"/>
      <c r="K293" s="370"/>
      <c r="L293" s="370" t="s">
        <v>4981</v>
      </c>
      <c r="M293" s="370"/>
      <c r="N293" s="370" t="s">
        <v>4982</v>
      </c>
      <c r="O293" s="370" t="s">
        <v>4983</v>
      </c>
      <c r="P293" s="370" t="s">
        <v>4984</v>
      </c>
    </row>
    <row r="294" spans="1:16" ht="13.65" customHeight="1">
      <c r="A294" s="369" t="s">
        <v>4985</v>
      </c>
      <c r="B294" s="370">
        <v>1615</v>
      </c>
      <c r="C294" s="370" t="s">
        <v>4986</v>
      </c>
      <c r="D294" s="370" t="s">
        <v>116</v>
      </c>
      <c r="E294" s="370" t="s">
        <v>115</v>
      </c>
      <c r="F294" s="370" t="s">
        <v>115</v>
      </c>
      <c r="G294" s="370" t="s">
        <v>115</v>
      </c>
      <c r="H294" s="370"/>
      <c r="I294" s="370" t="s">
        <v>3259</v>
      </c>
      <c r="J294" s="370"/>
      <c r="K294" s="370"/>
      <c r="L294" s="370"/>
      <c r="M294" s="370"/>
      <c r="N294" s="370"/>
      <c r="O294" s="370" t="s">
        <v>4983</v>
      </c>
      <c r="P294" s="370" t="s">
        <v>4987</v>
      </c>
    </row>
    <row r="295" spans="1:16" ht="13.65" customHeight="1">
      <c r="A295" s="369" t="s">
        <v>4988</v>
      </c>
      <c r="B295" s="370">
        <v>1616</v>
      </c>
      <c r="C295" s="370" t="s">
        <v>4989</v>
      </c>
      <c r="D295" s="370" t="s">
        <v>116</v>
      </c>
      <c r="E295" s="370" t="s">
        <v>115</v>
      </c>
      <c r="F295" s="370" t="s">
        <v>115</v>
      </c>
      <c r="G295" s="370" t="s">
        <v>115</v>
      </c>
      <c r="H295" s="370"/>
      <c r="I295" s="370" t="s">
        <v>3259</v>
      </c>
      <c r="J295" s="370"/>
      <c r="K295" s="370"/>
      <c r="L295" s="370" t="s">
        <v>4981</v>
      </c>
      <c r="M295" s="370"/>
      <c r="N295" s="370" t="s">
        <v>4990</v>
      </c>
      <c r="O295" s="370" t="s">
        <v>4991</v>
      </c>
      <c r="P295" s="370" t="s">
        <v>4984</v>
      </c>
    </row>
    <row r="296" spans="1:16" ht="13.65" customHeight="1">
      <c r="A296" s="369" t="s">
        <v>4992</v>
      </c>
      <c r="B296" s="370">
        <v>1618</v>
      </c>
      <c r="C296" s="370" t="s">
        <v>4993</v>
      </c>
      <c r="D296" s="370" t="s">
        <v>3341</v>
      </c>
      <c r="E296" s="370" t="s">
        <v>3341</v>
      </c>
      <c r="F296" s="370" t="s">
        <v>3341</v>
      </c>
      <c r="G296" s="370" t="s">
        <v>3341</v>
      </c>
      <c r="H296" s="370"/>
      <c r="I296" s="370" t="s">
        <v>3259</v>
      </c>
      <c r="J296" s="370"/>
      <c r="K296" s="370"/>
      <c r="L296" s="370"/>
      <c r="M296" s="370"/>
      <c r="N296" s="370" t="s">
        <v>4994</v>
      </c>
      <c r="O296" s="370"/>
      <c r="P296" s="370"/>
    </row>
    <row r="297" spans="1:16" ht="13.65" customHeight="1">
      <c r="A297" s="369" t="s">
        <v>4995</v>
      </c>
      <c r="B297" s="370">
        <v>1620</v>
      </c>
      <c r="C297" s="370" t="s">
        <v>4996</v>
      </c>
      <c r="D297" s="370" t="s">
        <v>115</v>
      </c>
      <c r="E297" s="370" t="s">
        <v>116</v>
      </c>
      <c r="F297" s="370" t="s">
        <v>115</v>
      </c>
      <c r="G297" s="370" t="s">
        <v>115</v>
      </c>
      <c r="H297" s="370" t="s">
        <v>1378</v>
      </c>
      <c r="I297" s="370" t="s">
        <v>3259</v>
      </c>
      <c r="J297" s="370"/>
      <c r="K297" s="370"/>
      <c r="L297" s="370" t="s">
        <v>4997</v>
      </c>
      <c r="M297" s="370" t="s">
        <v>4998</v>
      </c>
      <c r="N297" s="370" t="s">
        <v>4999</v>
      </c>
      <c r="O297" s="370" t="s">
        <v>5000</v>
      </c>
      <c r="P297" s="370" t="s">
        <v>5001</v>
      </c>
    </row>
    <row r="298" spans="1:16" ht="13.65" customHeight="1">
      <c r="A298" s="369" t="s">
        <v>5002</v>
      </c>
      <c r="B298" s="370">
        <v>1774</v>
      </c>
      <c r="C298" s="370" t="s">
        <v>2568</v>
      </c>
      <c r="D298" s="370" t="s">
        <v>115</v>
      </c>
      <c r="E298" s="370" t="s">
        <v>116</v>
      </c>
      <c r="F298" s="370" t="s">
        <v>115</v>
      </c>
      <c r="G298" s="370" t="s">
        <v>115</v>
      </c>
      <c r="H298" s="370" t="s">
        <v>1381</v>
      </c>
      <c r="I298" s="370" t="s">
        <v>3259</v>
      </c>
      <c r="J298" s="370"/>
      <c r="K298" s="370"/>
      <c r="L298" s="370" t="s">
        <v>5003</v>
      </c>
      <c r="M298" s="370"/>
      <c r="N298" s="370" t="s">
        <v>5004</v>
      </c>
      <c r="O298" s="370" t="s">
        <v>5005</v>
      </c>
      <c r="P298" s="370" t="s">
        <v>5006</v>
      </c>
    </row>
    <row r="299" spans="1:16" ht="13.65" customHeight="1">
      <c r="A299" s="369" t="s">
        <v>5007</v>
      </c>
      <c r="B299" s="370">
        <v>2010</v>
      </c>
      <c r="C299" s="370" t="s">
        <v>5008</v>
      </c>
      <c r="D299" s="370" t="s">
        <v>1927</v>
      </c>
      <c r="E299" s="370" t="s">
        <v>1927</v>
      </c>
      <c r="F299" s="370" t="s">
        <v>1927</v>
      </c>
      <c r="G299" s="370" t="s">
        <v>1927</v>
      </c>
      <c r="H299" s="370" t="s">
        <v>1378</v>
      </c>
      <c r="I299" s="370" t="s">
        <v>3399</v>
      </c>
      <c r="J299" s="370" t="s">
        <v>5009</v>
      </c>
      <c r="K299" s="370" t="s">
        <v>5010</v>
      </c>
      <c r="L299" s="370" t="s">
        <v>5011</v>
      </c>
      <c r="M299" s="370"/>
      <c r="N299" s="370" t="s">
        <v>5012</v>
      </c>
      <c r="O299" s="370" t="s">
        <v>5013</v>
      </c>
      <c r="P299" s="370"/>
    </row>
    <row r="300" spans="1:16" ht="13.65" customHeight="1">
      <c r="A300" s="369" t="s">
        <v>5014</v>
      </c>
      <c r="B300" s="370">
        <v>2013</v>
      </c>
      <c r="C300" s="370" t="s">
        <v>5015</v>
      </c>
      <c r="D300" s="370" t="s">
        <v>3341</v>
      </c>
      <c r="E300" s="370" t="s">
        <v>3341</v>
      </c>
      <c r="F300" s="370" t="s">
        <v>3341</v>
      </c>
      <c r="G300" s="370" t="s">
        <v>3341</v>
      </c>
      <c r="H300" s="370" t="s">
        <v>1378</v>
      </c>
      <c r="I300" s="370" t="s">
        <v>3259</v>
      </c>
      <c r="J300" s="370" t="s">
        <v>5016</v>
      </c>
      <c r="K300" s="370" t="s">
        <v>5017</v>
      </c>
      <c r="L300" s="370"/>
      <c r="M300" s="370"/>
      <c r="N300" s="370" t="s">
        <v>5018</v>
      </c>
      <c r="O300" s="370" t="s">
        <v>5019</v>
      </c>
      <c r="P300" s="370"/>
    </row>
    <row r="301" spans="1:16" ht="13.65" customHeight="1">
      <c r="A301" s="369" t="s">
        <v>5020</v>
      </c>
      <c r="B301" s="370">
        <v>4079</v>
      </c>
      <c r="C301" s="370" t="s">
        <v>702</v>
      </c>
      <c r="D301" s="370" t="s">
        <v>1927</v>
      </c>
      <c r="E301" s="370" t="s">
        <v>1927</v>
      </c>
      <c r="F301" s="370" t="s">
        <v>1927</v>
      </c>
      <c r="G301" s="370" t="s">
        <v>1927</v>
      </c>
      <c r="H301" s="370" t="s">
        <v>1378</v>
      </c>
      <c r="I301" s="370" t="s">
        <v>3259</v>
      </c>
      <c r="J301" s="370" t="s">
        <v>5021</v>
      </c>
      <c r="K301" s="370" t="s">
        <v>5022</v>
      </c>
      <c r="L301" s="370"/>
      <c r="M301" s="370"/>
      <c r="N301" s="370"/>
      <c r="O301" s="370"/>
      <c r="P301" s="370"/>
    </row>
    <row r="302" spans="1:16" ht="13.65" customHeight="1">
      <c r="A302" s="369" t="s">
        <v>5023</v>
      </c>
      <c r="B302" s="370">
        <v>4101</v>
      </c>
      <c r="C302" s="370" t="s">
        <v>5024</v>
      </c>
      <c r="D302" s="370" t="s">
        <v>116</v>
      </c>
      <c r="E302" s="370" t="s">
        <v>115</v>
      </c>
      <c r="F302" s="370" t="s">
        <v>115</v>
      </c>
      <c r="G302" s="370" t="s">
        <v>115</v>
      </c>
      <c r="H302" s="370"/>
      <c r="I302" s="370" t="s">
        <v>3259</v>
      </c>
      <c r="J302" s="370"/>
      <c r="K302" s="370"/>
      <c r="L302" s="370"/>
      <c r="M302" s="370"/>
      <c r="N302" s="370" t="s">
        <v>5025</v>
      </c>
      <c r="O302" s="370" t="s">
        <v>5026</v>
      </c>
      <c r="P302" s="370"/>
    </row>
    <row r="303" spans="1:16" ht="13.65" customHeight="1">
      <c r="A303" s="369" t="s">
        <v>5027</v>
      </c>
      <c r="B303" s="370">
        <v>5042</v>
      </c>
      <c r="C303" s="370" t="s">
        <v>1331</v>
      </c>
      <c r="D303" s="370" t="s">
        <v>3341</v>
      </c>
      <c r="E303" s="370" t="s">
        <v>3341</v>
      </c>
      <c r="F303" s="370" t="s">
        <v>3341</v>
      </c>
      <c r="G303" s="370" t="s">
        <v>3341</v>
      </c>
      <c r="H303" s="370" t="s">
        <v>3299</v>
      </c>
      <c r="I303" s="370" t="s">
        <v>3259</v>
      </c>
      <c r="J303" s="370"/>
      <c r="K303" s="370"/>
      <c r="L303" s="370" t="s">
        <v>5028</v>
      </c>
      <c r="M303" s="370"/>
      <c r="N303" s="370"/>
      <c r="O303" s="370" t="s">
        <v>5029</v>
      </c>
      <c r="P303" s="370"/>
    </row>
    <row r="304" spans="1:16" ht="13.65" customHeight="1">
      <c r="A304" s="369" t="s">
        <v>5030</v>
      </c>
      <c r="B304" s="370">
        <v>5059</v>
      </c>
      <c r="C304" s="370" t="s">
        <v>2058</v>
      </c>
      <c r="D304" s="370" t="s">
        <v>116</v>
      </c>
      <c r="E304" s="370" t="s">
        <v>116</v>
      </c>
      <c r="F304" s="370" t="s">
        <v>115</v>
      </c>
      <c r="G304" s="370" t="s">
        <v>115</v>
      </c>
      <c r="H304" s="370" t="s">
        <v>1378</v>
      </c>
      <c r="I304" s="370" t="s">
        <v>3259</v>
      </c>
      <c r="J304" s="370"/>
      <c r="K304" s="370"/>
      <c r="L304" s="370"/>
      <c r="M304" s="370" t="s">
        <v>5031</v>
      </c>
      <c r="N304" s="370"/>
      <c r="O304" s="370" t="s">
        <v>5032</v>
      </c>
      <c r="P304" s="370"/>
    </row>
    <row r="305" spans="1:16" ht="13.65" customHeight="1">
      <c r="A305" s="369" t="s">
        <v>5033</v>
      </c>
      <c r="B305" s="370">
        <v>8055</v>
      </c>
      <c r="C305" s="370" t="s">
        <v>5034</v>
      </c>
      <c r="D305" s="370" t="s">
        <v>3341</v>
      </c>
      <c r="E305" s="370" t="s">
        <v>3341</v>
      </c>
      <c r="F305" s="370" t="s">
        <v>3341</v>
      </c>
      <c r="G305" s="370" t="s">
        <v>3341</v>
      </c>
      <c r="H305" s="370" t="s">
        <v>3299</v>
      </c>
      <c r="I305" s="370" t="s">
        <v>3399</v>
      </c>
      <c r="J305" s="370"/>
      <c r="K305" s="370"/>
      <c r="L305" s="370" t="s">
        <v>5035</v>
      </c>
      <c r="M305" s="370"/>
      <c r="N305" s="370" t="s">
        <v>5036</v>
      </c>
      <c r="O305" s="370" t="s">
        <v>5037</v>
      </c>
      <c r="P305" s="370"/>
    </row>
    <row r="306" spans="1:16" ht="13.65" customHeight="1">
      <c r="A306" s="369" t="s">
        <v>5038</v>
      </c>
      <c r="B306" s="370">
        <v>8059</v>
      </c>
      <c r="C306" s="370" t="s">
        <v>1358</v>
      </c>
      <c r="D306" s="370" t="s">
        <v>3341</v>
      </c>
      <c r="E306" s="370" t="s">
        <v>3341</v>
      </c>
      <c r="F306" s="370" t="s">
        <v>115</v>
      </c>
      <c r="G306" s="370" t="s">
        <v>115</v>
      </c>
      <c r="H306" s="370" t="s">
        <v>1381</v>
      </c>
      <c r="I306" s="370" t="s">
        <v>3259</v>
      </c>
      <c r="J306" s="370"/>
      <c r="K306" s="370"/>
      <c r="L306" s="370"/>
      <c r="M306" s="370"/>
      <c r="N306" s="370"/>
      <c r="O306" s="370" t="s">
        <v>5039</v>
      </c>
      <c r="P306" s="370"/>
    </row>
    <row r="307" spans="1:16" ht="13.65" customHeight="1">
      <c r="A307" s="369" t="s">
        <v>5040</v>
      </c>
      <c r="B307" s="370">
        <v>8061</v>
      </c>
      <c r="C307" s="370" t="s">
        <v>1037</v>
      </c>
      <c r="D307" s="370" t="s">
        <v>3341</v>
      </c>
      <c r="E307" s="370" t="s">
        <v>3341</v>
      </c>
      <c r="F307" s="370" t="s">
        <v>115</v>
      </c>
      <c r="G307" s="370" t="s">
        <v>115</v>
      </c>
      <c r="H307" s="370" t="s">
        <v>1381</v>
      </c>
      <c r="I307" s="370" t="s">
        <v>3259</v>
      </c>
      <c r="J307" s="370"/>
      <c r="K307" s="370"/>
      <c r="L307" s="370"/>
      <c r="M307" s="370"/>
      <c r="N307" s="370"/>
      <c r="O307" s="370" t="s">
        <v>5041</v>
      </c>
      <c r="P307" s="370"/>
    </row>
    <row r="308" spans="1:16" ht="13.65" customHeight="1">
      <c r="A308" s="369" t="s">
        <v>5042</v>
      </c>
      <c r="B308" s="370">
        <v>8062</v>
      </c>
      <c r="C308" s="370" t="s">
        <v>5043</v>
      </c>
      <c r="D308" s="370" t="s">
        <v>3341</v>
      </c>
      <c r="E308" s="370" t="s">
        <v>3341</v>
      </c>
      <c r="F308" s="370" t="s">
        <v>115</v>
      </c>
      <c r="G308" s="370" t="s">
        <v>115</v>
      </c>
      <c r="H308" s="370" t="s">
        <v>1381</v>
      </c>
      <c r="I308" s="370" t="s">
        <v>3259</v>
      </c>
      <c r="J308" s="370"/>
      <c r="K308" s="370"/>
      <c r="L308" s="370"/>
      <c r="M308" s="370"/>
      <c r="N308" s="370"/>
      <c r="O308" s="370" t="s">
        <v>5044</v>
      </c>
      <c r="P308" s="370"/>
    </row>
    <row r="309" spans="1:16" ht="13.65" customHeight="1">
      <c r="A309" s="369" t="s">
        <v>5045</v>
      </c>
      <c r="B309" s="370">
        <v>8063</v>
      </c>
      <c r="C309" s="370" t="s">
        <v>1345</v>
      </c>
      <c r="D309" s="370" t="s">
        <v>3341</v>
      </c>
      <c r="E309" s="370" t="s">
        <v>3341</v>
      </c>
      <c r="F309" s="370" t="s">
        <v>3341</v>
      </c>
      <c r="G309" s="370" t="s">
        <v>3341</v>
      </c>
      <c r="H309" s="370" t="s">
        <v>1381</v>
      </c>
      <c r="I309" s="370" t="s">
        <v>3259</v>
      </c>
      <c r="J309" s="370"/>
      <c r="K309" s="370"/>
      <c r="L309" s="370"/>
      <c r="M309" s="370"/>
      <c r="N309" s="370"/>
      <c r="O309" s="370" t="s">
        <v>5046</v>
      </c>
      <c r="P309" s="370"/>
    </row>
    <row r="310" spans="1:16" ht="13.65" customHeight="1">
      <c r="A310" s="369" t="s">
        <v>5047</v>
      </c>
      <c r="B310" s="370">
        <v>8064</v>
      </c>
      <c r="C310" s="370" t="s">
        <v>5048</v>
      </c>
      <c r="D310" s="370" t="s">
        <v>3341</v>
      </c>
      <c r="E310" s="370" t="s">
        <v>3341</v>
      </c>
      <c r="F310" s="370" t="s">
        <v>3341</v>
      </c>
      <c r="G310" s="370" t="s">
        <v>3341</v>
      </c>
      <c r="H310" s="370" t="s">
        <v>1381</v>
      </c>
      <c r="I310" s="370" t="s">
        <v>3259</v>
      </c>
      <c r="J310" s="370"/>
      <c r="K310" s="370"/>
      <c r="L310" s="370"/>
      <c r="M310" s="370"/>
      <c r="N310" s="370"/>
      <c r="O310" s="370"/>
      <c r="P310" s="370"/>
    </row>
    <row r="311" spans="1:16" ht="13.65" customHeight="1">
      <c r="A311" s="369" t="s">
        <v>5049</v>
      </c>
      <c r="B311" s="370">
        <v>8065</v>
      </c>
      <c r="C311" s="370" t="s">
        <v>5050</v>
      </c>
      <c r="D311" s="370" t="s">
        <v>116</v>
      </c>
      <c r="E311" s="370" t="s">
        <v>116</v>
      </c>
      <c r="F311" s="370" t="s">
        <v>115</v>
      </c>
      <c r="G311" s="370" t="s">
        <v>115</v>
      </c>
      <c r="H311" s="370"/>
      <c r="I311" s="370" t="s">
        <v>3259</v>
      </c>
      <c r="J311" s="370"/>
      <c r="K311" s="370"/>
      <c r="L311" s="370"/>
      <c r="M311" s="370"/>
      <c r="N311" s="370" t="s">
        <v>5051</v>
      </c>
      <c r="O311" s="370" t="s">
        <v>5052</v>
      </c>
      <c r="P311" s="370" t="s">
        <v>5053</v>
      </c>
    </row>
    <row r="312" spans="1:16" ht="13.65" customHeight="1">
      <c r="A312" s="369" t="s">
        <v>5054</v>
      </c>
      <c r="B312" s="370">
        <v>8066</v>
      </c>
      <c r="C312" s="370" t="s">
        <v>5055</v>
      </c>
      <c r="D312" s="370" t="s">
        <v>116</v>
      </c>
      <c r="E312" s="370" t="s">
        <v>116</v>
      </c>
      <c r="F312" s="370" t="s">
        <v>115</v>
      </c>
      <c r="G312" s="370" t="s">
        <v>115</v>
      </c>
      <c r="H312" s="370"/>
      <c r="I312" s="370" t="s">
        <v>3259</v>
      </c>
      <c r="J312" s="370"/>
      <c r="K312" s="370"/>
      <c r="L312" s="370"/>
      <c r="M312" s="370"/>
      <c r="N312" s="370"/>
      <c r="O312" s="370" t="s">
        <v>5052</v>
      </c>
      <c r="P312" s="370" t="s">
        <v>5056</v>
      </c>
    </row>
    <row r="313" spans="1:16" ht="13.65" customHeight="1">
      <c r="A313" s="369" t="s">
        <v>5057</v>
      </c>
      <c r="B313" s="370">
        <v>8067</v>
      </c>
      <c r="C313" s="370" t="s">
        <v>5058</v>
      </c>
      <c r="D313" s="370" t="s">
        <v>116</v>
      </c>
      <c r="E313" s="370" t="s">
        <v>116</v>
      </c>
      <c r="F313" s="370" t="s">
        <v>115</v>
      </c>
      <c r="G313" s="370" t="s">
        <v>115</v>
      </c>
      <c r="H313" s="370"/>
      <c r="I313" s="370" t="s">
        <v>3259</v>
      </c>
      <c r="J313" s="370"/>
      <c r="K313" s="370"/>
      <c r="L313" s="370"/>
      <c r="M313" s="370"/>
      <c r="N313" s="370"/>
      <c r="O313" s="370" t="s">
        <v>5052</v>
      </c>
      <c r="P313" s="370" t="s">
        <v>5059</v>
      </c>
    </row>
    <row r="314" spans="1:16" ht="13.65" customHeight="1">
      <c r="A314" s="369" t="s">
        <v>5060</v>
      </c>
      <c r="B314" s="370">
        <v>8068</v>
      </c>
      <c r="C314" s="370" t="s">
        <v>5061</v>
      </c>
      <c r="D314" s="370" t="s">
        <v>116</v>
      </c>
      <c r="E314" s="370" t="s">
        <v>116</v>
      </c>
      <c r="F314" s="370" t="s">
        <v>115</v>
      </c>
      <c r="G314" s="370" t="s">
        <v>115</v>
      </c>
      <c r="H314" s="370" t="s">
        <v>1378</v>
      </c>
      <c r="I314" s="370" t="s">
        <v>3259</v>
      </c>
      <c r="J314" s="370"/>
      <c r="K314" s="370"/>
      <c r="L314" s="370"/>
      <c r="M314" s="370" t="s">
        <v>16</v>
      </c>
      <c r="N314" s="370" t="s">
        <v>5062</v>
      </c>
      <c r="O314" s="370" t="s">
        <v>5063</v>
      </c>
      <c r="P314" s="370" t="s">
        <v>5064</v>
      </c>
    </row>
    <row r="315" spans="1:16" ht="13.65" customHeight="1">
      <c r="A315" s="369" t="s">
        <v>5065</v>
      </c>
      <c r="B315" s="370">
        <v>8069</v>
      </c>
      <c r="C315" s="370" t="s">
        <v>5066</v>
      </c>
      <c r="D315" s="370" t="s">
        <v>116</v>
      </c>
      <c r="E315" s="370" t="s">
        <v>116</v>
      </c>
      <c r="F315" s="370" t="s">
        <v>115</v>
      </c>
      <c r="G315" s="370" t="s">
        <v>115</v>
      </c>
      <c r="H315" s="370" t="s">
        <v>1378</v>
      </c>
      <c r="I315" s="370" t="s">
        <v>3259</v>
      </c>
      <c r="J315" s="370"/>
      <c r="K315" s="370"/>
      <c r="L315" s="370"/>
      <c r="M315" s="370"/>
      <c r="N315" s="370"/>
      <c r="O315" s="370" t="s">
        <v>5063</v>
      </c>
      <c r="P315" s="370" t="s">
        <v>5067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6"/>
    <col min="3" max="3" width="13.5546875" style="366" customWidth="1"/>
    <col min="4" max="4" width="7.77734375" style="366"/>
    <col min="5" max="6" width="7.77734375" style="19"/>
    <col min="7" max="7" width="7.77734375" style="367"/>
    <col min="8" max="10" width="7.77734375" style="19"/>
    <col min="11" max="30" width="7.77734375" style="366"/>
    <col min="31" max="31" width="7.77734375" style="367"/>
  </cols>
  <sheetData>
    <row r="1" spans="1:31" ht="13.65" customHeight="1">
      <c r="A1" s="360" t="s">
        <v>3235</v>
      </c>
      <c r="B1" s="361" t="s">
        <v>3236</v>
      </c>
      <c r="C1" s="361" t="s">
        <v>1764</v>
      </c>
      <c r="D1" s="361" t="s">
        <v>3237</v>
      </c>
      <c r="E1" s="360" t="s">
        <v>3238</v>
      </c>
      <c r="F1" s="360" t="s">
        <v>1765</v>
      </c>
      <c r="G1" s="362" t="s">
        <v>1766</v>
      </c>
      <c r="H1" s="360" t="s">
        <v>3239</v>
      </c>
      <c r="I1" s="360" t="s">
        <v>1768</v>
      </c>
      <c r="J1" s="360" t="s">
        <v>3240</v>
      </c>
      <c r="K1" s="361" t="s">
        <v>3241</v>
      </c>
      <c r="L1" s="361" t="s">
        <v>3242</v>
      </c>
      <c r="M1" s="361" t="s">
        <v>3243</v>
      </c>
      <c r="N1" s="361" t="s">
        <v>3244</v>
      </c>
      <c r="O1" s="361" t="s">
        <v>3245</v>
      </c>
      <c r="P1" s="361" t="s">
        <v>3246</v>
      </c>
      <c r="Q1" s="361" t="s">
        <v>3247</v>
      </c>
      <c r="R1" s="361" t="s">
        <v>3248</v>
      </c>
      <c r="S1" s="361" t="s">
        <v>1384</v>
      </c>
      <c r="T1" s="361" t="s">
        <v>3249</v>
      </c>
      <c r="U1" s="361" t="s">
        <v>3250</v>
      </c>
      <c r="V1" s="361" t="s">
        <v>3251</v>
      </c>
      <c r="W1" s="361" t="s">
        <v>3252</v>
      </c>
      <c r="X1" s="361" t="s">
        <v>3253</v>
      </c>
      <c r="Y1" s="361" t="s">
        <v>3254</v>
      </c>
      <c r="Z1" s="361" t="s">
        <v>3255</v>
      </c>
      <c r="AA1" s="361" t="s">
        <v>3256</v>
      </c>
      <c r="AB1" s="361" t="s">
        <v>3257</v>
      </c>
      <c r="AC1" s="361" t="s">
        <v>3258</v>
      </c>
      <c r="AD1" s="361" t="s">
        <v>1762</v>
      </c>
      <c r="AE1" s="362" t="s">
        <v>1767</v>
      </c>
    </row>
    <row r="2" spans="1:31" ht="13.65" customHeight="1">
      <c r="A2" s="363">
        <v>525</v>
      </c>
      <c r="B2" s="364">
        <v>525</v>
      </c>
      <c r="C2" s="364" t="s">
        <v>1843</v>
      </c>
      <c r="D2" s="364"/>
      <c r="E2" s="363">
        <v>861</v>
      </c>
      <c r="F2" s="363" t="s">
        <v>116</v>
      </c>
      <c r="G2" s="365" t="s">
        <v>116</v>
      </c>
      <c r="H2" s="363" t="s">
        <v>115</v>
      </c>
      <c r="I2" s="363" t="s">
        <v>115</v>
      </c>
      <c r="J2" s="363" t="s">
        <v>3259</v>
      </c>
      <c r="K2" s="364" t="s">
        <v>3260</v>
      </c>
      <c r="L2" s="364"/>
      <c r="M2" s="364" t="s">
        <v>3261</v>
      </c>
      <c r="N2" s="364" t="s">
        <v>3261</v>
      </c>
      <c r="O2" s="364"/>
      <c r="P2" s="364" t="s">
        <v>3262</v>
      </c>
      <c r="Q2" s="364" t="s">
        <v>3263</v>
      </c>
      <c r="R2" s="364" t="s">
        <v>3264</v>
      </c>
      <c r="S2" s="364"/>
      <c r="T2" s="364"/>
      <c r="U2" s="364">
        <v>525</v>
      </c>
      <c r="V2" s="364"/>
      <c r="W2" s="364"/>
      <c r="X2" s="364" t="s">
        <v>3265</v>
      </c>
      <c r="Y2" s="364"/>
      <c r="Z2" s="364"/>
      <c r="AA2" s="364"/>
      <c r="AB2" s="364" t="s">
        <v>3266</v>
      </c>
      <c r="AC2" s="364">
        <v>1590</v>
      </c>
      <c r="AD2" s="364"/>
      <c r="AE2" s="365" t="s">
        <v>115</v>
      </c>
    </row>
    <row r="3" spans="1:31" ht="13.65" customHeight="1">
      <c r="A3" s="363">
        <v>534</v>
      </c>
      <c r="B3" s="364">
        <v>534</v>
      </c>
      <c r="C3" s="364" t="s">
        <v>1456</v>
      </c>
      <c r="D3" s="364"/>
      <c r="E3" s="363">
        <v>1235</v>
      </c>
      <c r="F3" s="363" t="s">
        <v>115</v>
      </c>
      <c r="G3" s="365" t="s">
        <v>116</v>
      </c>
      <c r="H3" s="363" t="s">
        <v>115</v>
      </c>
      <c r="I3" s="363" t="s">
        <v>115</v>
      </c>
      <c r="J3" s="363" t="s">
        <v>3259</v>
      </c>
      <c r="K3" s="364" t="s">
        <v>3260</v>
      </c>
      <c r="L3" s="364"/>
      <c r="M3" s="364" t="s">
        <v>3261</v>
      </c>
      <c r="N3" s="364" t="s">
        <v>3261</v>
      </c>
      <c r="O3" s="364"/>
      <c r="P3" s="364" t="s">
        <v>3267</v>
      </c>
      <c r="Q3" s="364" t="s">
        <v>3268</v>
      </c>
      <c r="R3" s="364" t="s">
        <v>3269</v>
      </c>
      <c r="S3" s="364"/>
      <c r="T3" s="364"/>
      <c r="U3" s="364">
        <v>534</v>
      </c>
      <c r="V3" s="364" t="s">
        <v>3270</v>
      </c>
      <c r="W3" s="364" t="s">
        <v>3271</v>
      </c>
      <c r="X3" s="364"/>
      <c r="Y3" s="364"/>
      <c r="Z3" s="364" t="s">
        <v>3272</v>
      </c>
      <c r="AA3" s="364"/>
      <c r="AB3" s="364" t="s">
        <v>3273</v>
      </c>
      <c r="AC3" s="364">
        <v>5022</v>
      </c>
      <c r="AD3" s="364"/>
      <c r="AE3" s="365" t="s">
        <v>115</v>
      </c>
    </row>
    <row r="4" spans="1:31" ht="13.65" customHeight="1">
      <c r="A4" s="363">
        <v>537</v>
      </c>
      <c r="B4" s="364">
        <v>537</v>
      </c>
      <c r="C4" s="364" t="s">
        <v>1849</v>
      </c>
      <c r="D4" s="364">
        <v>537</v>
      </c>
      <c r="E4" s="363">
        <v>3028</v>
      </c>
      <c r="F4" s="363" t="s">
        <v>115</v>
      </c>
      <c r="G4" s="365" t="s">
        <v>116</v>
      </c>
      <c r="H4" s="363" t="s">
        <v>115</v>
      </c>
      <c r="I4" s="363" t="s">
        <v>115</v>
      </c>
      <c r="J4" s="363" t="s">
        <v>3259</v>
      </c>
      <c r="K4" s="364" t="s">
        <v>3260</v>
      </c>
      <c r="L4" s="364"/>
      <c r="M4" s="364" t="s">
        <v>3274</v>
      </c>
      <c r="N4" s="364" t="s">
        <v>651</v>
      </c>
      <c r="O4" s="364" t="s">
        <v>3275</v>
      </c>
      <c r="P4" s="364" t="s">
        <v>3276</v>
      </c>
      <c r="Q4" s="364" t="s">
        <v>3277</v>
      </c>
      <c r="R4" s="364" t="s">
        <v>3278</v>
      </c>
      <c r="S4" s="364"/>
      <c r="T4" s="364"/>
      <c r="U4" s="364">
        <v>537</v>
      </c>
      <c r="V4" s="364" t="s">
        <v>3279</v>
      </c>
      <c r="W4" s="364"/>
      <c r="X4" s="364" t="s">
        <v>3280</v>
      </c>
      <c r="Y4" s="364" t="s">
        <v>3281</v>
      </c>
      <c r="Z4" s="364"/>
      <c r="AA4" s="364"/>
      <c r="AB4" s="364" t="s">
        <v>3282</v>
      </c>
      <c r="AC4" s="364">
        <v>1472</v>
      </c>
      <c r="AD4" s="364"/>
      <c r="AE4" s="365" t="s">
        <v>116</v>
      </c>
    </row>
    <row r="5" spans="1:31" ht="13.65" customHeight="1">
      <c r="A5" s="363">
        <v>549</v>
      </c>
      <c r="B5" s="364">
        <v>4262</v>
      </c>
      <c r="C5" s="364" t="s">
        <v>2581</v>
      </c>
      <c r="D5" s="364">
        <v>4262</v>
      </c>
      <c r="E5" s="363">
        <v>97</v>
      </c>
      <c r="F5" s="363" t="s">
        <v>115</v>
      </c>
      <c r="G5" s="365" t="s">
        <v>116</v>
      </c>
      <c r="H5" s="363" t="s">
        <v>115</v>
      </c>
      <c r="I5" s="363" t="s">
        <v>115</v>
      </c>
      <c r="J5" s="363" t="s">
        <v>3259</v>
      </c>
      <c r="K5" s="364" t="s">
        <v>3260</v>
      </c>
      <c r="L5" s="364"/>
      <c r="M5" s="364" t="s">
        <v>3274</v>
      </c>
      <c r="N5" s="364" t="s">
        <v>3283</v>
      </c>
      <c r="O5" s="364"/>
      <c r="P5" s="364" t="s">
        <v>3284</v>
      </c>
      <c r="Q5" s="364" t="s">
        <v>3285</v>
      </c>
      <c r="R5" s="364"/>
      <c r="S5" s="364"/>
      <c r="T5" s="364"/>
      <c r="U5" s="364">
        <v>4262</v>
      </c>
      <c r="V5" s="364" t="s">
        <v>3286</v>
      </c>
      <c r="W5" s="364"/>
      <c r="X5" s="364" t="s">
        <v>3287</v>
      </c>
      <c r="Y5" s="364"/>
      <c r="Z5" s="364"/>
      <c r="AA5" s="364"/>
      <c r="AB5" s="364" t="s">
        <v>3288</v>
      </c>
      <c r="AC5" s="364">
        <v>4016</v>
      </c>
      <c r="AD5" s="364"/>
      <c r="AE5" s="365" t="s">
        <v>115</v>
      </c>
    </row>
    <row r="6" spans="1:31" ht="13.65" customHeight="1">
      <c r="A6" s="363">
        <v>549</v>
      </c>
      <c r="B6" s="364">
        <v>549</v>
      </c>
      <c r="C6" s="364" t="s">
        <v>1851</v>
      </c>
      <c r="D6" s="364">
        <v>549</v>
      </c>
      <c r="E6" s="363">
        <v>97</v>
      </c>
      <c r="F6" s="363" t="s">
        <v>115</v>
      </c>
      <c r="G6" s="365" t="s">
        <v>116</v>
      </c>
      <c r="H6" s="363" t="s">
        <v>115</v>
      </c>
      <c r="I6" s="363" t="s">
        <v>115</v>
      </c>
      <c r="J6" s="363" t="s">
        <v>3259</v>
      </c>
      <c r="K6" s="364" t="s">
        <v>3260</v>
      </c>
      <c r="L6" s="364"/>
      <c r="M6" s="364" t="s">
        <v>3274</v>
      </c>
      <c r="N6" s="364" t="s">
        <v>3283</v>
      </c>
      <c r="O6" s="364"/>
      <c r="P6" s="364" t="s">
        <v>3284</v>
      </c>
      <c r="Q6" s="364" t="s">
        <v>3285</v>
      </c>
      <c r="R6" s="364"/>
      <c r="S6" s="364"/>
      <c r="T6" s="364"/>
      <c r="U6" s="364">
        <v>549</v>
      </c>
      <c r="V6" s="364" t="s">
        <v>3289</v>
      </c>
      <c r="W6" s="364"/>
      <c r="X6" s="364" t="s">
        <v>3290</v>
      </c>
      <c r="Y6" s="364"/>
      <c r="Z6" s="364"/>
      <c r="AA6" s="364"/>
      <c r="AB6" s="364" t="s">
        <v>3288</v>
      </c>
      <c r="AC6" s="364">
        <v>4016</v>
      </c>
      <c r="AD6" s="364"/>
      <c r="AE6" s="365" t="s">
        <v>115</v>
      </c>
    </row>
    <row r="7" spans="1:31" ht="13.65" customHeight="1">
      <c r="A7" s="363">
        <v>564</v>
      </c>
      <c r="B7" s="364">
        <v>564</v>
      </c>
      <c r="C7" s="364" t="s">
        <v>1859</v>
      </c>
      <c r="D7" s="364">
        <v>564</v>
      </c>
      <c r="E7" s="363">
        <v>70</v>
      </c>
      <c r="F7" s="363" t="s">
        <v>115</v>
      </c>
      <c r="G7" s="365" t="s">
        <v>116</v>
      </c>
      <c r="H7" s="363" t="s">
        <v>115</v>
      </c>
      <c r="I7" s="363" t="s">
        <v>115</v>
      </c>
      <c r="J7" s="363" t="s">
        <v>3259</v>
      </c>
      <c r="K7" s="364" t="s">
        <v>3260</v>
      </c>
      <c r="L7" s="364"/>
      <c r="M7" s="364" t="s">
        <v>3274</v>
      </c>
      <c r="N7" s="364" t="s">
        <v>3291</v>
      </c>
      <c r="O7" s="364" t="s">
        <v>3292</v>
      </c>
      <c r="P7" s="364" t="s">
        <v>3293</v>
      </c>
      <c r="Q7" s="364" t="s">
        <v>3294</v>
      </c>
      <c r="R7" s="364" t="s">
        <v>3295</v>
      </c>
      <c r="S7" s="364"/>
      <c r="T7" s="364"/>
      <c r="U7" s="364">
        <v>564</v>
      </c>
      <c r="V7" s="364" t="s">
        <v>3296</v>
      </c>
      <c r="W7" s="364"/>
      <c r="X7" s="364"/>
      <c r="Y7" s="364"/>
      <c r="Z7" s="364" t="s">
        <v>3297</v>
      </c>
      <c r="AA7" s="364"/>
      <c r="AB7" s="364" t="s">
        <v>3298</v>
      </c>
      <c r="AC7" s="364">
        <v>1249</v>
      </c>
      <c r="AD7" s="364"/>
      <c r="AE7" s="365" t="s">
        <v>115</v>
      </c>
    </row>
    <row r="8" spans="1:31" ht="13.65" customHeight="1">
      <c r="A8" s="363">
        <v>578</v>
      </c>
      <c r="B8" s="364">
        <v>578</v>
      </c>
      <c r="C8" s="364" t="s">
        <v>797</v>
      </c>
      <c r="D8" s="364">
        <v>578</v>
      </c>
      <c r="E8" s="363">
        <v>446</v>
      </c>
      <c r="F8" s="363" t="s">
        <v>115</v>
      </c>
      <c r="G8" s="365" t="s">
        <v>116</v>
      </c>
      <c r="H8" s="363" t="s">
        <v>115</v>
      </c>
      <c r="I8" s="363" t="s">
        <v>115</v>
      </c>
      <c r="J8" s="363" t="s">
        <v>3259</v>
      </c>
      <c r="K8" s="364" t="s">
        <v>3260</v>
      </c>
      <c r="L8" s="364"/>
      <c r="M8" s="364" t="s">
        <v>3274</v>
      </c>
      <c r="N8" s="364" t="s">
        <v>3299</v>
      </c>
      <c r="O8" s="364" t="s">
        <v>1381</v>
      </c>
      <c r="P8" s="364" t="s">
        <v>3300</v>
      </c>
      <c r="Q8" s="364" t="s">
        <v>3301</v>
      </c>
      <c r="R8" s="364"/>
      <c r="S8" s="364"/>
      <c r="T8" s="364"/>
      <c r="U8" s="364">
        <v>578</v>
      </c>
      <c r="V8" s="364" t="s">
        <v>3270</v>
      </c>
      <c r="W8" s="364" t="s">
        <v>3302</v>
      </c>
      <c r="X8" s="364"/>
      <c r="Y8" s="364">
        <v>9200</v>
      </c>
      <c r="Z8" s="364"/>
      <c r="AA8" s="364"/>
      <c r="AB8" s="364" t="s">
        <v>3303</v>
      </c>
      <c r="AC8" s="364">
        <v>5038</v>
      </c>
      <c r="AD8" s="364"/>
      <c r="AE8" s="365" t="s">
        <v>115</v>
      </c>
    </row>
    <row r="9" spans="1:31" ht="13.65" customHeight="1">
      <c r="A9" s="363">
        <v>616</v>
      </c>
      <c r="B9" s="364">
        <v>616</v>
      </c>
      <c r="C9" s="364" t="s">
        <v>1851</v>
      </c>
      <c r="D9" s="364"/>
      <c r="E9" s="363">
        <v>15</v>
      </c>
      <c r="F9" s="363" t="s">
        <v>115</v>
      </c>
      <c r="G9" s="365" t="s">
        <v>116</v>
      </c>
      <c r="H9" s="363" t="s">
        <v>115</v>
      </c>
      <c r="I9" s="363" t="s">
        <v>115</v>
      </c>
      <c r="J9" s="363" t="s">
        <v>3259</v>
      </c>
      <c r="K9" s="364" t="s">
        <v>3260</v>
      </c>
      <c r="L9" s="364"/>
      <c r="M9" s="364" t="s">
        <v>3261</v>
      </c>
      <c r="N9" s="364" t="s">
        <v>3261</v>
      </c>
      <c r="O9" s="364"/>
      <c r="P9" s="364"/>
      <c r="Q9" s="364"/>
      <c r="R9" s="364"/>
      <c r="S9" s="364"/>
      <c r="T9" s="364"/>
      <c r="U9" s="364">
        <v>616</v>
      </c>
      <c r="V9" s="364" t="s">
        <v>3304</v>
      </c>
      <c r="W9" s="364"/>
      <c r="X9" s="364" t="s">
        <v>3305</v>
      </c>
      <c r="Y9" s="364"/>
      <c r="Z9" s="364"/>
      <c r="AA9" s="364"/>
      <c r="AB9" s="364"/>
      <c r="AC9" s="364">
        <v>0</v>
      </c>
      <c r="AD9" s="364"/>
      <c r="AE9" s="365" t="s">
        <v>116</v>
      </c>
    </row>
    <row r="10" spans="1:31" ht="13.65" customHeight="1">
      <c r="A10" s="363">
        <v>643</v>
      </c>
      <c r="B10" s="364">
        <v>243</v>
      </c>
      <c r="C10" s="364" t="s">
        <v>1795</v>
      </c>
      <c r="D10" s="364">
        <v>243</v>
      </c>
      <c r="E10" s="363">
        <v>2428</v>
      </c>
      <c r="F10" s="363" t="s">
        <v>116</v>
      </c>
      <c r="G10" s="365" t="s">
        <v>116</v>
      </c>
      <c r="H10" s="363" t="s">
        <v>115</v>
      </c>
      <c r="I10" s="363" t="s">
        <v>115</v>
      </c>
      <c r="J10" s="363" t="s">
        <v>3259</v>
      </c>
      <c r="K10" s="364" t="s">
        <v>3260</v>
      </c>
      <c r="L10" s="364"/>
      <c r="M10" s="364" t="s">
        <v>3274</v>
      </c>
      <c r="N10" s="364" t="s">
        <v>3283</v>
      </c>
      <c r="O10" s="364"/>
      <c r="P10" s="364" t="s">
        <v>3306</v>
      </c>
      <c r="Q10" s="364" t="s">
        <v>3307</v>
      </c>
      <c r="R10" s="364"/>
      <c r="S10" s="364"/>
      <c r="T10" s="364"/>
      <c r="U10" s="364">
        <v>243</v>
      </c>
      <c r="V10" s="364" t="s">
        <v>3308</v>
      </c>
      <c r="W10" s="364"/>
      <c r="X10" s="364" t="s">
        <v>3309</v>
      </c>
      <c r="Y10" s="364"/>
      <c r="Z10" s="364" t="s">
        <v>3310</v>
      </c>
      <c r="AA10" s="364"/>
      <c r="AB10" s="364" t="s">
        <v>3311</v>
      </c>
      <c r="AC10" s="364">
        <v>4006</v>
      </c>
      <c r="AD10" s="364"/>
      <c r="AE10" s="365" t="s">
        <v>115</v>
      </c>
    </row>
    <row r="11" spans="1:31" ht="13.65" customHeight="1">
      <c r="A11" s="363">
        <v>643</v>
      </c>
      <c r="B11" s="364">
        <v>643</v>
      </c>
      <c r="C11" s="364" t="s">
        <v>1883</v>
      </c>
      <c r="D11" s="364">
        <v>643</v>
      </c>
      <c r="E11" s="363">
        <v>2428</v>
      </c>
      <c r="F11" s="363" t="s">
        <v>116</v>
      </c>
      <c r="G11" s="365" t="s">
        <v>116</v>
      </c>
      <c r="H11" s="363" t="s">
        <v>115</v>
      </c>
      <c r="I11" s="363" t="s">
        <v>115</v>
      </c>
      <c r="J11" s="363" t="s">
        <v>3259</v>
      </c>
      <c r="K11" s="364" t="s">
        <v>3260</v>
      </c>
      <c r="L11" s="364"/>
      <c r="M11" s="364" t="s">
        <v>3274</v>
      </c>
      <c r="N11" s="364" t="s">
        <v>651</v>
      </c>
      <c r="O11" s="364" t="s">
        <v>3312</v>
      </c>
      <c r="P11" s="364" t="s">
        <v>3306</v>
      </c>
      <c r="Q11" s="364" t="s">
        <v>3307</v>
      </c>
      <c r="R11" s="364"/>
      <c r="S11" s="364"/>
      <c r="T11" s="364"/>
      <c r="U11" s="364">
        <v>643</v>
      </c>
      <c r="V11" s="364" t="s">
        <v>3313</v>
      </c>
      <c r="W11" s="364"/>
      <c r="X11" s="364" t="s">
        <v>3314</v>
      </c>
      <c r="Y11" s="364"/>
      <c r="Z11" s="364" t="s">
        <v>3315</v>
      </c>
      <c r="AA11" s="364"/>
      <c r="AB11" s="364" t="s">
        <v>3311</v>
      </c>
      <c r="AC11" s="364">
        <v>4006</v>
      </c>
      <c r="AD11" s="364"/>
      <c r="AE11" s="365" t="s">
        <v>115</v>
      </c>
    </row>
    <row r="12" spans="1:31" ht="13.65" customHeight="1">
      <c r="A12" s="363">
        <v>647</v>
      </c>
      <c r="B12" s="364">
        <v>4268</v>
      </c>
      <c r="C12" s="364" t="s">
        <v>2586</v>
      </c>
      <c r="D12" s="364">
        <v>4268</v>
      </c>
      <c r="E12" s="363">
        <v>10075</v>
      </c>
      <c r="F12" s="363" t="s">
        <v>115</v>
      </c>
      <c r="G12" s="365" t="s">
        <v>116</v>
      </c>
      <c r="H12" s="363" t="s">
        <v>115</v>
      </c>
      <c r="I12" s="363" t="s">
        <v>115</v>
      </c>
      <c r="J12" s="363" t="s">
        <v>3259</v>
      </c>
      <c r="K12" s="364" t="s">
        <v>3260</v>
      </c>
      <c r="L12" s="364"/>
      <c r="M12" s="364" t="s">
        <v>3274</v>
      </c>
      <c r="N12" s="364" t="s">
        <v>3283</v>
      </c>
      <c r="O12" s="364"/>
      <c r="P12" s="364" t="s">
        <v>3316</v>
      </c>
      <c r="Q12" s="364" t="s">
        <v>3317</v>
      </c>
      <c r="R12" s="364" t="s">
        <v>3318</v>
      </c>
      <c r="S12" s="364"/>
      <c r="T12" s="364"/>
      <c r="U12" s="364">
        <v>4268</v>
      </c>
      <c r="V12" s="364" t="s">
        <v>3319</v>
      </c>
      <c r="W12" s="364"/>
      <c r="X12" s="364" t="s">
        <v>3290</v>
      </c>
      <c r="Y12" s="364"/>
      <c r="Z12" s="364" t="s">
        <v>3320</v>
      </c>
      <c r="AA12" s="364"/>
      <c r="AB12" s="364" t="s">
        <v>3321</v>
      </c>
      <c r="AC12" s="364">
        <v>1002</v>
      </c>
      <c r="AD12" s="364"/>
      <c r="AE12" s="365" t="s">
        <v>115</v>
      </c>
    </row>
    <row r="13" spans="1:31" ht="13.65" customHeight="1">
      <c r="A13" s="363">
        <v>650</v>
      </c>
      <c r="B13" s="364">
        <v>650</v>
      </c>
      <c r="C13" s="364" t="s">
        <v>1886</v>
      </c>
      <c r="D13" s="364">
        <v>650</v>
      </c>
      <c r="E13" s="363">
        <v>11876</v>
      </c>
      <c r="F13" s="363" t="s">
        <v>116</v>
      </c>
      <c r="G13" s="365" t="s">
        <v>116</v>
      </c>
      <c r="H13" s="363" t="s">
        <v>115</v>
      </c>
      <c r="I13" s="363" t="s">
        <v>115</v>
      </c>
      <c r="J13" s="363" t="s">
        <v>3259</v>
      </c>
      <c r="K13" s="364" t="s">
        <v>3260</v>
      </c>
      <c r="L13" s="364"/>
      <c r="M13" s="364" t="s">
        <v>3274</v>
      </c>
      <c r="N13" s="364" t="s">
        <v>3283</v>
      </c>
      <c r="O13" s="364"/>
      <c r="P13" s="364" t="s">
        <v>219</v>
      </c>
      <c r="Q13" s="364" t="s">
        <v>3322</v>
      </c>
      <c r="R13" s="364"/>
      <c r="S13" s="364"/>
      <c r="T13" s="364"/>
      <c r="U13" s="364">
        <v>650</v>
      </c>
      <c r="V13" s="364" t="s">
        <v>3286</v>
      </c>
      <c r="W13" s="364"/>
      <c r="X13" s="364" t="s">
        <v>3323</v>
      </c>
      <c r="Y13" s="364"/>
      <c r="Z13" s="364" t="s">
        <v>3324</v>
      </c>
      <c r="AA13" s="364"/>
      <c r="AB13" s="364">
        <v>0</v>
      </c>
      <c r="AC13" s="364" t="s">
        <v>3325</v>
      </c>
      <c r="AD13" s="364">
        <v>650</v>
      </c>
      <c r="AE13" s="365" t="s">
        <v>116</v>
      </c>
    </row>
    <row r="14" spans="1:31" ht="13.65" customHeight="1">
      <c r="A14" s="363">
        <v>652</v>
      </c>
      <c r="B14" s="364">
        <v>652</v>
      </c>
      <c r="C14" s="364" t="s">
        <v>1888</v>
      </c>
      <c r="D14" s="364"/>
      <c r="E14" s="363">
        <v>949</v>
      </c>
      <c r="F14" s="363" t="s">
        <v>116</v>
      </c>
      <c r="G14" s="365" t="s">
        <v>116</v>
      </c>
      <c r="H14" s="363" t="s">
        <v>115</v>
      </c>
      <c r="I14" s="363" t="s">
        <v>115</v>
      </c>
      <c r="J14" s="363" t="s">
        <v>3259</v>
      </c>
      <c r="K14" s="364" t="s">
        <v>3260</v>
      </c>
      <c r="L14" s="364"/>
      <c r="M14" s="364" t="s">
        <v>3261</v>
      </c>
      <c r="N14" s="364" t="s">
        <v>3261</v>
      </c>
      <c r="O14" s="364"/>
      <c r="P14" s="364" t="s">
        <v>3326</v>
      </c>
      <c r="Q14" s="364"/>
      <c r="R14" s="364"/>
      <c r="S14" s="364"/>
      <c r="T14" s="364"/>
      <c r="U14" s="364">
        <v>652</v>
      </c>
      <c r="V14" s="364" t="s">
        <v>3327</v>
      </c>
      <c r="W14" s="364"/>
      <c r="X14" s="364" t="s">
        <v>3328</v>
      </c>
      <c r="Y14" s="364"/>
      <c r="Z14" s="364" t="s">
        <v>3329</v>
      </c>
      <c r="AA14" s="364"/>
      <c r="AB14" s="364">
        <v>0</v>
      </c>
      <c r="AC14" s="364" t="s">
        <v>3330</v>
      </c>
      <c r="AD14" s="364"/>
      <c r="AE14" s="365" t="s">
        <v>115</v>
      </c>
    </row>
    <row r="15" spans="1:31" ht="13.65" customHeight="1">
      <c r="A15" s="363">
        <v>654</v>
      </c>
      <c r="B15" s="364"/>
      <c r="C15" s="364"/>
      <c r="D15" s="364"/>
      <c r="E15" s="363">
        <v>1</v>
      </c>
      <c r="F15" s="363" t="s">
        <v>115</v>
      </c>
      <c r="G15" s="365"/>
      <c r="H15" s="363" t="s">
        <v>115</v>
      </c>
      <c r="I15" s="363" t="s">
        <v>115</v>
      </c>
      <c r="J15" s="363" t="s">
        <v>3259</v>
      </c>
      <c r="K15" s="364"/>
      <c r="L15" s="364"/>
      <c r="M15" s="364"/>
      <c r="N15" s="364"/>
      <c r="O15" s="364"/>
      <c r="P15" s="364"/>
      <c r="Q15" s="364"/>
      <c r="R15" s="364"/>
      <c r="S15" s="364"/>
      <c r="T15" s="364"/>
      <c r="U15" s="364"/>
      <c r="V15" s="364"/>
      <c r="W15" s="364"/>
      <c r="X15" s="364"/>
      <c r="Y15" s="364"/>
      <c r="Z15" s="364"/>
      <c r="AA15" s="364"/>
      <c r="AB15" s="364"/>
      <c r="AC15" s="364"/>
      <c r="AD15" s="364"/>
      <c r="AE15" s="365"/>
    </row>
    <row r="16" spans="1:31" ht="13.65" customHeight="1">
      <c r="A16" s="363">
        <v>678</v>
      </c>
      <c r="B16" s="364">
        <v>678</v>
      </c>
      <c r="C16" s="364" t="s">
        <v>1898</v>
      </c>
      <c r="D16" s="364">
        <v>678</v>
      </c>
      <c r="E16" s="363">
        <v>51</v>
      </c>
      <c r="F16" s="363" t="s">
        <v>116</v>
      </c>
      <c r="G16" s="365" t="s">
        <v>116</v>
      </c>
      <c r="H16" s="363" t="s">
        <v>115</v>
      </c>
      <c r="I16" s="363" t="s">
        <v>115</v>
      </c>
      <c r="J16" s="363" t="s">
        <v>3259</v>
      </c>
      <c r="K16" s="364" t="s">
        <v>3260</v>
      </c>
      <c r="L16" s="364"/>
      <c r="M16" s="364" t="s">
        <v>3274</v>
      </c>
      <c r="N16" s="364" t="s">
        <v>1378</v>
      </c>
      <c r="O16" s="364" t="s">
        <v>3331</v>
      </c>
      <c r="P16" s="364" t="s">
        <v>3332</v>
      </c>
      <c r="Q16" s="364"/>
      <c r="R16" s="364"/>
      <c r="S16" s="364"/>
      <c r="T16" s="364"/>
      <c r="U16" s="364">
        <v>678</v>
      </c>
      <c r="V16" s="364"/>
      <c r="W16" s="364"/>
      <c r="X16" s="364"/>
      <c r="Y16" s="364"/>
      <c r="Z16" s="364"/>
      <c r="AA16" s="364"/>
      <c r="AB16" s="364">
        <v>0</v>
      </c>
      <c r="AC16" s="364" t="s">
        <v>3330</v>
      </c>
      <c r="AD16" s="364"/>
      <c r="AE16" s="365" t="s">
        <v>115</v>
      </c>
    </row>
    <row r="17" spans="1:31" ht="13.65" customHeight="1">
      <c r="A17" s="363">
        <v>697</v>
      </c>
      <c r="B17" s="364">
        <v>697</v>
      </c>
      <c r="C17" s="364" t="s">
        <v>1422</v>
      </c>
      <c r="D17" s="364">
        <v>697</v>
      </c>
      <c r="E17" s="363">
        <v>856</v>
      </c>
      <c r="F17" s="363" t="s">
        <v>115</v>
      </c>
      <c r="G17" s="365" t="s">
        <v>116</v>
      </c>
      <c r="H17" s="363" t="s">
        <v>115</v>
      </c>
      <c r="I17" s="363" t="s">
        <v>115</v>
      </c>
      <c r="J17" s="363" t="s">
        <v>3259</v>
      </c>
      <c r="K17" s="364" t="s">
        <v>3260</v>
      </c>
      <c r="L17" s="364"/>
      <c r="M17" s="364" t="s">
        <v>3274</v>
      </c>
      <c r="N17" s="364" t="s">
        <v>3283</v>
      </c>
      <c r="O17" s="364"/>
      <c r="P17" s="364" t="s">
        <v>3333</v>
      </c>
      <c r="Q17" s="364" t="s">
        <v>3334</v>
      </c>
      <c r="R17" s="364"/>
      <c r="S17" s="364"/>
      <c r="T17" s="364"/>
      <c r="U17" s="364">
        <v>697</v>
      </c>
      <c r="V17" s="364" t="s">
        <v>3335</v>
      </c>
      <c r="W17" s="364" t="s">
        <v>3302</v>
      </c>
      <c r="X17" s="364" t="s">
        <v>3290</v>
      </c>
      <c r="Y17" s="364">
        <v>9200</v>
      </c>
      <c r="Z17" s="364"/>
      <c r="AA17" s="364"/>
      <c r="AB17" s="364" t="s">
        <v>3336</v>
      </c>
      <c r="AC17" s="364">
        <v>1149</v>
      </c>
      <c r="AD17" s="364"/>
      <c r="AE17" s="365" t="s">
        <v>115</v>
      </c>
    </row>
    <row r="18" spans="1:31" ht="13.65" customHeight="1">
      <c r="A18" s="363">
        <v>705</v>
      </c>
      <c r="B18" s="364">
        <v>705</v>
      </c>
      <c r="C18" s="364" t="s">
        <v>25</v>
      </c>
      <c r="D18" s="364">
        <v>705</v>
      </c>
      <c r="E18" s="363">
        <v>3964</v>
      </c>
      <c r="F18" s="363" t="s">
        <v>115</v>
      </c>
      <c r="G18" s="365" t="s">
        <v>116</v>
      </c>
      <c r="H18" s="363" t="s">
        <v>115</v>
      </c>
      <c r="I18" s="363" t="s">
        <v>115</v>
      </c>
      <c r="J18" s="363" t="s">
        <v>3259</v>
      </c>
      <c r="K18" s="364" t="s">
        <v>3260</v>
      </c>
      <c r="L18" s="364"/>
      <c r="M18" s="364" t="s">
        <v>3274</v>
      </c>
      <c r="N18" s="364" t="s">
        <v>3283</v>
      </c>
      <c r="O18" s="364"/>
      <c r="P18" s="364" t="s">
        <v>3337</v>
      </c>
      <c r="Q18" s="364" t="s">
        <v>3338</v>
      </c>
      <c r="R18" s="364" t="s">
        <v>3339</v>
      </c>
      <c r="S18" s="364"/>
      <c r="T18" s="364"/>
      <c r="U18" s="364">
        <v>705</v>
      </c>
      <c r="V18" s="364" t="s">
        <v>3289</v>
      </c>
      <c r="W18" s="364"/>
      <c r="X18" s="364" t="s">
        <v>3290</v>
      </c>
      <c r="Y18" s="364"/>
      <c r="Z18" s="364"/>
      <c r="AA18" s="364"/>
      <c r="AB18" s="364" t="s">
        <v>3340</v>
      </c>
      <c r="AC18" s="364">
        <v>1016</v>
      </c>
      <c r="AD18" s="364"/>
      <c r="AE18" s="365" t="s">
        <v>115</v>
      </c>
    </row>
    <row r="19" spans="1:31" ht="13.65" customHeight="1">
      <c r="A19" s="363">
        <v>717</v>
      </c>
      <c r="B19" s="364">
        <v>717</v>
      </c>
      <c r="C19" s="364" t="s">
        <v>1846</v>
      </c>
      <c r="D19" s="364">
        <v>717</v>
      </c>
      <c r="E19" s="363" t="s">
        <v>3341</v>
      </c>
      <c r="F19" s="363" t="s">
        <v>116</v>
      </c>
      <c r="G19" s="365" t="s">
        <v>116</v>
      </c>
      <c r="H19" s="363" t="s">
        <v>115</v>
      </c>
      <c r="I19" s="363" t="s">
        <v>115</v>
      </c>
      <c r="J19" s="363" t="s">
        <v>3259</v>
      </c>
      <c r="K19" s="364" t="s">
        <v>3260</v>
      </c>
      <c r="L19" s="364"/>
      <c r="M19" s="364" t="s">
        <v>3274</v>
      </c>
      <c r="N19" s="364" t="s">
        <v>651</v>
      </c>
      <c r="O19" s="364" t="s">
        <v>3342</v>
      </c>
      <c r="P19" s="364" t="s">
        <v>3343</v>
      </c>
      <c r="Q19" s="364" t="s">
        <v>3344</v>
      </c>
      <c r="R19" s="364" t="s">
        <v>3345</v>
      </c>
      <c r="S19" s="364"/>
      <c r="T19" s="364"/>
      <c r="U19" s="364">
        <v>717</v>
      </c>
      <c r="V19" s="364" t="s">
        <v>3313</v>
      </c>
      <c r="W19" s="364"/>
      <c r="X19" s="364" t="s">
        <v>3314</v>
      </c>
      <c r="Y19" s="364"/>
      <c r="Z19" s="364"/>
      <c r="AA19" s="364"/>
      <c r="AB19" s="364" t="s">
        <v>3346</v>
      </c>
      <c r="AC19" s="364">
        <v>1414</v>
      </c>
      <c r="AD19" s="364"/>
      <c r="AE19" s="365" t="s">
        <v>115</v>
      </c>
    </row>
    <row r="20" spans="1:31" ht="13.65" customHeight="1">
      <c r="A20" s="363">
        <v>727</v>
      </c>
      <c r="B20" s="364">
        <v>727</v>
      </c>
      <c r="C20" s="364" t="s">
        <v>844</v>
      </c>
      <c r="D20" s="364">
        <v>727</v>
      </c>
      <c r="E20" s="363">
        <v>1638</v>
      </c>
      <c r="F20" s="363" t="s">
        <v>115</v>
      </c>
      <c r="G20" s="365" t="s">
        <v>116</v>
      </c>
      <c r="H20" s="363" t="s">
        <v>115</v>
      </c>
      <c r="I20" s="363" t="s">
        <v>115</v>
      </c>
      <c r="J20" s="363" t="s">
        <v>3259</v>
      </c>
      <c r="K20" s="364" t="s">
        <v>3260</v>
      </c>
      <c r="L20" s="364"/>
      <c r="M20" s="364" t="s">
        <v>3274</v>
      </c>
      <c r="N20" s="364" t="s">
        <v>3283</v>
      </c>
      <c r="O20" s="364"/>
      <c r="P20" s="364" t="s">
        <v>3347</v>
      </c>
      <c r="Q20" s="364" t="s">
        <v>3348</v>
      </c>
      <c r="R20" s="364"/>
      <c r="S20" s="364"/>
      <c r="T20" s="364"/>
      <c r="U20" s="364">
        <v>727</v>
      </c>
      <c r="V20" s="364" t="s">
        <v>3349</v>
      </c>
      <c r="W20" s="364">
        <v>9200</v>
      </c>
      <c r="X20" s="364" t="s">
        <v>3350</v>
      </c>
      <c r="Y20" s="364">
        <v>9200</v>
      </c>
      <c r="Z20" s="364"/>
      <c r="AA20" s="364"/>
      <c r="AB20" s="364" t="s">
        <v>3351</v>
      </c>
      <c r="AC20" s="364">
        <v>1372</v>
      </c>
      <c r="AD20" s="364"/>
      <c r="AE20" s="365" t="s">
        <v>115</v>
      </c>
    </row>
    <row r="21" spans="1:31" ht="13.65" customHeight="1">
      <c r="A21" s="363">
        <v>730</v>
      </c>
      <c r="B21" s="364">
        <v>730</v>
      </c>
      <c r="C21" s="364" t="s">
        <v>1918</v>
      </c>
      <c r="D21" s="364">
        <v>730</v>
      </c>
      <c r="E21" s="363">
        <v>0</v>
      </c>
      <c r="F21" s="363" t="s">
        <v>115</v>
      </c>
      <c r="G21" s="365" t="s">
        <v>116</v>
      </c>
      <c r="H21" s="363" t="s">
        <v>115</v>
      </c>
      <c r="I21" s="363" t="s">
        <v>115</v>
      </c>
      <c r="J21" s="363" t="s">
        <v>3259</v>
      </c>
      <c r="K21" s="364" t="s">
        <v>3260</v>
      </c>
      <c r="L21" s="364"/>
      <c r="M21" s="364" t="s">
        <v>3274</v>
      </c>
      <c r="N21" s="364" t="s">
        <v>651</v>
      </c>
      <c r="O21" s="364" t="s">
        <v>3352</v>
      </c>
      <c r="P21" s="364" t="s">
        <v>3353</v>
      </c>
      <c r="Q21" s="364" t="s">
        <v>3354</v>
      </c>
      <c r="R21" s="364"/>
      <c r="S21" s="364"/>
      <c r="T21" s="364"/>
      <c r="U21" s="364">
        <v>730</v>
      </c>
      <c r="V21" s="364" t="s">
        <v>3355</v>
      </c>
      <c r="W21" s="364" t="s">
        <v>3302</v>
      </c>
      <c r="X21" s="364" t="s">
        <v>3356</v>
      </c>
      <c r="Y21" s="364"/>
      <c r="Z21" s="364"/>
      <c r="AA21" s="364"/>
      <c r="AB21" s="364" t="s">
        <v>3357</v>
      </c>
      <c r="AC21" s="364">
        <v>1248</v>
      </c>
      <c r="AD21" s="364"/>
      <c r="AE21" s="365" t="s">
        <v>115</v>
      </c>
    </row>
    <row r="22" spans="1:31" ht="13.65" customHeight="1">
      <c r="A22" s="363">
        <v>736</v>
      </c>
      <c r="B22" s="364">
        <v>736</v>
      </c>
      <c r="C22" s="364" t="s">
        <v>1305</v>
      </c>
      <c r="D22" s="364">
        <v>736</v>
      </c>
      <c r="E22" s="363">
        <v>1357</v>
      </c>
      <c r="F22" s="363" t="s">
        <v>116</v>
      </c>
      <c r="G22" s="365" t="s">
        <v>116</v>
      </c>
      <c r="H22" s="363" t="s">
        <v>115</v>
      </c>
      <c r="I22" s="363" t="s">
        <v>115</v>
      </c>
      <c r="J22" s="363" t="s">
        <v>3259</v>
      </c>
      <c r="K22" s="364" t="s">
        <v>3260</v>
      </c>
      <c r="L22" s="364"/>
      <c r="M22" s="364" t="s">
        <v>3274</v>
      </c>
      <c r="N22" s="364" t="s">
        <v>3283</v>
      </c>
      <c r="O22" s="364"/>
      <c r="P22" s="364" t="s">
        <v>3358</v>
      </c>
      <c r="Q22" s="364" t="s">
        <v>3359</v>
      </c>
      <c r="R22" s="364"/>
      <c r="S22" s="364"/>
      <c r="T22" s="364"/>
      <c r="U22" s="364">
        <v>736</v>
      </c>
      <c r="V22" s="364" t="s">
        <v>3360</v>
      </c>
      <c r="W22" s="364"/>
      <c r="X22" s="364" t="s">
        <v>3323</v>
      </c>
      <c r="Y22" s="364"/>
      <c r="Z22" s="364"/>
      <c r="AA22" s="364"/>
      <c r="AB22" s="364" t="s">
        <v>3361</v>
      </c>
      <c r="AC22" s="364">
        <v>1049</v>
      </c>
      <c r="AD22" s="364"/>
      <c r="AE22" s="365" t="s">
        <v>115</v>
      </c>
    </row>
    <row r="23" spans="1:31" ht="13.65" customHeight="1">
      <c r="A23" s="363">
        <v>739</v>
      </c>
      <c r="B23" s="364">
        <v>739</v>
      </c>
      <c r="C23" s="364" t="s">
        <v>1332</v>
      </c>
      <c r="D23" s="364">
        <v>739</v>
      </c>
      <c r="E23" s="363">
        <v>51</v>
      </c>
      <c r="F23" s="363" t="s">
        <v>115</v>
      </c>
      <c r="G23" s="365" t="s">
        <v>116</v>
      </c>
      <c r="H23" s="363" t="s">
        <v>115</v>
      </c>
      <c r="I23" s="363" t="s">
        <v>115</v>
      </c>
      <c r="J23" s="363" t="s">
        <v>3259</v>
      </c>
      <c r="K23" s="364" t="s">
        <v>3260</v>
      </c>
      <c r="L23" s="364"/>
      <c r="M23" s="364" t="s">
        <v>3274</v>
      </c>
      <c r="N23" s="364" t="s">
        <v>3283</v>
      </c>
      <c r="O23" s="364" t="s">
        <v>3362</v>
      </c>
      <c r="P23" s="364" t="s">
        <v>3363</v>
      </c>
      <c r="Q23" s="364" t="s">
        <v>3364</v>
      </c>
      <c r="R23" s="364"/>
      <c r="S23" s="364"/>
      <c r="T23" s="364"/>
      <c r="U23" s="364">
        <v>739</v>
      </c>
      <c r="V23" s="364" t="s">
        <v>3365</v>
      </c>
      <c r="W23" s="364"/>
      <c r="X23" s="364" t="s">
        <v>3366</v>
      </c>
      <c r="Y23" s="364"/>
      <c r="Z23" s="364"/>
      <c r="AA23" s="364"/>
      <c r="AB23" s="364" t="s">
        <v>3367</v>
      </c>
      <c r="AC23" s="364">
        <v>1068</v>
      </c>
      <c r="AD23" s="364"/>
      <c r="AE23" s="365" t="s">
        <v>115</v>
      </c>
    </row>
    <row r="24" spans="1:31" ht="13.65" customHeight="1">
      <c r="A24" s="363">
        <v>741</v>
      </c>
      <c r="B24" s="364">
        <v>741</v>
      </c>
      <c r="C24" s="364" t="s">
        <v>1371</v>
      </c>
      <c r="D24" s="364">
        <v>741</v>
      </c>
      <c r="E24" s="363">
        <v>4676</v>
      </c>
      <c r="F24" s="363" t="s">
        <v>115</v>
      </c>
      <c r="G24" s="365" t="s">
        <v>116</v>
      </c>
      <c r="H24" s="363" t="s">
        <v>115</v>
      </c>
      <c r="I24" s="363" t="s">
        <v>115</v>
      </c>
      <c r="J24" s="363" t="s">
        <v>3259</v>
      </c>
      <c r="K24" s="364" t="s">
        <v>3260</v>
      </c>
      <c r="L24" s="364"/>
      <c r="M24" s="364" t="s">
        <v>3274</v>
      </c>
      <c r="N24" s="364" t="s">
        <v>3299</v>
      </c>
      <c r="O24" s="364" t="s">
        <v>1381</v>
      </c>
      <c r="P24" s="364" t="s">
        <v>3368</v>
      </c>
      <c r="Q24" s="364" t="s">
        <v>3369</v>
      </c>
      <c r="R24" s="364" t="s">
        <v>3370</v>
      </c>
      <c r="S24" s="364"/>
      <c r="T24" s="364"/>
      <c r="U24" s="364">
        <v>741</v>
      </c>
      <c r="V24" s="364" t="s">
        <v>3371</v>
      </c>
      <c r="W24" s="364" t="s">
        <v>3372</v>
      </c>
      <c r="X24" s="364"/>
      <c r="Y24" s="364">
        <v>9741</v>
      </c>
      <c r="Z24" s="364"/>
      <c r="AA24" s="364"/>
      <c r="AB24" s="364" t="s">
        <v>3373</v>
      </c>
      <c r="AC24" s="364">
        <v>1012</v>
      </c>
      <c r="AD24" s="364"/>
      <c r="AE24" s="365" t="s">
        <v>115</v>
      </c>
    </row>
    <row r="25" spans="1:31" ht="13.65" customHeight="1">
      <c r="A25" s="363">
        <v>751</v>
      </c>
      <c r="B25" s="364">
        <v>751</v>
      </c>
      <c r="C25" s="364" t="s">
        <v>851</v>
      </c>
      <c r="D25" s="364">
        <v>751</v>
      </c>
      <c r="E25" s="363">
        <v>1</v>
      </c>
      <c r="F25" s="363" t="s">
        <v>116</v>
      </c>
      <c r="G25" s="365" t="s">
        <v>116</v>
      </c>
      <c r="H25" s="363" t="s">
        <v>115</v>
      </c>
      <c r="I25" s="363" t="s">
        <v>115</v>
      </c>
      <c r="J25" s="363" t="s">
        <v>3259</v>
      </c>
      <c r="K25" s="364" t="s">
        <v>3260</v>
      </c>
      <c r="L25" s="364"/>
      <c r="M25" s="364" t="s">
        <v>3274</v>
      </c>
      <c r="N25" s="364" t="s">
        <v>3283</v>
      </c>
      <c r="O25" s="364"/>
      <c r="P25" s="364" t="s">
        <v>3374</v>
      </c>
      <c r="Q25" s="364" t="s">
        <v>3375</v>
      </c>
      <c r="R25" s="364" t="s">
        <v>3376</v>
      </c>
      <c r="S25" s="364"/>
      <c r="T25" s="364"/>
      <c r="U25" s="364">
        <v>751</v>
      </c>
      <c r="V25" s="364" t="s">
        <v>3377</v>
      </c>
      <c r="W25" s="364"/>
      <c r="X25" s="364" t="s">
        <v>3378</v>
      </c>
      <c r="Y25" s="364">
        <v>9200</v>
      </c>
      <c r="Z25" s="364"/>
      <c r="AA25" s="364"/>
      <c r="AB25" s="364" t="s">
        <v>3379</v>
      </c>
      <c r="AC25" s="364">
        <v>1173</v>
      </c>
      <c r="AD25" s="364"/>
      <c r="AE25" s="365" t="s">
        <v>115</v>
      </c>
    </row>
    <row r="26" spans="1:31" ht="13.65" customHeight="1">
      <c r="A26" s="363">
        <v>752</v>
      </c>
      <c r="B26" s="364">
        <v>752</v>
      </c>
      <c r="C26" s="364" t="s">
        <v>1932</v>
      </c>
      <c r="D26" s="364">
        <v>752</v>
      </c>
      <c r="E26" s="363">
        <v>1348</v>
      </c>
      <c r="F26" s="363" t="s">
        <v>116</v>
      </c>
      <c r="G26" s="365" t="s">
        <v>116</v>
      </c>
      <c r="H26" s="363" t="s">
        <v>115</v>
      </c>
      <c r="I26" s="363" t="s">
        <v>115</v>
      </c>
      <c r="J26" s="363" t="s">
        <v>3259</v>
      </c>
      <c r="K26" s="364" t="s">
        <v>3260</v>
      </c>
      <c r="L26" s="364"/>
      <c r="M26" s="364" t="s">
        <v>3274</v>
      </c>
      <c r="N26" s="364" t="s">
        <v>3299</v>
      </c>
      <c r="O26" s="364" t="s">
        <v>1381</v>
      </c>
      <c r="P26" s="364" t="s">
        <v>3380</v>
      </c>
      <c r="Q26" s="364" t="s">
        <v>3381</v>
      </c>
      <c r="R26" s="364"/>
      <c r="S26" s="364"/>
      <c r="T26" s="364"/>
      <c r="U26" s="364">
        <v>752</v>
      </c>
      <c r="V26" s="364" t="s">
        <v>3355</v>
      </c>
      <c r="W26" s="364" t="s">
        <v>3382</v>
      </c>
      <c r="X26" s="364" t="s">
        <v>3290</v>
      </c>
      <c r="Y26" s="364" t="s">
        <v>3383</v>
      </c>
      <c r="Z26" s="364" t="s">
        <v>3384</v>
      </c>
      <c r="AA26" s="364"/>
      <c r="AB26" s="364" t="s">
        <v>3385</v>
      </c>
      <c r="AC26" s="364">
        <v>1205</v>
      </c>
      <c r="AD26" s="364"/>
      <c r="AE26" s="365" t="s">
        <v>115</v>
      </c>
    </row>
    <row r="27" spans="1:31" ht="13.65" customHeight="1">
      <c r="A27" s="363">
        <v>756</v>
      </c>
      <c r="B27" s="364">
        <v>756</v>
      </c>
      <c r="C27" s="364" t="s">
        <v>1934</v>
      </c>
      <c r="D27" s="364">
        <v>756</v>
      </c>
      <c r="E27" s="363">
        <v>1918</v>
      </c>
      <c r="F27" s="363" t="s">
        <v>115</v>
      </c>
      <c r="G27" s="365" t="s">
        <v>116</v>
      </c>
      <c r="H27" s="363" t="s">
        <v>115</v>
      </c>
      <c r="I27" s="363" t="s">
        <v>115</v>
      </c>
      <c r="J27" s="363" t="s">
        <v>3259</v>
      </c>
      <c r="K27" s="364" t="s">
        <v>3260</v>
      </c>
      <c r="L27" s="364"/>
      <c r="M27" s="364" t="s">
        <v>3386</v>
      </c>
      <c r="N27" s="364" t="s">
        <v>3283</v>
      </c>
      <c r="O27" s="364" t="s">
        <v>3283</v>
      </c>
      <c r="P27" s="364" t="s">
        <v>3387</v>
      </c>
      <c r="Q27" s="364" t="s">
        <v>3388</v>
      </c>
      <c r="R27" s="364"/>
      <c r="S27" s="364"/>
      <c r="T27" s="364"/>
      <c r="U27" s="364">
        <v>756</v>
      </c>
      <c r="V27" s="364" t="s">
        <v>3389</v>
      </c>
      <c r="W27" s="364" t="s">
        <v>3390</v>
      </c>
      <c r="X27" s="364" t="s">
        <v>3391</v>
      </c>
      <c r="Y27" s="364" t="s">
        <v>3392</v>
      </c>
      <c r="Z27" s="364"/>
      <c r="AA27" s="364"/>
      <c r="AB27" s="364" t="s">
        <v>3393</v>
      </c>
      <c r="AC27" s="364" t="s">
        <v>3394</v>
      </c>
      <c r="AD27" s="364"/>
      <c r="AE27" s="365" t="s">
        <v>115</v>
      </c>
    </row>
    <row r="28" spans="1:31" ht="13.65" customHeight="1">
      <c r="A28" s="363">
        <v>756</v>
      </c>
      <c r="B28" s="364">
        <v>1171</v>
      </c>
      <c r="C28" s="364" t="s">
        <v>2156</v>
      </c>
      <c r="D28" s="364">
        <v>1171</v>
      </c>
      <c r="E28" s="363">
        <v>1918</v>
      </c>
      <c r="F28" s="363" t="s">
        <v>115</v>
      </c>
      <c r="G28" s="365" t="s">
        <v>116</v>
      </c>
      <c r="H28" s="363" t="s">
        <v>115</v>
      </c>
      <c r="I28" s="363" t="s">
        <v>115</v>
      </c>
      <c r="J28" s="363" t="s">
        <v>3259</v>
      </c>
      <c r="K28" s="364" t="s">
        <v>3260</v>
      </c>
      <c r="L28" s="364"/>
      <c r="M28" s="364" t="s">
        <v>3274</v>
      </c>
      <c r="N28" s="364" t="s">
        <v>1378</v>
      </c>
      <c r="O28" s="364" t="s">
        <v>3331</v>
      </c>
      <c r="P28" s="364" t="s">
        <v>3395</v>
      </c>
      <c r="Q28" s="364" t="s">
        <v>3396</v>
      </c>
      <c r="R28" s="364" t="s">
        <v>3397</v>
      </c>
      <c r="S28" s="364"/>
      <c r="T28" s="364"/>
      <c r="U28" s="364">
        <v>1171</v>
      </c>
      <c r="V28" s="364"/>
      <c r="W28" s="364"/>
      <c r="X28" s="364"/>
      <c r="Y28" s="364"/>
      <c r="Z28" s="364"/>
      <c r="AA28" s="364"/>
      <c r="AB28" s="364" t="s">
        <v>3331</v>
      </c>
      <c r="AC28" s="364">
        <v>1093</v>
      </c>
      <c r="AD28" s="364"/>
      <c r="AE28" s="365" t="s">
        <v>116</v>
      </c>
    </row>
    <row r="29" spans="1:31" ht="13.65" customHeight="1">
      <c r="A29" s="363">
        <v>768</v>
      </c>
      <c r="B29" s="364">
        <v>768</v>
      </c>
      <c r="C29" s="364" t="s">
        <v>3398</v>
      </c>
      <c r="D29" s="364">
        <v>768</v>
      </c>
      <c r="E29" s="363">
        <v>55</v>
      </c>
      <c r="F29" s="363" t="s">
        <v>115</v>
      </c>
      <c r="G29" s="365" t="s">
        <v>116</v>
      </c>
      <c r="H29" s="363" t="s">
        <v>115</v>
      </c>
      <c r="I29" s="363" t="s">
        <v>115</v>
      </c>
      <c r="J29" s="363" t="s">
        <v>3399</v>
      </c>
      <c r="K29" s="364" t="s">
        <v>3260</v>
      </c>
      <c r="L29" s="364"/>
      <c r="M29" s="364" t="s">
        <v>3400</v>
      </c>
      <c r="N29" s="364" t="s">
        <v>3283</v>
      </c>
      <c r="O29" s="364" t="s">
        <v>3283</v>
      </c>
      <c r="P29" s="364" t="s">
        <v>3401</v>
      </c>
      <c r="Q29" s="364" t="s">
        <v>3402</v>
      </c>
      <c r="R29" s="364"/>
      <c r="S29" s="364"/>
      <c r="T29" s="364"/>
      <c r="U29" s="364">
        <v>768</v>
      </c>
      <c r="V29" s="364" t="s">
        <v>3403</v>
      </c>
      <c r="W29" s="364"/>
      <c r="X29" s="364" t="s">
        <v>3404</v>
      </c>
      <c r="Y29" s="364"/>
      <c r="Z29" s="364" t="s">
        <v>3405</v>
      </c>
      <c r="AA29" s="364"/>
      <c r="AB29" s="364" t="s">
        <v>3406</v>
      </c>
      <c r="AC29" s="364">
        <v>5032</v>
      </c>
      <c r="AD29" s="364"/>
      <c r="AE29" s="365" t="s">
        <v>115</v>
      </c>
    </row>
    <row r="30" spans="1:31" ht="13.65" customHeight="1">
      <c r="A30" s="363">
        <v>768</v>
      </c>
      <c r="B30" s="364">
        <v>268</v>
      </c>
      <c r="C30" s="364" t="s">
        <v>1818</v>
      </c>
      <c r="D30" s="364">
        <v>268</v>
      </c>
      <c r="E30" s="363">
        <v>55</v>
      </c>
      <c r="F30" s="363" t="s">
        <v>115</v>
      </c>
      <c r="G30" s="365" t="s">
        <v>116</v>
      </c>
      <c r="H30" s="363" t="s">
        <v>115</v>
      </c>
      <c r="I30" s="363" t="s">
        <v>115</v>
      </c>
      <c r="J30" s="363" t="s">
        <v>3399</v>
      </c>
      <c r="K30" s="364" t="s">
        <v>3260</v>
      </c>
      <c r="L30" s="364"/>
      <c r="M30" s="364" t="s">
        <v>3407</v>
      </c>
      <c r="N30" s="364"/>
      <c r="O30" s="364" t="s">
        <v>3299</v>
      </c>
      <c r="P30" s="364" t="s">
        <v>3408</v>
      </c>
      <c r="Q30" s="364" t="s">
        <v>3409</v>
      </c>
      <c r="R30" s="364" t="s">
        <v>3410</v>
      </c>
      <c r="S30" s="364" t="s">
        <v>3411</v>
      </c>
      <c r="T30" s="364"/>
      <c r="U30" s="364">
        <v>268</v>
      </c>
      <c r="V30" s="364" t="s">
        <v>3412</v>
      </c>
      <c r="W30" s="364"/>
      <c r="X30" s="364" t="s">
        <v>3413</v>
      </c>
      <c r="Y30" s="364"/>
      <c r="Z30" s="364"/>
      <c r="AA30" s="364"/>
      <c r="AB30" s="364"/>
      <c r="AC30" s="364"/>
      <c r="AD30" s="364"/>
      <c r="AE30" s="365" t="s">
        <v>116</v>
      </c>
    </row>
    <row r="31" spans="1:31" ht="13.65" customHeight="1">
      <c r="A31" s="363">
        <v>794</v>
      </c>
      <c r="B31" s="364">
        <v>794</v>
      </c>
      <c r="C31" s="364" t="s">
        <v>1944</v>
      </c>
      <c r="D31" s="364"/>
      <c r="E31" s="363" t="s">
        <v>3341</v>
      </c>
      <c r="F31" s="363" t="s">
        <v>116</v>
      </c>
      <c r="G31" s="365" t="s">
        <v>116</v>
      </c>
      <c r="H31" s="363" t="s">
        <v>115</v>
      </c>
      <c r="I31" s="363" t="s">
        <v>115</v>
      </c>
      <c r="J31" s="363" t="s">
        <v>3259</v>
      </c>
      <c r="K31" s="364" t="s">
        <v>3260</v>
      </c>
      <c r="L31" s="364"/>
      <c r="M31" s="364" t="s">
        <v>3261</v>
      </c>
      <c r="N31" s="364" t="s">
        <v>3261</v>
      </c>
      <c r="O31" s="364"/>
      <c r="P31" s="364" t="s">
        <v>3414</v>
      </c>
      <c r="Q31" s="364" t="s">
        <v>3415</v>
      </c>
      <c r="R31" s="364"/>
      <c r="S31" s="364"/>
      <c r="T31" s="364"/>
      <c r="U31" s="364">
        <v>794</v>
      </c>
      <c r="V31" s="364" t="s">
        <v>3416</v>
      </c>
      <c r="W31" s="364"/>
      <c r="X31" s="364" t="s">
        <v>3417</v>
      </c>
      <c r="Y31" s="364"/>
      <c r="Z31" s="364"/>
      <c r="AA31" s="364"/>
      <c r="AB31" s="364" t="s">
        <v>3418</v>
      </c>
      <c r="AC31" s="364">
        <v>1376</v>
      </c>
      <c r="AD31" s="364"/>
      <c r="AE31" s="365" t="s">
        <v>115</v>
      </c>
    </row>
    <row r="32" spans="1:31" ht="13.65" customHeight="1">
      <c r="A32" s="363">
        <v>805</v>
      </c>
      <c r="B32" s="364">
        <v>805</v>
      </c>
      <c r="C32" s="364" t="s">
        <v>868</v>
      </c>
      <c r="D32" s="364">
        <v>805</v>
      </c>
      <c r="E32" s="363">
        <v>302</v>
      </c>
      <c r="F32" s="363" t="s">
        <v>115</v>
      </c>
      <c r="G32" s="365" t="s">
        <v>116</v>
      </c>
      <c r="H32" s="363" t="s">
        <v>115</v>
      </c>
      <c r="I32" s="363" t="s">
        <v>115</v>
      </c>
      <c r="J32" s="363" t="s">
        <v>3259</v>
      </c>
      <c r="K32" s="364" t="s">
        <v>3260</v>
      </c>
      <c r="L32" s="364"/>
      <c r="M32" s="364" t="s">
        <v>3274</v>
      </c>
      <c r="N32" s="364" t="s">
        <v>3283</v>
      </c>
      <c r="O32" s="364"/>
      <c r="P32" s="364" t="s">
        <v>3419</v>
      </c>
      <c r="Q32" s="364" t="s">
        <v>3420</v>
      </c>
      <c r="R32" s="364" t="s">
        <v>3421</v>
      </c>
      <c r="S32" s="364"/>
      <c r="T32" s="364"/>
      <c r="U32" s="364">
        <v>805</v>
      </c>
      <c r="V32" s="364"/>
      <c r="W32" s="364"/>
      <c r="X32" s="364" t="s">
        <v>3422</v>
      </c>
      <c r="Y32" s="364"/>
      <c r="Z32" s="364"/>
      <c r="AA32" s="364"/>
      <c r="AB32" s="364" t="s">
        <v>3423</v>
      </c>
      <c r="AC32" s="364">
        <v>1040</v>
      </c>
      <c r="AD32" s="364"/>
      <c r="AE32" s="365" t="s">
        <v>115</v>
      </c>
    </row>
    <row r="33" spans="1:31" ht="13.65" customHeight="1">
      <c r="A33" s="363">
        <v>807</v>
      </c>
      <c r="B33" s="364">
        <v>807</v>
      </c>
      <c r="C33" s="364" t="s">
        <v>870</v>
      </c>
      <c r="D33" s="364"/>
      <c r="E33" s="363">
        <v>221</v>
      </c>
      <c r="F33" s="363" t="s">
        <v>115</v>
      </c>
      <c r="G33" s="365" t="s">
        <v>116</v>
      </c>
      <c r="H33" s="363" t="s">
        <v>115</v>
      </c>
      <c r="I33" s="363" t="s">
        <v>115</v>
      </c>
      <c r="J33" s="363" t="s">
        <v>3259</v>
      </c>
      <c r="K33" s="364" t="s">
        <v>3260</v>
      </c>
      <c r="L33" s="364"/>
      <c r="M33" s="364" t="s">
        <v>3261</v>
      </c>
      <c r="N33" s="364" t="s">
        <v>3261</v>
      </c>
      <c r="O33" s="364"/>
      <c r="P33" s="364" t="s">
        <v>3424</v>
      </c>
      <c r="Q33" s="364" t="s">
        <v>3425</v>
      </c>
      <c r="R33" s="364"/>
      <c r="S33" s="364"/>
      <c r="T33" s="364"/>
      <c r="U33" s="364">
        <v>807</v>
      </c>
      <c r="V33" s="364" t="s">
        <v>3426</v>
      </c>
      <c r="W33" s="364" t="s">
        <v>3427</v>
      </c>
      <c r="X33" s="364" t="s">
        <v>3280</v>
      </c>
      <c r="Y33" s="364" t="s">
        <v>3427</v>
      </c>
      <c r="Z33" s="364" t="s">
        <v>3428</v>
      </c>
      <c r="AA33" s="364"/>
      <c r="AB33" s="364" t="s">
        <v>3429</v>
      </c>
      <c r="AC33" s="364">
        <v>1067</v>
      </c>
      <c r="AD33" s="364"/>
      <c r="AE33" s="365" t="s">
        <v>115</v>
      </c>
    </row>
    <row r="34" spans="1:31" ht="13.65" customHeight="1">
      <c r="A34" s="363">
        <v>809</v>
      </c>
      <c r="B34" s="364">
        <v>809</v>
      </c>
      <c r="C34" s="364" t="s">
        <v>1953</v>
      </c>
      <c r="D34" s="364">
        <v>809</v>
      </c>
      <c r="E34" s="363">
        <v>35</v>
      </c>
      <c r="F34" s="363" t="s">
        <v>115</v>
      </c>
      <c r="G34" s="365" t="s">
        <v>116</v>
      </c>
      <c r="H34" s="363" t="s">
        <v>115</v>
      </c>
      <c r="I34" s="363" t="s">
        <v>115</v>
      </c>
      <c r="J34" s="363" t="s">
        <v>3259</v>
      </c>
      <c r="K34" s="364" t="s">
        <v>3260</v>
      </c>
      <c r="L34" s="364"/>
      <c r="M34" s="364" t="s">
        <v>3274</v>
      </c>
      <c r="N34" s="364" t="s">
        <v>3283</v>
      </c>
      <c r="O34" s="364"/>
      <c r="P34" s="364" t="s">
        <v>3430</v>
      </c>
      <c r="Q34" s="364" t="s">
        <v>3431</v>
      </c>
      <c r="R34" s="364" t="s">
        <v>3432</v>
      </c>
      <c r="S34" s="364"/>
      <c r="T34" s="364"/>
      <c r="U34" s="364">
        <v>809</v>
      </c>
      <c r="V34" s="364" t="s">
        <v>3289</v>
      </c>
      <c r="W34" s="364"/>
      <c r="X34" s="364" t="s">
        <v>3290</v>
      </c>
      <c r="Y34" s="364"/>
      <c r="Z34" s="364"/>
      <c r="AA34" s="364"/>
      <c r="AB34" s="364" t="s">
        <v>3433</v>
      </c>
      <c r="AC34" s="364">
        <v>1193</v>
      </c>
      <c r="AD34" s="364"/>
      <c r="AE34" s="365" t="s">
        <v>115</v>
      </c>
    </row>
    <row r="35" spans="1:31" ht="13.65" customHeight="1">
      <c r="A35" s="363">
        <v>839</v>
      </c>
      <c r="B35" s="364"/>
      <c r="C35" s="364"/>
      <c r="D35" s="364"/>
      <c r="E35" s="363">
        <v>408</v>
      </c>
      <c r="F35" s="363" t="s">
        <v>115</v>
      </c>
      <c r="G35" s="365"/>
      <c r="H35" s="363" t="s">
        <v>115</v>
      </c>
      <c r="I35" s="363" t="s">
        <v>115</v>
      </c>
      <c r="J35" s="363" t="s">
        <v>3259</v>
      </c>
      <c r="K35" s="364"/>
      <c r="L35" s="364"/>
      <c r="M35" s="364"/>
      <c r="N35" s="364"/>
      <c r="O35" s="364"/>
      <c r="P35" s="364"/>
      <c r="Q35" s="364"/>
      <c r="R35" s="364"/>
      <c r="S35" s="364"/>
      <c r="T35" s="364"/>
      <c r="U35" s="364"/>
      <c r="V35" s="364"/>
      <c r="W35" s="364"/>
      <c r="X35" s="364"/>
      <c r="Y35" s="364"/>
      <c r="Z35" s="364"/>
      <c r="AA35" s="364"/>
      <c r="AB35" s="364"/>
      <c r="AC35" s="364"/>
      <c r="AD35" s="364"/>
      <c r="AE35" s="365"/>
    </row>
    <row r="36" spans="1:31" ht="13.65" customHeight="1">
      <c r="A36" s="363">
        <v>850</v>
      </c>
      <c r="B36" s="364">
        <v>850</v>
      </c>
      <c r="C36" s="364" t="s">
        <v>1965</v>
      </c>
      <c r="D36" s="364">
        <v>850</v>
      </c>
      <c r="E36" s="363">
        <v>9702</v>
      </c>
      <c r="F36" s="363" t="s">
        <v>115</v>
      </c>
      <c r="G36" s="365" t="s">
        <v>116</v>
      </c>
      <c r="H36" s="363" t="s">
        <v>115</v>
      </c>
      <c r="I36" s="363" t="s">
        <v>115</v>
      </c>
      <c r="J36" s="363" t="s">
        <v>3259</v>
      </c>
      <c r="K36" s="364" t="s">
        <v>3260</v>
      </c>
      <c r="L36" s="364"/>
      <c r="M36" s="364" t="s">
        <v>3274</v>
      </c>
      <c r="N36" s="364" t="s">
        <v>3299</v>
      </c>
      <c r="O36" s="364" t="s">
        <v>1381</v>
      </c>
      <c r="P36" s="364" t="s">
        <v>3434</v>
      </c>
      <c r="Q36" s="364"/>
      <c r="R36" s="364"/>
      <c r="S36" s="364"/>
      <c r="T36" s="364"/>
      <c r="U36" s="364">
        <v>850</v>
      </c>
      <c r="V36" s="364" t="s">
        <v>3435</v>
      </c>
      <c r="W36" s="364"/>
      <c r="X36" s="364" t="s">
        <v>3436</v>
      </c>
      <c r="Y36" s="364"/>
      <c r="Z36" s="364"/>
      <c r="AA36" s="364"/>
      <c r="AB36" s="364">
        <v>0</v>
      </c>
      <c r="AC36" s="364" t="s">
        <v>3437</v>
      </c>
      <c r="AD36" s="364"/>
      <c r="AE36" s="365" t="s">
        <v>115</v>
      </c>
    </row>
    <row r="37" spans="1:31" ht="13.65" customHeight="1">
      <c r="A37" s="363">
        <v>851</v>
      </c>
      <c r="B37" s="364">
        <v>851</v>
      </c>
      <c r="C37" s="364" t="s">
        <v>1967</v>
      </c>
      <c r="D37" s="364">
        <v>851</v>
      </c>
      <c r="E37" s="363">
        <v>8813</v>
      </c>
      <c r="F37" s="363" t="s">
        <v>115</v>
      </c>
      <c r="G37" s="365" t="s">
        <v>116</v>
      </c>
      <c r="H37" s="363" t="s">
        <v>115</v>
      </c>
      <c r="I37" s="363" t="s">
        <v>115</v>
      </c>
      <c r="J37" s="363" t="s">
        <v>3259</v>
      </c>
      <c r="K37" s="364" t="s">
        <v>3260</v>
      </c>
      <c r="L37" s="364"/>
      <c r="M37" s="364" t="s">
        <v>3274</v>
      </c>
      <c r="N37" s="364" t="s">
        <v>3283</v>
      </c>
      <c r="O37" s="364" t="s">
        <v>3438</v>
      </c>
      <c r="P37" s="364" t="s">
        <v>3439</v>
      </c>
      <c r="Q37" s="364"/>
      <c r="R37" s="364"/>
      <c r="S37" s="364"/>
      <c r="T37" s="364"/>
      <c r="U37" s="364">
        <v>851</v>
      </c>
      <c r="V37" s="364" t="s">
        <v>3440</v>
      </c>
      <c r="W37" s="364"/>
      <c r="X37" s="364" t="s">
        <v>3441</v>
      </c>
      <c r="Y37" s="364"/>
      <c r="Z37" s="364" t="s">
        <v>3442</v>
      </c>
      <c r="AA37" s="364"/>
      <c r="AB37" s="364">
        <v>0</v>
      </c>
      <c r="AC37" s="364" t="s">
        <v>3437</v>
      </c>
      <c r="AD37" s="364"/>
      <c r="AE37" s="365" t="s">
        <v>115</v>
      </c>
    </row>
    <row r="38" spans="1:31" ht="13.65" customHeight="1">
      <c r="A38" s="363">
        <v>852</v>
      </c>
      <c r="B38" s="364">
        <v>852</v>
      </c>
      <c r="C38" s="364" t="s">
        <v>1969</v>
      </c>
      <c r="D38" s="364">
        <v>852</v>
      </c>
      <c r="E38" s="363" t="s">
        <v>3341</v>
      </c>
      <c r="F38" s="363" t="s">
        <v>115</v>
      </c>
      <c r="G38" s="365" t="s">
        <v>116</v>
      </c>
      <c r="H38" s="363" t="s">
        <v>115</v>
      </c>
      <c r="I38" s="363" t="s">
        <v>115</v>
      </c>
      <c r="J38" s="363" t="s">
        <v>3259</v>
      </c>
      <c r="K38" s="364" t="s">
        <v>3260</v>
      </c>
      <c r="L38" s="364"/>
      <c r="M38" s="364" t="s">
        <v>3274</v>
      </c>
      <c r="N38" s="364" t="s">
        <v>3283</v>
      </c>
      <c r="O38" s="364"/>
      <c r="P38" s="364" t="s">
        <v>3443</v>
      </c>
      <c r="Q38" s="364" t="s">
        <v>3444</v>
      </c>
      <c r="R38" s="364"/>
      <c r="S38" s="364"/>
      <c r="T38" s="364"/>
      <c r="U38" s="364">
        <v>852</v>
      </c>
      <c r="V38" s="364" t="s">
        <v>3286</v>
      </c>
      <c r="W38" s="364"/>
      <c r="X38" s="364" t="s">
        <v>3287</v>
      </c>
      <c r="Y38" s="364"/>
      <c r="Z38" s="364"/>
      <c r="AA38" s="364"/>
      <c r="AB38" s="364" t="s">
        <v>3445</v>
      </c>
      <c r="AC38" s="364">
        <v>1363</v>
      </c>
      <c r="AD38" s="364"/>
      <c r="AE38" s="365" t="s">
        <v>115</v>
      </c>
    </row>
    <row r="39" spans="1:31" ht="13.65" customHeight="1">
      <c r="A39" s="363">
        <v>865</v>
      </c>
      <c r="B39" s="364">
        <v>865</v>
      </c>
      <c r="C39" s="364" t="s">
        <v>1344</v>
      </c>
      <c r="D39" s="364"/>
      <c r="E39" s="363">
        <v>5288</v>
      </c>
      <c r="F39" s="363" t="s">
        <v>115</v>
      </c>
      <c r="G39" s="365" t="s">
        <v>116</v>
      </c>
      <c r="H39" s="363" t="s">
        <v>115</v>
      </c>
      <c r="I39" s="363" t="s">
        <v>115</v>
      </c>
      <c r="J39" s="363" t="s">
        <v>3259</v>
      </c>
      <c r="K39" s="364" t="s">
        <v>3260</v>
      </c>
      <c r="L39" s="364"/>
      <c r="M39" s="364" t="s">
        <v>3261</v>
      </c>
      <c r="N39" s="364" t="s">
        <v>3261</v>
      </c>
      <c r="O39" s="364"/>
      <c r="P39" s="364" t="s">
        <v>3446</v>
      </c>
      <c r="Q39" s="364"/>
      <c r="R39" s="364"/>
      <c r="S39" s="364"/>
      <c r="T39" s="364"/>
      <c r="U39" s="364">
        <v>865</v>
      </c>
      <c r="V39" s="364" t="s">
        <v>3447</v>
      </c>
      <c r="W39" s="364"/>
      <c r="X39" s="364" t="s">
        <v>3448</v>
      </c>
      <c r="Y39" s="364"/>
      <c r="Z39" s="364"/>
      <c r="AA39" s="364"/>
      <c r="AB39" s="364">
        <v>0</v>
      </c>
      <c r="AC39" s="364" t="s">
        <v>3449</v>
      </c>
      <c r="AD39" s="364"/>
      <c r="AE39" s="365" t="s">
        <v>115</v>
      </c>
    </row>
    <row r="40" spans="1:31" ht="13.65" customHeight="1">
      <c r="A40" s="363">
        <v>875</v>
      </c>
      <c r="B40" s="364">
        <v>875</v>
      </c>
      <c r="C40" s="364" t="s">
        <v>1531</v>
      </c>
      <c r="D40" s="364">
        <v>9985</v>
      </c>
      <c r="E40" s="363">
        <v>2268</v>
      </c>
      <c r="F40" s="363" t="s">
        <v>115</v>
      </c>
      <c r="G40" s="365" t="s">
        <v>116</v>
      </c>
      <c r="H40" s="363" t="s">
        <v>115</v>
      </c>
      <c r="I40" s="363" t="s">
        <v>115</v>
      </c>
      <c r="J40" s="363" t="s">
        <v>3259</v>
      </c>
      <c r="K40" s="364" t="s">
        <v>3260</v>
      </c>
      <c r="L40" s="364"/>
      <c r="M40" s="364" t="s">
        <v>3386</v>
      </c>
      <c r="N40" s="364" t="s">
        <v>3450</v>
      </c>
      <c r="O40" s="364" t="s">
        <v>3451</v>
      </c>
      <c r="P40" s="364" t="s">
        <v>3452</v>
      </c>
      <c r="Q40" s="364" t="s">
        <v>3453</v>
      </c>
      <c r="R40" s="364" t="s">
        <v>3454</v>
      </c>
      <c r="S40" s="364"/>
      <c r="T40" s="364"/>
      <c r="U40" s="364">
        <v>875</v>
      </c>
      <c r="V40" s="364" t="s">
        <v>3455</v>
      </c>
      <c r="W40" s="364" t="s">
        <v>68</v>
      </c>
      <c r="X40" s="364" t="s">
        <v>3290</v>
      </c>
      <c r="Y40" s="364"/>
      <c r="Z40" s="364" t="s">
        <v>3456</v>
      </c>
      <c r="AA40" s="364"/>
      <c r="AB40" s="364" t="s">
        <v>3457</v>
      </c>
      <c r="AC40" s="364">
        <v>1061</v>
      </c>
      <c r="AD40" s="364"/>
      <c r="AE40" s="365" t="s">
        <v>115</v>
      </c>
    </row>
    <row r="41" spans="1:31" ht="13.65" customHeight="1">
      <c r="A41" s="363">
        <v>877</v>
      </c>
      <c r="B41" s="364">
        <v>877</v>
      </c>
      <c r="C41" s="364" t="s">
        <v>1981</v>
      </c>
      <c r="D41" s="364"/>
      <c r="E41" s="363">
        <v>221</v>
      </c>
      <c r="F41" s="363" t="s">
        <v>115</v>
      </c>
      <c r="G41" s="365" t="s">
        <v>116</v>
      </c>
      <c r="H41" s="363" t="s">
        <v>115</v>
      </c>
      <c r="I41" s="363" t="s">
        <v>115</v>
      </c>
      <c r="J41" s="363" t="s">
        <v>3259</v>
      </c>
      <c r="K41" s="364" t="s">
        <v>3260</v>
      </c>
      <c r="L41" s="364"/>
      <c r="M41" s="364" t="s">
        <v>3261</v>
      </c>
      <c r="N41" s="364" t="s">
        <v>3261</v>
      </c>
      <c r="O41" s="364"/>
      <c r="P41" s="364" t="s">
        <v>3458</v>
      </c>
      <c r="Q41" s="364" t="s">
        <v>3459</v>
      </c>
      <c r="R41" s="364"/>
      <c r="S41" s="364"/>
      <c r="T41" s="364"/>
      <c r="U41" s="364">
        <v>877</v>
      </c>
      <c r="V41" s="364" t="s">
        <v>3460</v>
      </c>
      <c r="W41" s="364"/>
      <c r="X41" s="364" t="s">
        <v>3461</v>
      </c>
      <c r="Y41" s="364"/>
      <c r="Z41" s="364" t="s">
        <v>3462</v>
      </c>
      <c r="AA41" s="364"/>
      <c r="AB41" s="364" t="s">
        <v>3463</v>
      </c>
      <c r="AC41" s="364">
        <v>1367</v>
      </c>
      <c r="AD41" s="364"/>
      <c r="AE41" s="365" t="s">
        <v>115</v>
      </c>
    </row>
    <row r="42" spans="1:31" ht="13.65" customHeight="1">
      <c r="A42" s="363">
        <v>883</v>
      </c>
      <c r="B42" s="364">
        <v>883</v>
      </c>
      <c r="C42" s="364" t="s">
        <v>1536</v>
      </c>
      <c r="D42" s="364">
        <v>883</v>
      </c>
      <c r="E42" s="363">
        <v>4</v>
      </c>
      <c r="F42" s="363" t="s">
        <v>115</v>
      </c>
      <c r="G42" s="365" t="s">
        <v>116</v>
      </c>
      <c r="H42" s="363" t="s">
        <v>115</v>
      </c>
      <c r="I42" s="363" t="s">
        <v>115</v>
      </c>
      <c r="J42" s="363" t="s">
        <v>3259</v>
      </c>
      <c r="K42" s="364" t="s">
        <v>3260</v>
      </c>
      <c r="L42" s="364"/>
      <c r="M42" s="364" t="s">
        <v>3274</v>
      </c>
      <c r="N42" s="364" t="s">
        <v>3283</v>
      </c>
      <c r="O42" s="364"/>
      <c r="P42" s="364" t="s">
        <v>3464</v>
      </c>
      <c r="Q42" s="364" t="s">
        <v>3465</v>
      </c>
      <c r="R42" s="364" t="s">
        <v>3466</v>
      </c>
      <c r="S42" s="364"/>
      <c r="T42" s="364"/>
      <c r="U42" s="364">
        <v>883</v>
      </c>
      <c r="V42" s="364" t="s">
        <v>3289</v>
      </c>
      <c r="W42" s="364"/>
      <c r="X42" s="364" t="s">
        <v>3290</v>
      </c>
      <c r="Y42" s="364"/>
      <c r="Z42" s="364" t="s">
        <v>3467</v>
      </c>
      <c r="AA42" s="364"/>
      <c r="AB42" s="364" t="s">
        <v>3468</v>
      </c>
      <c r="AC42" s="364">
        <v>1042</v>
      </c>
      <c r="AD42" s="364"/>
      <c r="AE42" s="365" t="s">
        <v>115</v>
      </c>
    </row>
    <row r="43" spans="1:31" ht="13.65" customHeight="1">
      <c r="A43" s="363">
        <v>895</v>
      </c>
      <c r="B43" s="364">
        <v>895</v>
      </c>
      <c r="C43" s="364" t="s">
        <v>943</v>
      </c>
      <c r="D43" s="364">
        <v>895</v>
      </c>
      <c r="E43" s="363">
        <v>140</v>
      </c>
      <c r="F43" s="363" t="s">
        <v>115</v>
      </c>
      <c r="G43" s="365" t="s">
        <v>116</v>
      </c>
      <c r="H43" s="363" t="s">
        <v>115</v>
      </c>
      <c r="I43" s="363" t="s">
        <v>115</v>
      </c>
      <c r="J43" s="363" t="s">
        <v>3259</v>
      </c>
      <c r="K43" s="364" t="s">
        <v>3260</v>
      </c>
      <c r="L43" s="364"/>
      <c r="M43" s="364" t="s">
        <v>3274</v>
      </c>
      <c r="N43" s="364" t="s">
        <v>3283</v>
      </c>
      <c r="O43" s="364"/>
      <c r="P43" s="364" t="s">
        <v>3469</v>
      </c>
      <c r="Q43" s="364" t="s">
        <v>3470</v>
      </c>
      <c r="R43" s="364" t="s">
        <v>3471</v>
      </c>
      <c r="S43" s="364"/>
      <c r="T43" s="364"/>
      <c r="U43" s="364">
        <v>895</v>
      </c>
      <c r="V43" s="364" t="s">
        <v>3472</v>
      </c>
      <c r="W43" s="364"/>
      <c r="X43" s="364" t="s">
        <v>3473</v>
      </c>
      <c r="Y43" s="364"/>
      <c r="Z43" s="364" t="s">
        <v>3474</v>
      </c>
      <c r="AA43" s="364"/>
      <c r="AB43" s="364" t="s">
        <v>3475</v>
      </c>
      <c r="AC43" s="364">
        <v>4020</v>
      </c>
      <c r="AD43" s="364"/>
      <c r="AE43" s="365" t="s">
        <v>115</v>
      </c>
    </row>
    <row r="44" spans="1:31" ht="13.65" customHeight="1">
      <c r="A44" s="363">
        <v>895</v>
      </c>
      <c r="B44" s="364">
        <v>895</v>
      </c>
      <c r="C44" s="364" t="s">
        <v>943</v>
      </c>
      <c r="D44" s="364">
        <v>895</v>
      </c>
      <c r="E44" s="363">
        <v>140</v>
      </c>
      <c r="F44" s="363" t="s">
        <v>115</v>
      </c>
      <c r="G44" s="365" t="s">
        <v>116</v>
      </c>
      <c r="H44" s="363" t="s">
        <v>115</v>
      </c>
      <c r="I44" s="363" t="s">
        <v>115</v>
      </c>
      <c r="J44" s="363" t="s">
        <v>3259</v>
      </c>
      <c r="K44" s="364" t="s">
        <v>3260</v>
      </c>
      <c r="L44" s="364"/>
      <c r="M44" s="364" t="s">
        <v>3274</v>
      </c>
      <c r="N44" s="364" t="s">
        <v>3283</v>
      </c>
      <c r="O44" s="364"/>
      <c r="P44" s="364" t="s">
        <v>3469</v>
      </c>
      <c r="Q44" s="364" t="s">
        <v>3470</v>
      </c>
      <c r="R44" s="364" t="s">
        <v>3471</v>
      </c>
      <c r="S44" s="364"/>
      <c r="T44" s="364"/>
      <c r="U44" s="364">
        <v>895</v>
      </c>
      <c r="V44" s="364" t="s">
        <v>3476</v>
      </c>
      <c r="W44" s="364" t="s">
        <v>3477</v>
      </c>
      <c r="X44" s="364" t="s">
        <v>3478</v>
      </c>
      <c r="Y44" s="364"/>
      <c r="Z44" s="364" t="s">
        <v>3479</v>
      </c>
      <c r="AA44" s="364"/>
      <c r="AB44" s="364" t="s">
        <v>3475</v>
      </c>
      <c r="AC44" s="364">
        <v>4020</v>
      </c>
      <c r="AD44" s="364"/>
      <c r="AE44" s="365" t="s">
        <v>115</v>
      </c>
    </row>
    <row r="45" spans="1:31" ht="13.65" customHeight="1">
      <c r="A45" s="363">
        <v>897</v>
      </c>
      <c r="B45" s="364">
        <v>897</v>
      </c>
      <c r="C45" s="364" t="s">
        <v>1988</v>
      </c>
      <c r="D45" s="364">
        <v>9997</v>
      </c>
      <c r="E45" s="363">
        <v>9978</v>
      </c>
      <c r="F45" s="363" t="s">
        <v>115</v>
      </c>
      <c r="G45" s="365" t="s">
        <v>116</v>
      </c>
      <c r="H45" s="363" t="s">
        <v>115</v>
      </c>
      <c r="I45" s="363" t="s">
        <v>115</v>
      </c>
      <c r="J45" s="363" t="s">
        <v>3259</v>
      </c>
      <c r="K45" s="364" t="s">
        <v>3260</v>
      </c>
      <c r="L45" s="364"/>
      <c r="M45" s="364" t="s">
        <v>3274</v>
      </c>
      <c r="N45" s="364" t="s">
        <v>3283</v>
      </c>
      <c r="O45" s="364"/>
      <c r="P45" s="364" t="s">
        <v>3480</v>
      </c>
      <c r="Q45" s="364" t="s">
        <v>3481</v>
      </c>
      <c r="R45" s="364" t="s">
        <v>3482</v>
      </c>
      <c r="S45" s="364"/>
      <c r="T45" s="364"/>
      <c r="U45" s="364">
        <v>897</v>
      </c>
      <c r="V45" s="364" t="s">
        <v>3483</v>
      </c>
      <c r="W45" s="364" t="s">
        <v>3302</v>
      </c>
      <c r="X45" s="364" t="s">
        <v>3484</v>
      </c>
      <c r="Y45" s="364"/>
      <c r="Z45" s="364" t="s">
        <v>3485</v>
      </c>
      <c r="AA45" s="364"/>
      <c r="AB45" s="364" t="s">
        <v>3486</v>
      </c>
      <c r="AC45" s="364">
        <v>1003</v>
      </c>
      <c r="AD45" s="364"/>
      <c r="AE45" s="365" t="s">
        <v>115</v>
      </c>
    </row>
    <row r="46" spans="1:31" ht="13.65" customHeight="1">
      <c r="A46" s="363">
        <v>897</v>
      </c>
      <c r="B46" s="364">
        <v>297</v>
      </c>
      <c r="C46" s="364" t="s">
        <v>1837</v>
      </c>
      <c r="D46" s="364">
        <v>9997</v>
      </c>
      <c r="E46" s="363">
        <v>9978</v>
      </c>
      <c r="F46" s="363" t="s">
        <v>115</v>
      </c>
      <c r="G46" s="365" t="s">
        <v>116</v>
      </c>
      <c r="H46" s="363" t="s">
        <v>115</v>
      </c>
      <c r="I46" s="363" t="s">
        <v>115</v>
      </c>
      <c r="J46" s="363" t="s">
        <v>3259</v>
      </c>
      <c r="K46" s="364" t="s">
        <v>3260</v>
      </c>
      <c r="L46" s="364"/>
      <c r="M46" s="364" t="s">
        <v>3274</v>
      </c>
      <c r="N46" s="364" t="s">
        <v>3283</v>
      </c>
      <c r="O46" s="364"/>
      <c r="P46" s="364" t="s">
        <v>3480</v>
      </c>
      <c r="Q46" s="364" t="s">
        <v>3481</v>
      </c>
      <c r="R46" s="364" t="s">
        <v>3482</v>
      </c>
      <c r="S46" s="364"/>
      <c r="T46" s="364"/>
      <c r="U46" s="364">
        <v>297</v>
      </c>
      <c r="V46" s="364" t="s">
        <v>3487</v>
      </c>
      <c r="W46" s="364"/>
      <c r="X46" s="364" t="s">
        <v>3488</v>
      </c>
      <c r="Y46" s="364"/>
      <c r="Z46" s="364" t="s">
        <v>3489</v>
      </c>
      <c r="AA46" s="364"/>
      <c r="AB46" s="364" t="s">
        <v>3486</v>
      </c>
      <c r="AC46" s="364">
        <v>1003</v>
      </c>
      <c r="AD46" s="364"/>
      <c r="AE46" s="365" t="s">
        <v>115</v>
      </c>
    </row>
    <row r="47" spans="1:31" ht="13.65" customHeight="1">
      <c r="A47" s="363">
        <v>897</v>
      </c>
      <c r="B47" s="364">
        <v>299</v>
      </c>
      <c r="C47" s="364" t="s">
        <v>1841</v>
      </c>
      <c r="D47" s="364">
        <v>9997</v>
      </c>
      <c r="E47" s="363">
        <v>9978</v>
      </c>
      <c r="F47" s="363" t="s">
        <v>115</v>
      </c>
      <c r="G47" s="365" t="s">
        <v>116</v>
      </c>
      <c r="H47" s="363" t="s">
        <v>115</v>
      </c>
      <c r="I47" s="363" t="s">
        <v>115</v>
      </c>
      <c r="J47" s="363" t="s">
        <v>3259</v>
      </c>
      <c r="K47" s="364" t="s">
        <v>3260</v>
      </c>
      <c r="L47" s="364"/>
      <c r="M47" s="364" t="s">
        <v>3274</v>
      </c>
      <c r="N47" s="364" t="s">
        <v>3283</v>
      </c>
      <c r="O47" s="364"/>
      <c r="P47" s="364" t="s">
        <v>3480</v>
      </c>
      <c r="Q47" s="364" t="s">
        <v>3481</v>
      </c>
      <c r="R47" s="364" t="s">
        <v>3482</v>
      </c>
      <c r="S47" s="364"/>
      <c r="T47" s="364"/>
      <c r="U47" s="364">
        <v>299</v>
      </c>
      <c r="V47" s="364" t="s">
        <v>3490</v>
      </c>
      <c r="W47" s="364" t="s">
        <v>3302</v>
      </c>
      <c r="X47" s="364" t="s">
        <v>3488</v>
      </c>
      <c r="Y47" s="364">
        <v>9200</v>
      </c>
      <c r="Z47" s="364" t="s">
        <v>3489</v>
      </c>
      <c r="AA47" s="364"/>
      <c r="AB47" s="364" t="s">
        <v>3486</v>
      </c>
      <c r="AC47" s="364">
        <v>1003</v>
      </c>
      <c r="AD47" s="364"/>
      <c r="AE47" s="365" t="s">
        <v>115</v>
      </c>
    </row>
    <row r="48" spans="1:31" ht="13.65" customHeight="1">
      <c r="A48" s="363">
        <v>897</v>
      </c>
      <c r="B48" s="364">
        <v>298</v>
      </c>
      <c r="C48" s="364" t="s">
        <v>1839</v>
      </c>
      <c r="D48" s="364">
        <v>9997</v>
      </c>
      <c r="E48" s="363">
        <v>9978</v>
      </c>
      <c r="F48" s="363" t="s">
        <v>115</v>
      </c>
      <c r="G48" s="365" t="s">
        <v>116</v>
      </c>
      <c r="H48" s="363" t="s">
        <v>115</v>
      </c>
      <c r="I48" s="363" t="s">
        <v>115</v>
      </c>
      <c r="J48" s="363" t="s">
        <v>3259</v>
      </c>
      <c r="K48" s="364" t="s">
        <v>3260</v>
      </c>
      <c r="L48" s="364"/>
      <c r="M48" s="364" t="s">
        <v>3274</v>
      </c>
      <c r="N48" s="364" t="s">
        <v>3283</v>
      </c>
      <c r="O48" s="364"/>
      <c r="P48" s="364" t="s">
        <v>3480</v>
      </c>
      <c r="Q48" s="364" t="s">
        <v>3481</v>
      </c>
      <c r="R48" s="364" t="s">
        <v>3482</v>
      </c>
      <c r="S48" s="364"/>
      <c r="T48" s="364"/>
      <c r="U48" s="364">
        <v>298</v>
      </c>
      <c r="V48" s="364" t="s">
        <v>3490</v>
      </c>
      <c r="W48" s="364" t="s">
        <v>3302</v>
      </c>
      <c r="X48" s="364" t="s">
        <v>3488</v>
      </c>
      <c r="Y48" s="364">
        <v>9200</v>
      </c>
      <c r="Z48" s="364" t="s">
        <v>3489</v>
      </c>
      <c r="AA48" s="364"/>
      <c r="AB48" s="364" t="s">
        <v>3486</v>
      </c>
      <c r="AC48" s="364">
        <v>1003</v>
      </c>
      <c r="AD48" s="364"/>
      <c r="AE48" s="365" t="s">
        <v>115</v>
      </c>
    </row>
    <row r="49" spans="1:31" ht="13.65" customHeight="1">
      <c r="A49" s="363">
        <v>897</v>
      </c>
      <c r="B49" s="364">
        <v>4269</v>
      </c>
      <c r="C49" s="364" t="s">
        <v>22</v>
      </c>
      <c r="D49" s="364">
        <v>4269</v>
      </c>
      <c r="E49" s="363">
        <v>9978</v>
      </c>
      <c r="F49" s="363" t="s">
        <v>115</v>
      </c>
      <c r="G49" s="365" t="s">
        <v>116</v>
      </c>
      <c r="H49" s="363" t="s">
        <v>115</v>
      </c>
      <c r="I49" s="363" t="s">
        <v>115</v>
      </c>
      <c r="J49" s="363" t="s">
        <v>3259</v>
      </c>
      <c r="K49" s="364" t="s">
        <v>3260</v>
      </c>
      <c r="L49" s="364"/>
      <c r="M49" s="364" t="s">
        <v>3274</v>
      </c>
      <c r="N49" s="364" t="s">
        <v>3283</v>
      </c>
      <c r="O49" s="364"/>
      <c r="P49" s="364" t="s">
        <v>3480</v>
      </c>
      <c r="Q49" s="364" t="s">
        <v>3481</v>
      </c>
      <c r="R49" s="364" t="s">
        <v>3482</v>
      </c>
      <c r="S49" s="364"/>
      <c r="T49" s="364"/>
      <c r="U49" s="364">
        <v>4269</v>
      </c>
      <c r="V49" s="364" t="s">
        <v>3360</v>
      </c>
      <c r="W49" s="364"/>
      <c r="X49" s="364" t="s">
        <v>3491</v>
      </c>
      <c r="Y49" s="364"/>
      <c r="Z49" s="364"/>
      <c r="AA49" s="364"/>
      <c r="AB49" s="364" t="s">
        <v>3486</v>
      </c>
      <c r="AC49" s="364">
        <v>1003</v>
      </c>
      <c r="AD49" s="364"/>
      <c r="AE49" s="365" t="s">
        <v>115</v>
      </c>
    </row>
    <row r="50" spans="1:31" ht="13.65" customHeight="1">
      <c r="A50" s="363">
        <v>897</v>
      </c>
      <c r="B50" s="364">
        <v>1719</v>
      </c>
      <c r="C50" s="364" t="s">
        <v>2420</v>
      </c>
      <c r="D50" s="364">
        <v>1719</v>
      </c>
      <c r="E50" s="363">
        <v>9978</v>
      </c>
      <c r="F50" s="363" t="s">
        <v>115</v>
      </c>
      <c r="G50" s="365" t="s">
        <v>116</v>
      </c>
      <c r="H50" s="363" t="s">
        <v>115</v>
      </c>
      <c r="I50" s="363" t="s">
        <v>115</v>
      </c>
      <c r="J50" s="363" t="s">
        <v>3259</v>
      </c>
      <c r="K50" s="364" t="s">
        <v>3260</v>
      </c>
      <c r="L50" s="364"/>
      <c r="M50" s="364" t="s">
        <v>3274</v>
      </c>
      <c r="N50" s="364" t="s">
        <v>3299</v>
      </c>
      <c r="O50" s="364"/>
      <c r="P50" s="364" t="s">
        <v>3492</v>
      </c>
      <c r="Q50" s="364" t="s">
        <v>3493</v>
      </c>
      <c r="R50" s="364" t="s">
        <v>3494</v>
      </c>
      <c r="S50" s="364"/>
      <c r="T50" s="364"/>
      <c r="U50" s="364">
        <v>1719</v>
      </c>
      <c r="V50" s="364" t="s">
        <v>3495</v>
      </c>
      <c r="W50" s="364"/>
      <c r="X50" s="364" t="s">
        <v>3496</v>
      </c>
      <c r="Y50" s="364"/>
      <c r="Z50" s="364"/>
      <c r="AA50" s="364"/>
      <c r="AB50" s="364" t="s">
        <v>3497</v>
      </c>
      <c r="AC50" s="364">
        <v>1229</v>
      </c>
      <c r="AD50" s="364"/>
      <c r="AE50" s="365" t="s">
        <v>116</v>
      </c>
    </row>
    <row r="51" spans="1:31" ht="13.65" customHeight="1">
      <c r="A51" s="363">
        <v>907</v>
      </c>
      <c r="B51" s="364">
        <v>907</v>
      </c>
      <c r="C51" s="364" t="s">
        <v>1991</v>
      </c>
      <c r="D51" s="364">
        <v>907</v>
      </c>
      <c r="E51" s="363">
        <v>127</v>
      </c>
      <c r="F51" s="363" t="s">
        <v>115</v>
      </c>
      <c r="G51" s="365" t="s">
        <v>116</v>
      </c>
      <c r="H51" s="363" t="s">
        <v>115</v>
      </c>
      <c r="I51" s="363" t="s">
        <v>115</v>
      </c>
      <c r="J51" s="363" t="s">
        <v>3259</v>
      </c>
      <c r="K51" s="364" t="s">
        <v>3260</v>
      </c>
      <c r="L51" s="364"/>
      <c r="M51" s="364" t="s">
        <v>3274</v>
      </c>
      <c r="N51" s="364" t="s">
        <v>3283</v>
      </c>
      <c r="O51" s="364"/>
      <c r="P51" s="364" t="s">
        <v>3498</v>
      </c>
      <c r="Q51" s="364" t="s">
        <v>3499</v>
      </c>
      <c r="R51" s="364" t="s">
        <v>3500</v>
      </c>
      <c r="S51" s="364"/>
      <c r="T51" s="364"/>
      <c r="U51" s="364">
        <v>907</v>
      </c>
      <c r="V51" s="364" t="s">
        <v>3289</v>
      </c>
      <c r="W51" s="364"/>
      <c r="X51" s="364" t="s">
        <v>3290</v>
      </c>
      <c r="Y51" s="364"/>
      <c r="Z51" s="364"/>
      <c r="AA51" s="364"/>
      <c r="AB51" s="364" t="s">
        <v>3501</v>
      </c>
      <c r="AC51" s="364">
        <v>1045</v>
      </c>
      <c r="AD51" s="364"/>
      <c r="AE51" s="365" t="s">
        <v>115</v>
      </c>
    </row>
    <row r="52" spans="1:31" ht="13.65" customHeight="1">
      <c r="A52" s="363">
        <v>918</v>
      </c>
      <c r="B52" s="364">
        <v>918</v>
      </c>
      <c r="C52" s="364" t="s">
        <v>1332</v>
      </c>
      <c r="D52" s="364">
        <v>918</v>
      </c>
      <c r="E52" s="363">
        <v>35</v>
      </c>
      <c r="F52" s="363" t="s">
        <v>115</v>
      </c>
      <c r="G52" s="365" t="s">
        <v>116</v>
      </c>
      <c r="H52" s="363" t="s">
        <v>115</v>
      </c>
      <c r="I52" s="363" t="s">
        <v>115</v>
      </c>
      <c r="J52" s="363" t="s">
        <v>3259</v>
      </c>
      <c r="K52" s="364" t="s">
        <v>3260</v>
      </c>
      <c r="L52" s="364"/>
      <c r="M52" s="364" t="s">
        <v>3274</v>
      </c>
      <c r="N52" s="364" t="s">
        <v>3283</v>
      </c>
      <c r="O52" s="364"/>
      <c r="P52" s="364" t="s">
        <v>3502</v>
      </c>
      <c r="Q52" s="364" t="s">
        <v>3503</v>
      </c>
      <c r="R52" s="364"/>
      <c r="S52" s="364"/>
      <c r="T52" s="364"/>
      <c r="U52" s="364">
        <v>918</v>
      </c>
      <c r="V52" s="364" t="s">
        <v>3504</v>
      </c>
      <c r="W52" s="364"/>
      <c r="X52" s="364" t="s">
        <v>3290</v>
      </c>
      <c r="Y52" s="364"/>
      <c r="Z52" s="364" t="s">
        <v>3467</v>
      </c>
      <c r="AA52" s="364"/>
      <c r="AB52" s="364" t="s">
        <v>3505</v>
      </c>
      <c r="AC52" s="364">
        <v>1046</v>
      </c>
      <c r="AD52" s="364"/>
      <c r="AE52" s="365" t="s">
        <v>115</v>
      </c>
    </row>
    <row r="53" spans="1:31" ht="13.65" customHeight="1">
      <c r="A53" s="363">
        <v>920</v>
      </c>
      <c r="B53" s="364">
        <v>920</v>
      </c>
      <c r="C53" s="364" t="s">
        <v>896</v>
      </c>
      <c r="D53" s="364"/>
      <c r="E53" s="363" t="s">
        <v>3341</v>
      </c>
      <c r="F53" s="363" t="s">
        <v>115</v>
      </c>
      <c r="G53" s="365" t="s">
        <v>116</v>
      </c>
      <c r="H53" s="363" t="s">
        <v>115</v>
      </c>
      <c r="I53" s="363" t="s">
        <v>115</v>
      </c>
      <c r="J53" s="363" t="s">
        <v>3399</v>
      </c>
      <c r="K53" s="364" t="s">
        <v>3260</v>
      </c>
      <c r="L53" s="364"/>
      <c r="M53" s="364" t="s">
        <v>3261</v>
      </c>
      <c r="N53" s="364" t="s">
        <v>3261</v>
      </c>
      <c r="O53" s="364"/>
      <c r="P53" s="364" t="s">
        <v>3506</v>
      </c>
      <c r="Q53" s="364" t="s">
        <v>3507</v>
      </c>
      <c r="R53" s="364" t="s">
        <v>3508</v>
      </c>
      <c r="S53" s="364"/>
      <c r="T53" s="364"/>
      <c r="U53" s="364">
        <v>920</v>
      </c>
      <c r="V53" s="364" t="s">
        <v>3509</v>
      </c>
      <c r="W53" s="364" t="s">
        <v>3510</v>
      </c>
      <c r="X53" s="364" t="s">
        <v>3290</v>
      </c>
      <c r="Y53" s="364">
        <v>9920</v>
      </c>
      <c r="Z53" s="364"/>
      <c r="AA53" s="364"/>
      <c r="AB53" s="364" t="s">
        <v>3511</v>
      </c>
      <c r="AC53" s="364">
        <v>1073</v>
      </c>
      <c r="AD53" s="364"/>
      <c r="AE53" s="365" t="s">
        <v>115</v>
      </c>
    </row>
    <row r="54" spans="1:31" ht="13.65" customHeight="1">
      <c r="A54" s="363">
        <v>922</v>
      </c>
      <c r="B54" s="364">
        <v>922</v>
      </c>
      <c r="C54" s="364" t="s">
        <v>1888</v>
      </c>
      <c r="D54" s="364">
        <v>922</v>
      </c>
      <c r="E54" s="363">
        <v>268</v>
      </c>
      <c r="F54" s="363" t="s">
        <v>115</v>
      </c>
      <c r="G54" s="365" t="s">
        <v>116</v>
      </c>
      <c r="H54" s="363" t="s">
        <v>115</v>
      </c>
      <c r="I54" s="363" t="s">
        <v>115</v>
      </c>
      <c r="J54" s="363" t="s">
        <v>3259</v>
      </c>
      <c r="K54" s="364" t="s">
        <v>3260</v>
      </c>
      <c r="L54" s="364"/>
      <c r="M54" s="364" t="s">
        <v>3274</v>
      </c>
      <c r="N54" s="364" t="s">
        <v>651</v>
      </c>
      <c r="O54" s="364" t="s">
        <v>3512</v>
      </c>
      <c r="P54" s="364" t="s">
        <v>3513</v>
      </c>
      <c r="Q54" s="364" t="s">
        <v>3514</v>
      </c>
      <c r="R54" s="364"/>
      <c r="S54" s="364"/>
      <c r="T54" s="364"/>
      <c r="U54" s="364">
        <v>922</v>
      </c>
      <c r="V54" s="364" t="s">
        <v>3313</v>
      </c>
      <c r="W54" s="364"/>
      <c r="X54" s="364" t="s">
        <v>3314</v>
      </c>
      <c r="Y54" s="364"/>
      <c r="Z54" s="364"/>
      <c r="AA54" s="364"/>
      <c r="AB54" s="364" t="s">
        <v>3515</v>
      </c>
      <c r="AC54" s="364">
        <v>5019</v>
      </c>
      <c r="AD54" s="364"/>
      <c r="AE54" s="365" t="s">
        <v>115</v>
      </c>
    </row>
    <row r="55" spans="1:31" ht="13.65" customHeight="1">
      <c r="A55" s="363">
        <v>962</v>
      </c>
      <c r="B55" s="364">
        <v>962</v>
      </c>
      <c r="C55" s="364" t="s">
        <v>2015</v>
      </c>
      <c r="D55" s="364">
        <v>962</v>
      </c>
      <c r="E55" s="363" t="s">
        <v>3341</v>
      </c>
      <c r="F55" s="363" t="s">
        <v>116</v>
      </c>
      <c r="G55" s="365" t="s">
        <v>116</v>
      </c>
      <c r="H55" s="363" t="s">
        <v>115</v>
      </c>
      <c r="I55" s="363" t="s">
        <v>115</v>
      </c>
      <c r="J55" s="363" t="s">
        <v>3259</v>
      </c>
      <c r="K55" s="364" t="s">
        <v>3260</v>
      </c>
      <c r="L55" s="364"/>
      <c r="M55" s="364" t="s">
        <v>3274</v>
      </c>
      <c r="N55" s="364" t="s">
        <v>3283</v>
      </c>
      <c r="O55" s="364"/>
      <c r="P55" s="364" t="s">
        <v>3516</v>
      </c>
      <c r="Q55" s="364" t="s">
        <v>3517</v>
      </c>
      <c r="R55" s="364"/>
      <c r="S55" s="364"/>
      <c r="T55" s="364"/>
      <c r="U55" s="364">
        <v>962</v>
      </c>
      <c r="V55" s="364" t="s">
        <v>3518</v>
      </c>
      <c r="W55" s="364"/>
      <c r="X55" s="364" t="s">
        <v>3519</v>
      </c>
      <c r="Y55" s="364"/>
      <c r="Z55" s="364"/>
      <c r="AA55" s="364"/>
      <c r="AB55" s="364" t="s">
        <v>3520</v>
      </c>
      <c r="AC55" s="364">
        <v>1529</v>
      </c>
      <c r="AD55" s="364"/>
      <c r="AE55" s="365" t="s">
        <v>115</v>
      </c>
    </row>
    <row r="56" spans="1:31" ht="13.65" customHeight="1">
      <c r="A56" s="363">
        <v>978</v>
      </c>
      <c r="B56" s="364">
        <v>978</v>
      </c>
      <c r="C56" s="364" t="s">
        <v>2021</v>
      </c>
      <c r="D56" s="364">
        <v>978</v>
      </c>
      <c r="E56" s="363">
        <v>132</v>
      </c>
      <c r="F56" s="363" t="s">
        <v>115</v>
      </c>
      <c r="G56" s="365" t="s">
        <v>116</v>
      </c>
      <c r="H56" s="363" t="s">
        <v>115</v>
      </c>
      <c r="I56" s="363" t="s">
        <v>115</v>
      </c>
      <c r="J56" s="363" t="s">
        <v>3259</v>
      </c>
      <c r="K56" s="364" t="s">
        <v>3260</v>
      </c>
      <c r="L56" s="364"/>
      <c r="M56" s="364" t="s">
        <v>3274</v>
      </c>
      <c r="N56" s="364" t="s">
        <v>651</v>
      </c>
      <c r="O56" s="364" t="s">
        <v>3521</v>
      </c>
      <c r="P56" s="364" t="s">
        <v>3522</v>
      </c>
      <c r="Q56" s="364" t="s">
        <v>3523</v>
      </c>
      <c r="R56" s="364" t="s">
        <v>3524</v>
      </c>
      <c r="S56" s="364"/>
      <c r="T56" s="364"/>
      <c r="U56" s="364">
        <v>978</v>
      </c>
      <c r="V56" s="364" t="s">
        <v>3525</v>
      </c>
      <c r="W56" s="364" t="s">
        <v>3526</v>
      </c>
      <c r="X56" s="364" t="s">
        <v>3314</v>
      </c>
      <c r="Y56" s="364" t="s">
        <v>3527</v>
      </c>
      <c r="Z56" s="364" t="s">
        <v>3428</v>
      </c>
      <c r="AA56" s="364"/>
      <c r="AB56" s="364" t="s">
        <v>3528</v>
      </c>
      <c r="AC56" s="364">
        <v>1076</v>
      </c>
      <c r="AD56" s="364"/>
      <c r="AE56" s="365" t="s">
        <v>115</v>
      </c>
    </row>
    <row r="57" spans="1:31" ht="13.65" customHeight="1">
      <c r="A57" s="363">
        <v>981</v>
      </c>
      <c r="B57" s="364">
        <v>981</v>
      </c>
      <c r="C57" s="364" t="s">
        <v>2023</v>
      </c>
      <c r="D57" s="364"/>
      <c r="E57" s="363">
        <v>11847</v>
      </c>
      <c r="F57" s="363" t="s">
        <v>115</v>
      </c>
      <c r="G57" s="365" t="s">
        <v>116</v>
      </c>
      <c r="H57" s="363" t="s">
        <v>115</v>
      </c>
      <c r="I57" s="363" t="s">
        <v>115</v>
      </c>
      <c r="J57" s="363" t="s">
        <v>3259</v>
      </c>
      <c r="K57" s="364" t="s">
        <v>3260</v>
      </c>
      <c r="L57" s="364"/>
      <c r="M57" s="364" t="s">
        <v>3261</v>
      </c>
      <c r="N57" s="364" t="s">
        <v>3261</v>
      </c>
      <c r="O57" s="364"/>
      <c r="P57" s="364" t="s">
        <v>3529</v>
      </c>
      <c r="Q57" s="364" t="s">
        <v>3530</v>
      </c>
      <c r="R57" s="364"/>
      <c r="S57" s="364"/>
      <c r="T57" s="364"/>
      <c r="U57" s="364">
        <v>981</v>
      </c>
      <c r="V57" s="364" t="s">
        <v>3531</v>
      </c>
      <c r="W57" s="364"/>
      <c r="X57" s="364" t="s">
        <v>3532</v>
      </c>
      <c r="Y57" s="364"/>
      <c r="Z57" s="364" t="s">
        <v>3324</v>
      </c>
      <c r="AA57" s="364"/>
      <c r="AB57" s="364"/>
      <c r="AC57" s="364" t="s">
        <v>3325</v>
      </c>
      <c r="AD57" s="364"/>
      <c r="AE57" s="365" t="s">
        <v>116</v>
      </c>
    </row>
    <row r="58" spans="1:31" ht="13.65" customHeight="1">
      <c r="A58" s="363">
        <v>1104</v>
      </c>
      <c r="B58" s="364">
        <v>1104</v>
      </c>
      <c r="C58" s="364" t="s">
        <v>2113</v>
      </c>
      <c r="D58" s="364"/>
      <c r="E58" s="363">
        <v>243</v>
      </c>
      <c r="F58" s="363" t="s">
        <v>115</v>
      </c>
      <c r="G58" s="365" t="s">
        <v>116</v>
      </c>
      <c r="H58" s="363" t="s">
        <v>115</v>
      </c>
      <c r="I58" s="363" t="s">
        <v>115</v>
      </c>
      <c r="J58" s="363" t="s">
        <v>3399</v>
      </c>
      <c r="K58" s="364" t="s">
        <v>3260</v>
      </c>
      <c r="L58" s="364"/>
      <c r="M58" s="364" t="s">
        <v>3400</v>
      </c>
      <c r="N58" s="364" t="s">
        <v>3400</v>
      </c>
      <c r="O58" s="364" t="s">
        <v>3299</v>
      </c>
      <c r="P58" s="364" t="s">
        <v>3533</v>
      </c>
      <c r="Q58" s="364" t="s">
        <v>3534</v>
      </c>
      <c r="R58" s="364"/>
      <c r="S58" s="364"/>
      <c r="T58" s="364"/>
      <c r="U58" s="364">
        <v>1104</v>
      </c>
      <c r="V58" s="364" t="s">
        <v>3535</v>
      </c>
      <c r="W58" s="364"/>
      <c r="X58" s="364" t="s">
        <v>3536</v>
      </c>
      <c r="Y58" s="364"/>
      <c r="Z58" s="364" t="s">
        <v>3537</v>
      </c>
      <c r="AA58" s="364"/>
      <c r="AB58" s="364" t="s">
        <v>3538</v>
      </c>
      <c r="AC58" s="364">
        <v>5031</v>
      </c>
      <c r="AD58" s="364"/>
      <c r="AE58" s="365" t="s">
        <v>115</v>
      </c>
    </row>
    <row r="59" spans="1:31" ht="13.65" customHeight="1">
      <c r="A59" s="363">
        <v>1118</v>
      </c>
      <c r="B59" s="364">
        <v>1118</v>
      </c>
      <c r="C59" s="364" t="s">
        <v>2119</v>
      </c>
      <c r="D59" s="364"/>
      <c r="E59" s="363">
        <v>1050</v>
      </c>
      <c r="F59" s="363" t="s">
        <v>115</v>
      </c>
      <c r="G59" s="365" t="s">
        <v>116</v>
      </c>
      <c r="H59" s="363" t="s">
        <v>115</v>
      </c>
      <c r="I59" s="363" t="s">
        <v>115</v>
      </c>
      <c r="J59" s="363" t="s">
        <v>3259</v>
      </c>
      <c r="K59" s="364" t="s">
        <v>3260</v>
      </c>
      <c r="L59" s="364"/>
      <c r="M59" s="364" t="s">
        <v>3261</v>
      </c>
      <c r="N59" s="364" t="s">
        <v>3261</v>
      </c>
      <c r="O59" s="364"/>
      <c r="P59" s="364" t="s">
        <v>3539</v>
      </c>
      <c r="Q59" s="364" t="s">
        <v>3540</v>
      </c>
      <c r="R59" s="364"/>
      <c r="S59" s="364"/>
      <c r="T59" s="364"/>
      <c r="U59" s="364">
        <v>1118</v>
      </c>
      <c r="V59" s="364" t="s">
        <v>3335</v>
      </c>
      <c r="W59" s="364" t="s">
        <v>3541</v>
      </c>
      <c r="X59" s="364" t="s">
        <v>3290</v>
      </c>
      <c r="Y59" s="364"/>
      <c r="Z59" s="364"/>
      <c r="AA59" s="364"/>
      <c r="AB59" s="364" t="s">
        <v>3542</v>
      </c>
      <c r="AC59" s="364">
        <v>1143</v>
      </c>
      <c r="AD59" s="364"/>
      <c r="AE59" s="365" t="s">
        <v>115</v>
      </c>
    </row>
    <row r="60" spans="1:31" ht="13.65" customHeight="1">
      <c r="A60" s="363">
        <v>1132</v>
      </c>
      <c r="B60" s="364">
        <v>1132</v>
      </c>
      <c r="C60" s="364" t="s">
        <v>2132</v>
      </c>
      <c r="D60" s="364"/>
      <c r="E60" s="363">
        <v>690</v>
      </c>
      <c r="F60" s="363" t="s">
        <v>116</v>
      </c>
      <c r="G60" s="365" t="s">
        <v>116</v>
      </c>
      <c r="H60" s="363" t="s">
        <v>115</v>
      </c>
      <c r="I60" s="363" t="s">
        <v>115</v>
      </c>
      <c r="J60" s="363" t="s">
        <v>3259</v>
      </c>
      <c r="K60" s="364" t="s">
        <v>3260</v>
      </c>
      <c r="L60" s="364"/>
      <c r="M60" s="364" t="s">
        <v>3261</v>
      </c>
      <c r="N60" s="364" t="s">
        <v>3261</v>
      </c>
      <c r="O60" s="364"/>
      <c r="P60" s="364" t="s">
        <v>3543</v>
      </c>
      <c r="Q60" s="364" t="s">
        <v>3544</v>
      </c>
      <c r="R60" s="364"/>
      <c r="S60" s="364"/>
      <c r="T60" s="364"/>
      <c r="U60" s="364">
        <v>1132</v>
      </c>
      <c r="V60" s="364" t="s">
        <v>3289</v>
      </c>
      <c r="W60" s="364"/>
      <c r="X60" s="364" t="s">
        <v>3290</v>
      </c>
      <c r="Y60" s="364"/>
      <c r="Z60" s="364"/>
      <c r="AA60" s="364"/>
      <c r="AB60" s="364" t="s">
        <v>3545</v>
      </c>
      <c r="AC60" s="364">
        <v>1196</v>
      </c>
      <c r="AD60" s="364"/>
      <c r="AE60" s="365" t="s">
        <v>115</v>
      </c>
    </row>
    <row r="61" spans="1:31" ht="13.65" customHeight="1">
      <c r="A61" s="363">
        <v>1260</v>
      </c>
      <c r="B61" s="364"/>
      <c r="C61" s="364"/>
      <c r="D61" s="364"/>
      <c r="E61" s="363">
        <v>926</v>
      </c>
      <c r="F61" s="363" t="s">
        <v>116</v>
      </c>
      <c r="G61" s="365"/>
      <c r="H61" s="363" t="s">
        <v>115</v>
      </c>
      <c r="I61" s="363" t="s">
        <v>115</v>
      </c>
      <c r="J61" s="363" t="s">
        <v>3259</v>
      </c>
      <c r="K61" s="364"/>
      <c r="L61" s="364"/>
      <c r="M61" s="364"/>
      <c r="N61" s="364"/>
      <c r="O61" s="364"/>
      <c r="P61" s="364"/>
      <c r="Q61" s="364"/>
      <c r="R61" s="364"/>
      <c r="S61" s="364"/>
      <c r="T61" s="364"/>
      <c r="U61" s="364"/>
      <c r="V61" s="364"/>
      <c r="W61" s="364"/>
      <c r="X61" s="364"/>
      <c r="Y61" s="364"/>
      <c r="Z61" s="364"/>
      <c r="AA61" s="364"/>
      <c r="AB61" s="364"/>
      <c r="AC61" s="364"/>
      <c r="AD61" s="364"/>
      <c r="AE61" s="365"/>
    </row>
    <row r="62" spans="1:31" ht="13.65" customHeight="1">
      <c r="A62" s="363">
        <v>1565</v>
      </c>
      <c r="B62" s="364">
        <v>1565</v>
      </c>
      <c r="C62" s="364" t="s">
        <v>1602</v>
      </c>
      <c r="D62" s="364"/>
      <c r="E62" s="363">
        <v>1529</v>
      </c>
      <c r="F62" s="363" t="s">
        <v>115</v>
      </c>
      <c r="G62" s="365" t="s">
        <v>116</v>
      </c>
      <c r="H62" s="363" t="s">
        <v>115</v>
      </c>
      <c r="I62" s="363" t="s">
        <v>115</v>
      </c>
      <c r="J62" s="363" t="s">
        <v>3259</v>
      </c>
      <c r="K62" s="364" t="s">
        <v>3260</v>
      </c>
      <c r="L62" s="364"/>
      <c r="M62" s="364" t="s">
        <v>3261</v>
      </c>
      <c r="N62" s="364" t="s">
        <v>3261</v>
      </c>
      <c r="O62" s="364"/>
      <c r="P62" s="364" t="s">
        <v>3546</v>
      </c>
      <c r="Q62" s="364" t="s">
        <v>3547</v>
      </c>
      <c r="R62" s="364" t="s">
        <v>3548</v>
      </c>
      <c r="S62" s="364"/>
      <c r="T62" s="364"/>
      <c r="U62" s="364">
        <v>1565</v>
      </c>
      <c r="V62" s="364" t="s">
        <v>3549</v>
      </c>
      <c r="W62" s="364"/>
      <c r="X62" s="364" t="s">
        <v>3290</v>
      </c>
      <c r="Y62" s="364"/>
      <c r="Z62" s="364"/>
      <c r="AA62" s="364"/>
      <c r="AB62" s="364" t="s">
        <v>3550</v>
      </c>
      <c r="AC62" s="364">
        <v>1206</v>
      </c>
      <c r="AD62" s="364"/>
      <c r="AE62" s="365" t="s">
        <v>115</v>
      </c>
    </row>
    <row r="63" spans="1:31" ht="13.65" customHeight="1">
      <c r="A63" s="363">
        <v>1614</v>
      </c>
      <c r="B63" s="364">
        <v>1614</v>
      </c>
      <c r="C63" s="364" t="s">
        <v>2378</v>
      </c>
      <c r="D63" s="364">
        <v>1614</v>
      </c>
      <c r="E63" s="363">
        <v>267</v>
      </c>
      <c r="F63" s="363" t="s">
        <v>115</v>
      </c>
      <c r="G63" s="365" t="s">
        <v>116</v>
      </c>
      <c r="H63" s="363" t="s">
        <v>115</v>
      </c>
      <c r="I63" s="363" t="s">
        <v>115</v>
      </c>
      <c r="J63" s="363" t="s">
        <v>3259</v>
      </c>
      <c r="K63" s="364" t="s">
        <v>3260</v>
      </c>
      <c r="L63" s="364"/>
      <c r="M63" s="364" t="s">
        <v>3274</v>
      </c>
      <c r="N63" s="364" t="s">
        <v>651</v>
      </c>
      <c r="O63" s="364" t="s">
        <v>3551</v>
      </c>
      <c r="P63" s="364" t="s">
        <v>3552</v>
      </c>
      <c r="Q63" s="364" t="s">
        <v>3553</v>
      </c>
      <c r="R63" s="364" t="s">
        <v>3554</v>
      </c>
      <c r="S63" s="364"/>
      <c r="T63" s="364"/>
      <c r="U63" s="364">
        <v>1614</v>
      </c>
      <c r="V63" s="364" t="s">
        <v>3555</v>
      </c>
      <c r="W63" s="364"/>
      <c r="X63" s="364" t="s">
        <v>3556</v>
      </c>
      <c r="Y63" s="364">
        <v>9200</v>
      </c>
      <c r="Z63" s="364"/>
      <c r="AA63" s="364"/>
      <c r="AB63" s="364" t="s">
        <v>3551</v>
      </c>
      <c r="AC63" s="364">
        <v>5018</v>
      </c>
      <c r="AD63" s="364"/>
      <c r="AE63" s="365" t="s">
        <v>115</v>
      </c>
    </row>
    <row r="64" spans="1:31" ht="13.65" customHeight="1">
      <c r="A64" s="363">
        <v>1672</v>
      </c>
      <c r="B64" s="364">
        <v>1672</v>
      </c>
      <c r="C64" s="364" t="s">
        <v>2404</v>
      </c>
      <c r="D64" s="364">
        <v>1672</v>
      </c>
      <c r="E64" s="363">
        <v>33</v>
      </c>
      <c r="F64" s="363" t="s">
        <v>115</v>
      </c>
      <c r="G64" s="365" t="s">
        <v>116</v>
      </c>
      <c r="H64" s="363" t="s">
        <v>115</v>
      </c>
      <c r="I64" s="363" t="s">
        <v>115</v>
      </c>
      <c r="J64" s="363" t="s">
        <v>3259</v>
      </c>
      <c r="K64" s="364" t="s">
        <v>3260</v>
      </c>
      <c r="L64" s="364"/>
      <c r="M64" s="364" t="s">
        <v>3274</v>
      </c>
      <c r="N64" s="364" t="s">
        <v>651</v>
      </c>
      <c r="O64" s="364" t="s">
        <v>3557</v>
      </c>
      <c r="P64" s="364" t="s">
        <v>3552</v>
      </c>
      <c r="Q64" s="364" t="s">
        <v>3558</v>
      </c>
      <c r="R64" s="364" t="s">
        <v>3559</v>
      </c>
      <c r="S64" s="364"/>
      <c r="T64" s="364"/>
      <c r="U64" s="364">
        <v>1672</v>
      </c>
      <c r="V64" s="364" t="s">
        <v>3555</v>
      </c>
      <c r="W64" s="364"/>
      <c r="X64" s="364" t="s">
        <v>3556</v>
      </c>
      <c r="Y64" s="364">
        <v>9200</v>
      </c>
      <c r="Z64" s="364"/>
      <c r="AA64" s="364"/>
      <c r="AB64" s="364" t="s">
        <v>3560</v>
      </c>
      <c r="AC64" s="364">
        <v>5017</v>
      </c>
      <c r="AD64" s="364"/>
      <c r="AE64" s="365" t="s">
        <v>115</v>
      </c>
    </row>
    <row r="65" spans="1:31" ht="13.65" customHeight="1">
      <c r="A65" s="363">
        <v>1699</v>
      </c>
      <c r="B65" s="364">
        <v>1699</v>
      </c>
      <c r="C65" s="364" t="s">
        <v>1375</v>
      </c>
      <c r="D65" s="364"/>
      <c r="E65" s="363">
        <v>46112</v>
      </c>
      <c r="F65" s="363" t="s">
        <v>116</v>
      </c>
      <c r="G65" s="365" t="s">
        <v>116</v>
      </c>
      <c r="H65" s="363" t="s">
        <v>115</v>
      </c>
      <c r="I65" s="363" t="s">
        <v>115</v>
      </c>
      <c r="J65" s="363" t="s">
        <v>3259</v>
      </c>
      <c r="K65" s="364" t="s">
        <v>3260</v>
      </c>
      <c r="L65" s="364"/>
      <c r="M65" s="364" t="s">
        <v>3261</v>
      </c>
      <c r="N65" s="364" t="s">
        <v>3261</v>
      </c>
      <c r="O65" s="364"/>
      <c r="P65" s="364" t="s">
        <v>3561</v>
      </c>
      <c r="Q65" s="364" t="s">
        <v>3562</v>
      </c>
      <c r="R65" s="364" t="s">
        <v>3563</v>
      </c>
      <c r="S65" s="364"/>
      <c r="T65" s="364"/>
      <c r="U65" s="364">
        <v>1699</v>
      </c>
      <c r="V65" s="364" t="s">
        <v>3564</v>
      </c>
      <c r="W65" s="364"/>
      <c r="X65" s="364"/>
      <c r="Y65" s="364"/>
      <c r="Z65" s="364"/>
      <c r="AA65" s="364"/>
      <c r="AB65" s="364" t="s">
        <v>3565</v>
      </c>
      <c r="AC65" s="364">
        <v>1014</v>
      </c>
      <c r="AD65" s="364"/>
      <c r="AE65" s="365" t="s">
        <v>115</v>
      </c>
    </row>
    <row r="66" spans="1:31" ht="13.65" customHeight="1">
      <c r="A66" s="363">
        <v>1944</v>
      </c>
      <c r="B66" s="364">
        <v>1944</v>
      </c>
      <c r="C66" s="364" t="s">
        <v>2475</v>
      </c>
      <c r="D66" s="364">
        <v>1944</v>
      </c>
      <c r="E66" s="363">
        <v>369</v>
      </c>
      <c r="F66" s="363" t="s">
        <v>115</v>
      </c>
      <c r="G66" s="365" t="s">
        <v>116</v>
      </c>
      <c r="H66" s="363" t="s">
        <v>115</v>
      </c>
      <c r="I66" s="363" t="s">
        <v>115</v>
      </c>
      <c r="J66" s="363" t="s">
        <v>3259</v>
      </c>
      <c r="K66" s="364" t="s">
        <v>3260</v>
      </c>
      <c r="L66" s="364"/>
      <c r="M66" s="364" t="s">
        <v>3274</v>
      </c>
      <c r="N66" s="364" t="s">
        <v>3450</v>
      </c>
      <c r="O66" s="364"/>
      <c r="P66" s="364" t="s">
        <v>3566</v>
      </c>
      <c r="Q66" s="364" t="s">
        <v>3567</v>
      </c>
      <c r="R66" s="364" t="s">
        <v>3568</v>
      </c>
      <c r="S66" s="364"/>
      <c r="T66" s="364"/>
      <c r="U66" s="364">
        <v>1944</v>
      </c>
      <c r="V66" s="364" t="s">
        <v>3569</v>
      </c>
      <c r="W66" s="364"/>
      <c r="X66" s="364" t="s">
        <v>3570</v>
      </c>
      <c r="Y66" s="364"/>
      <c r="Z66" s="364"/>
      <c r="AA66" s="364"/>
      <c r="AB66" s="364" t="s">
        <v>3486</v>
      </c>
      <c r="AC66" s="364">
        <v>1003</v>
      </c>
      <c r="AD66" s="364"/>
      <c r="AE66" s="365" t="s">
        <v>115</v>
      </c>
    </row>
    <row r="67" spans="1:31" ht="13.65" customHeight="1">
      <c r="A67" s="363">
        <v>4122</v>
      </c>
      <c r="B67" s="364">
        <v>4122</v>
      </c>
      <c r="C67" s="364" t="s">
        <v>3571</v>
      </c>
      <c r="D67" s="364"/>
      <c r="E67" s="363">
        <v>37</v>
      </c>
      <c r="F67" s="363" t="s">
        <v>116</v>
      </c>
      <c r="G67" s="365" t="s">
        <v>116</v>
      </c>
      <c r="H67" s="363" t="s">
        <v>115</v>
      </c>
      <c r="I67" s="363" t="s">
        <v>115</v>
      </c>
      <c r="J67" s="363" t="s">
        <v>3399</v>
      </c>
      <c r="K67" s="364" t="s">
        <v>3260</v>
      </c>
      <c r="L67" s="364"/>
      <c r="M67" s="364" t="s">
        <v>3400</v>
      </c>
      <c r="N67" s="364" t="s">
        <v>3400</v>
      </c>
      <c r="O67" s="364" t="s">
        <v>3299</v>
      </c>
      <c r="P67" s="364" t="s">
        <v>3572</v>
      </c>
      <c r="Q67" s="364" t="s">
        <v>3573</v>
      </c>
      <c r="R67" s="364"/>
      <c r="S67" s="364"/>
      <c r="T67" s="364"/>
      <c r="U67" s="364">
        <v>4122</v>
      </c>
      <c r="V67" s="364" t="s">
        <v>3574</v>
      </c>
      <c r="W67" s="364"/>
      <c r="X67" s="364"/>
      <c r="Y67" s="364"/>
      <c r="Z67" s="364" t="s">
        <v>3575</v>
      </c>
      <c r="AA67" s="364"/>
      <c r="AB67" s="364" t="s">
        <v>3576</v>
      </c>
      <c r="AC67" s="364">
        <v>5035</v>
      </c>
      <c r="AD67" s="364"/>
      <c r="AE67" s="365" t="s">
        <v>115</v>
      </c>
    </row>
    <row r="68" spans="1:31" ht="13.65" customHeight="1">
      <c r="A68" s="363">
        <v>4123</v>
      </c>
      <c r="B68" s="364">
        <v>4123</v>
      </c>
      <c r="C68" s="364" t="s">
        <v>2518</v>
      </c>
      <c r="D68" s="364"/>
      <c r="E68" s="363">
        <v>104</v>
      </c>
      <c r="F68" s="363" t="s">
        <v>116</v>
      </c>
      <c r="G68" s="365" t="s">
        <v>116</v>
      </c>
      <c r="H68" s="363" t="s">
        <v>115</v>
      </c>
      <c r="I68" s="363" t="s">
        <v>115</v>
      </c>
      <c r="J68" s="363" t="s">
        <v>3399</v>
      </c>
      <c r="K68" s="364" t="s">
        <v>3260</v>
      </c>
      <c r="L68" s="364"/>
      <c r="M68" s="364" t="s">
        <v>3400</v>
      </c>
      <c r="N68" s="364" t="s">
        <v>3400</v>
      </c>
      <c r="O68" s="364" t="s">
        <v>3577</v>
      </c>
      <c r="P68" s="364" t="s">
        <v>3578</v>
      </c>
      <c r="Q68" s="364" t="s">
        <v>3579</v>
      </c>
      <c r="R68" s="364"/>
      <c r="S68" s="364"/>
      <c r="T68" s="364"/>
      <c r="U68" s="364">
        <v>4123</v>
      </c>
      <c r="V68" s="364" t="s">
        <v>3580</v>
      </c>
      <c r="W68" s="364"/>
      <c r="X68" s="364"/>
      <c r="Y68" s="364"/>
      <c r="Z68" s="364"/>
      <c r="AA68" s="364"/>
      <c r="AB68" s="364" t="s">
        <v>3581</v>
      </c>
      <c r="AC68" s="364">
        <v>5044</v>
      </c>
      <c r="AD68" s="364"/>
      <c r="AE68" s="365" t="s">
        <v>115</v>
      </c>
    </row>
    <row r="69" spans="1:31" ht="13.65" customHeight="1">
      <c r="A69" s="363">
        <v>4124</v>
      </c>
      <c r="B69" s="364">
        <v>4124</v>
      </c>
      <c r="C69" s="364" t="s">
        <v>954</v>
      </c>
      <c r="D69" s="364"/>
      <c r="E69" s="363">
        <v>792</v>
      </c>
      <c r="F69" s="363" t="s">
        <v>116</v>
      </c>
      <c r="G69" s="365" t="s">
        <v>116</v>
      </c>
      <c r="H69" s="363" t="s">
        <v>115</v>
      </c>
      <c r="I69" s="363" t="s">
        <v>115</v>
      </c>
      <c r="J69" s="363" t="s">
        <v>3259</v>
      </c>
      <c r="K69" s="364" t="s">
        <v>3260</v>
      </c>
      <c r="L69" s="364"/>
      <c r="M69" s="364" t="s">
        <v>3261</v>
      </c>
      <c r="N69" s="364" t="s">
        <v>3261</v>
      </c>
      <c r="O69" s="364"/>
      <c r="P69" s="364" t="s">
        <v>3582</v>
      </c>
      <c r="Q69" s="364" t="s">
        <v>3583</v>
      </c>
      <c r="R69" s="364" t="s">
        <v>3584</v>
      </c>
      <c r="S69" s="364"/>
      <c r="T69" s="364"/>
      <c r="U69" s="364">
        <v>4124</v>
      </c>
      <c r="V69" s="364" t="s">
        <v>3585</v>
      </c>
      <c r="W69" s="364" t="s">
        <v>3302</v>
      </c>
      <c r="X69" s="364" t="s">
        <v>3290</v>
      </c>
      <c r="Y69" s="364">
        <v>9200</v>
      </c>
      <c r="Z69" s="364"/>
      <c r="AA69" s="364"/>
      <c r="AB69" s="364" t="s">
        <v>3586</v>
      </c>
      <c r="AC69" s="364">
        <v>1198</v>
      </c>
      <c r="AD69" s="364"/>
      <c r="AE69" s="365" t="s">
        <v>115</v>
      </c>
    </row>
    <row r="70" spans="1:31" ht="13.65" customHeight="1">
      <c r="A70" s="363">
        <v>4135</v>
      </c>
      <c r="B70" s="364">
        <v>4135</v>
      </c>
      <c r="C70" s="364" t="s">
        <v>1641</v>
      </c>
      <c r="D70" s="364">
        <v>4135</v>
      </c>
      <c r="E70" s="363" t="s">
        <v>3341</v>
      </c>
      <c r="F70" s="363" t="s">
        <v>116</v>
      </c>
      <c r="G70" s="365" t="s">
        <v>116</v>
      </c>
      <c r="H70" s="363" t="s">
        <v>115</v>
      </c>
      <c r="I70" s="363" t="s">
        <v>115</v>
      </c>
      <c r="J70" s="363" t="s">
        <v>3259</v>
      </c>
      <c r="K70" s="364" t="s">
        <v>3260</v>
      </c>
      <c r="L70" s="364"/>
      <c r="M70" s="364" t="s">
        <v>3274</v>
      </c>
      <c r="N70" s="364" t="s">
        <v>651</v>
      </c>
      <c r="O70" s="364" t="s">
        <v>3587</v>
      </c>
      <c r="P70" s="364" t="s">
        <v>3588</v>
      </c>
      <c r="Q70" s="364" t="s">
        <v>3589</v>
      </c>
      <c r="R70" s="364"/>
      <c r="S70" s="364"/>
      <c r="T70" s="364"/>
      <c r="U70" s="364">
        <v>4135</v>
      </c>
      <c r="V70" s="364" t="s">
        <v>3313</v>
      </c>
      <c r="W70" s="364"/>
      <c r="X70" s="364" t="s">
        <v>3314</v>
      </c>
      <c r="Y70" s="364"/>
      <c r="Z70" s="364"/>
      <c r="AA70" s="364"/>
      <c r="AB70" s="364" t="s">
        <v>3590</v>
      </c>
      <c r="AC70" s="364">
        <v>7000</v>
      </c>
      <c r="AD70" s="364"/>
      <c r="AE70" s="365" t="s">
        <v>115</v>
      </c>
    </row>
    <row r="71" spans="1:31" ht="13.65" customHeight="1">
      <c r="A71" s="363">
        <v>4144</v>
      </c>
      <c r="B71" s="364">
        <v>4144</v>
      </c>
      <c r="C71" s="364" t="s">
        <v>2533</v>
      </c>
      <c r="D71" s="364"/>
      <c r="E71" s="363">
        <v>11724</v>
      </c>
      <c r="F71" s="363" t="s">
        <v>116</v>
      </c>
      <c r="G71" s="365" t="s">
        <v>116</v>
      </c>
      <c r="H71" s="363" t="s">
        <v>115</v>
      </c>
      <c r="I71" s="363" t="s">
        <v>115</v>
      </c>
      <c r="J71" s="363" t="s">
        <v>3259</v>
      </c>
      <c r="K71" s="364" t="s">
        <v>3260</v>
      </c>
      <c r="L71" s="364"/>
      <c r="M71" s="364" t="s">
        <v>3261</v>
      </c>
      <c r="N71" s="364" t="s">
        <v>3261</v>
      </c>
      <c r="O71" s="364"/>
      <c r="P71" s="364" t="s">
        <v>3591</v>
      </c>
      <c r="Q71" s="364" t="s">
        <v>3592</v>
      </c>
      <c r="R71" s="364"/>
      <c r="S71" s="364"/>
      <c r="T71" s="364"/>
      <c r="U71" s="364">
        <v>4144</v>
      </c>
      <c r="V71" s="364" t="s">
        <v>3593</v>
      </c>
      <c r="W71" s="364"/>
      <c r="X71" s="364" t="s">
        <v>3328</v>
      </c>
      <c r="Y71" s="364">
        <v>9200</v>
      </c>
      <c r="Z71" s="364"/>
      <c r="AA71" s="364"/>
      <c r="AB71" s="364">
        <v>0</v>
      </c>
      <c r="AC71" s="364" t="s">
        <v>3594</v>
      </c>
      <c r="AD71" s="364"/>
      <c r="AE71" s="365" t="s">
        <v>115</v>
      </c>
    </row>
    <row r="72" spans="1:31" ht="13.65" customHeight="1">
      <c r="A72" s="363">
        <v>4156</v>
      </c>
      <c r="B72" s="364">
        <v>4156</v>
      </c>
      <c r="C72" s="364" t="s">
        <v>957</v>
      </c>
      <c r="D72" s="364">
        <v>4156</v>
      </c>
      <c r="E72" s="363">
        <v>21</v>
      </c>
      <c r="F72" s="363" t="s">
        <v>115</v>
      </c>
      <c r="G72" s="365" t="s">
        <v>116</v>
      </c>
      <c r="H72" s="363" t="s">
        <v>115</v>
      </c>
      <c r="I72" s="363" t="s">
        <v>115</v>
      </c>
      <c r="J72" s="363" t="s">
        <v>3259</v>
      </c>
      <c r="K72" s="364" t="s">
        <v>3260</v>
      </c>
      <c r="L72" s="364"/>
      <c r="M72" s="364" t="s">
        <v>3274</v>
      </c>
      <c r="N72" s="364" t="s">
        <v>3283</v>
      </c>
      <c r="O72" s="364"/>
      <c r="P72" s="364" t="s">
        <v>3595</v>
      </c>
      <c r="Q72" s="364" t="s">
        <v>3596</v>
      </c>
      <c r="R72" s="364" t="s">
        <v>3597</v>
      </c>
      <c r="S72" s="364"/>
      <c r="T72" s="364"/>
      <c r="U72" s="364">
        <v>4156</v>
      </c>
      <c r="V72" s="364" t="s">
        <v>3355</v>
      </c>
      <c r="W72" s="364" t="s">
        <v>3302</v>
      </c>
      <c r="X72" s="364" t="s">
        <v>3290</v>
      </c>
      <c r="Y72" s="364">
        <v>9200</v>
      </c>
      <c r="Z72" s="364"/>
      <c r="AA72" s="364"/>
      <c r="AB72" s="364" t="s">
        <v>3598</v>
      </c>
      <c r="AC72" s="364">
        <v>1221</v>
      </c>
      <c r="AD72" s="364"/>
      <c r="AE72" s="365" t="s">
        <v>115</v>
      </c>
    </row>
    <row r="73" spans="1:31" ht="13.65" customHeight="1">
      <c r="A73" s="363">
        <v>4169</v>
      </c>
      <c r="B73" s="364">
        <v>4169</v>
      </c>
      <c r="C73" s="364" t="s">
        <v>1680</v>
      </c>
      <c r="D73" s="364">
        <v>4169</v>
      </c>
      <c r="E73" s="363">
        <v>103</v>
      </c>
      <c r="F73" s="363" t="s">
        <v>115</v>
      </c>
      <c r="G73" s="365" t="s">
        <v>116</v>
      </c>
      <c r="H73" s="363" t="s">
        <v>115</v>
      </c>
      <c r="I73" s="363" t="s">
        <v>115</v>
      </c>
      <c r="J73" s="363" t="s">
        <v>3259</v>
      </c>
      <c r="K73" s="364" t="s">
        <v>3260</v>
      </c>
      <c r="L73" s="364"/>
      <c r="M73" s="364" t="s">
        <v>3274</v>
      </c>
      <c r="N73" s="364" t="s">
        <v>3283</v>
      </c>
      <c r="O73" s="364"/>
      <c r="P73" s="364" t="s">
        <v>3599</v>
      </c>
      <c r="Q73" s="364" t="s">
        <v>3600</v>
      </c>
      <c r="R73" s="364"/>
      <c r="S73" s="364"/>
      <c r="T73" s="364"/>
      <c r="U73" s="364">
        <v>4169</v>
      </c>
      <c r="V73" s="364" t="s">
        <v>3601</v>
      </c>
      <c r="W73" s="364" t="s">
        <v>3602</v>
      </c>
      <c r="X73" s="364" t="s">
        <v>3290</v>
      </c>
      <c r="Y73" s="364"/>
      <c r="Z73" s="364" t="s">
        <v>3603</v>
      </c>
      <c r="AA73" s="364"/>
      <c r="AB73" s="364" t="s">
        <v>3604</v>
      </c>
      <c r="AC73" s="364">
        <v>1251</v>
      </c>
      <c r="AD73" s="364"/>
      <c r="AE73" s="365" t="s">
        <v>115</v>
      </c>
    </row>
    <row r="74" spans="1:31" ht="13.65" customHeight="1">
      <c r="A74" s="363">
        <v>4173</v>
      </c>
      <c r="B74" s="364">
        <v>4173</v>
      </c>
      <c r="C74" s="364" t="s">
        <v>1065</v>
      </c>
      <c r="D74" s="364">
        <v>4173</v>
      </c>
      <c r="E74" s="363">
        <v>136</v>
      </c>
      <c r="F74" s="363" t="s">
        <v>116</v>
      </c>
      <c r="G74" s="365" t="s">
        <v>116</v>
      </c>
      <c r="H74" s="363" t="s">
        <v>115</v>
      </c>
      <c r="I74" s="363" t="s">
        <v>115</v>
      </c>
      <c r="J74" s="363" t="s">
        <v>3259</v>
      </c>
      <c r="K74" s="364" t="s">
        <v>3260</v>
      </c>
      <c r="L74" s="364"/>
      <c r="M74" s="364" t="s">
        <v>3274</v>
      </c>
      <c r="N74" s="364" t="s">
        <v>1378</v>
      </c>
      <c r="O74" s="364"/>
      <c r="P74" s="364" t="s">
        <v>3605</v>
      </c>
      <c r="Q74" s="364"/>
      <c r="R74" s="364"/>
      <c r="S74" s="364"/>
      <c r="T74" s="364"/>
      <c r="U74" s="364">
        <v>4173</v>
      </c>
      <c r="V74" s="364" t="s">
        <v>3606</v>
      </c>
      <c r="W74" s="364" t="s">
        <v>3607</v>
      </c>
      <c r="X74" s="364"/>
      <c r="Y74" s="364"/>
      <c r="Z74" s="364" t="s">
        <v>3608</v>
      </c>
      <c r="AA74" s="364"/>
      <c r="AB74" s="364" t="s">
        <v>3609</v>
      </c>
      <c r="AC74" s="364"/>
      <c r="AD74" s="364"/>
      <c r="AE74" s="365" t="s">
        <v>115</v>
      </c>
    </row>
    <row r="75" spans="1:31" ht="13.65" customHeight="1">
      <c r="A75" s="363">
        <v>4174</v>
      </c>
      <c r="B75" s="364">
        <v>4174</v>
      </c>
      <c r="C75" s="364" t="s">
        <v>1294</v>
      </c>
      <c r="D75" s="364">
        <v>4174</v>
      </c>
      <c r="E75" s="363">
        <v>9</v>
      </c>
      <c r="F75" s="363" t="s">
        <v>116</v>
      </c>
      <c r="G75" s="365" t="s">
        <v>116</v>
      </c>
      <c r="H75" s="363" t="s">
        <v>115</v>
      </c>
      <c r="I75" s="363" t="s">
        <v>115</v>
      </c>
      <c r="J75" s="363" t="s">
        <v>3259</v>
      </c>
      <c r="K75" s="364" t="s">
        <v>3260</v>
      </c>
      <c r="L75" s="364"/>
      <c r="M75" s="364" t="s">
        <v>3274</v>
      </c>
      <c r="N75" s="364" t="s">
        <v>1378</v>
      </c>
      <c r="O75" s="364"/>
      <c r="P75" s="364" t="s">
        <v>3605</v>
      </c>
      <c r="Q75" s="364" t="s">
        <v>3610</v>
      </c>
      <c r="R75" s="364" t="s">
        <v>3611</v>
      </c>
      <c r="S75" s="364"/>
      <c r="T75" s="364"/>
      <c r="U75" s="364">
        <v>4174</v>
      </c>
      <c r="V75" s="364" t="s">
        <v>3612</v>
      </c>
      <c r="W75" s="364"/>
      <c r="X75" s="364"/>
      <c r="Y75" s="364"/>
      <c r="Z75" s="364" t="s">
        <v>3608</v>
      </c>
      <c r="AA75" s="364"/>
      <c r="AB75" s="364" t="s">
        <v>3613</v>
      </c>
      <c r="AC75" s="364">
        <v>1163</v>
      </c>
      <c r="AD75" s="364"/>
      <c r="AE75" s="365" t="s">
        <v>115</v>
      </c>
    </row>
    <row r="76" spans="1:31" ht="13.65" customHeight="1">
      <c r="A76" s="363">
        <v>4180</v>
      </c>
      <c r="B76" s="364">
        <v>4180</v>
      </c>
      <c r="C76" s="364" t="s">
        <v>2552</v>
      </c>
      <c r="D76" s="364">
        <v>4180</v>
      </c>
      <c r="E76" s="363">
        <v>35</v>
      </c>
      <c r="F76" s="363" t="s">
        <v>116</v>
      </c>
      <c r="G76" s="365" t="s">
        <v>116</v>
      </c>
      <c r="H76" s="363" t="s">
        <v>115</v>
      </c>
      <c r="I76" s="363" t="s">
        <v>115</v>
      </c>
      <c r="J76" s="363" t="s">
        <v>3259</v>
      </c>
      <c r="K76" s="364" t="s">
        <v>3260</v>
      </c>
      <c r="L76" s="364"/>
      <c r="M76" s="364" t="s">
        <v>3274</v>
      </c>
      <c r="N76" s="364" t="s">
        <v>3299</v>
      </c>
      <c r="O76" s="364" t="s">
        <v>3614</v>
      </c>
      <c r="P76" s="364" t="s">
        <v>3615</v>
      </c>
      <c r="Q76" s="364" t="s">
        <v>3616</v>
      </c>
      <c r="R76" s="364" t="s">
        <v>3617</v>
      </c>
      <c r="S76" s="364"/>
      <c r="T76" s="364"/>
      <c r="U76" s="364">
        <v>4180</v>
      </c>
      <c r="V76" s="364" t="s">
        <v>3618</v>
      </c>
      <c r="W76" s="364" t="s">
        <v>3619</v>
      </c>
      <c r="X76" s="364" t="s">
        <v>3620</v>
      </c>
      <c r="Y76" s="364" t="s">
        <v>3621</v>
      </c>
      <c r="Z76" s="364" t="s">
        <v>3622</v>
      </c>
      <c r="AA76" s="364"/>
      <c r="AB76" s="364" t="s">
        <v>3623</v>
      </c>
      <c r="AC76" s="364">
        <v>1134</v>
      </c>
      <c r="AD76" s="364"/>
      <c r="AE76" s="365" t="s">
        <v>115</v>
      </c>
    </row>
    <row r="77" spans="1:31" ht="13.65" customHeight="1">
      <c r="A77" s="363">
        <v>4262</v>
      </c>
      <c r="B77" s="364"/>
      <c r="C77" s="364"/>
      <c r="D77" s="364"/>
      <c r="E77" s="363">
        <v>54</v>
      </c>
      <c r="F77" s="363" t="s">
        <v>115</v>
      </c>
      <c r="G77" s="365"/>
      <c r="H77" s="363" t="s">
        <v>115</v>
      </c>
      <c r="I77" s="363" t="s">
        <v>115</v>
      </c>
      <c r="J77" s="363" t="s">
        <v>3259</v>
      </c>
      <c r="K77" s="364"/>
      <c r="L77" s="364"/>
      <c r="M77" s="364"/>
      <c r="N77" s="364"/>
      <c r="O77" s="364"/>
      <c r="P77" s="364"/>
      <c r="Q77" s="364"/>
      <c r="R77" s="364"/>
      <c r="S77" s="364"/>
      <c r="T77" s="364"/>
      <c r="U77" s="364"/>
      <c r="V77" s="364"/>
      <c r="W77" s="364"/>
      <c r="X77" s="364"/>
      <c r="Y77" s="364"/>
      <c r="Z77" s="364"/>
      <c r="AA77" s="364"/>
      <c r="AB77" s="364"/>
      <c r="AC77" s="364"/>
      <c r="AD77" s="364"/>
      <c r="AE77" s="365"/>
    </row>
    <row r="78" spans="1:31" ht="13.65" customHeight="1">
      <c r="A78" s="363">
        <v>4266</v>
      </c>
      <c r="B78" s="364">
        <v>4266</v>
      </c>
      <c r="C78" s="364" t="s">
        <v>2584</v>
      </c>
      <c r="D78" s="364">
        <v>4266</v>
      </c>
      <c r="E78" s="363">
        <v>46</v>
      </c>
      <c r="F78" s="363" t="s">
        <v>115</v>
      </c>
      <c r="G78" s="365" t="s">
        <v>116</v>
      </c>
      <c r="H78" s="363" t="s">
        <v>115</v>
      </c>
      <c r="I78" s="363" t="s">
        <v>115</v>
      </c>
      <c r="J78" s="363" t="s">
        <v>3259</v>
      </c>
      <c r="K78" s="364" t="s">
        <v>3260</v>
      </c>
      <c r="L78" s="364"/>
      <c r="M78" s="364" t="s">
        <v>3274</v>
      </c>
      <c r="N78" s="364" t="s">
        <v>3283</v>
      </c>
      <c r="O78" s="364"/>
      <c r="P78" s="364" t="s">
        <v>219</v>
      </c>
      <c r="Q78" s="364"/>
      <c r="R78" s="364"/>
      <c r="S78" s="364"/>
      <c r="T78" s="364"/>
      <c r="U78" s="364">
        <v>4266</v>
      </c>
      <c r="V78" s="364" t="s">
        <v>3440</v>
      </c>
      <c r="W78" s="364"/>
      <c r="X78" s="364" t="s">
        <v>3441</v>
      </c>
      <c r="Y78" s="364"/>
      <c r="Z78" s="364"/>
      <c r="AA78" s="364"/>
      <c r="AB78" s="364">
        <v>0</v>
      </c>
      <c r="AC78" s="364" t="s">
        <v>3437</v>
      </c>
      <c r="AD78" s="364"/>
      <c r="AE78" s="365" t="s">
        <v>115</v>
      </c>
    </row>
    <row r="79" spans="1:31" ht="13.65" customHeight="1">
      <c r="A79" s="363">
        <v>4268</v>
      </c>
      <c r="B79" s="364"/>
      <c r="C79" s="364"/>
      <c r="D79" s="364"/>
      <c r="E79" s="363" t="s">
        <v>3341</v>
      </c>
      <c r="F79" s="363" t="s">
        <v>116</v>
      </c>
      <c r="G79" s="365"/>
      <c r="H79" s="363" t="s">
        <v>115</v>
      </c>
      <c r="I79" s="363" t="s">
        <v>115</v>
      </c>
      <c r="J79" s="363" t="s">
        <v>3259</v>
      </c>
      <c r="K79" s="364"/>
      <c r="L79" s="364"/>
      <c r="M79" s="364"/>
      <c r="N79" s="364"/>
      <c r="O79" s="364"/>
      <c r="P79" s="364"/>
      <c r="Q79" s="364"/>
      <c r="R79" s="364"/>
      <c r="S79" s="364"/>
      <c r="T79" s="364"/>
      <c r="U79" s="364"/>
      <c r="V79" s="364"/>
      <c r="W79" s="364"/>
      <c r="X79" s="364"/>
      <c r="Y79" s="364"/>
      <c r="Z79" s="364"/>
      <c r="AA79" s="364"/>
      <c r="AB79" s="364"/>
      <c r="AC79" s="364"/>
      <c r="AD79" s="364"/>
      <c r="AE79" s="365"/>
    </row>
    <row r="80" spans="1:31" ht="13.65" customHeight="1">
      <c r="A80" s="363">
        <v>4269</v>
      </c>
      <c r="B80" s="364"/>
      <c r="C80" s="364"/>
      <c r="D80" s="364"/>
      <c r="E80" s="363" t="s">
        <v>3341</v>
      </c>
      <c r="F80" s="363" t="s">
        <v>116</v>
      </c>
      <c r="G80" s="365"/>
      <c r="H80" s="363" t="s">
        <v>115</v>
      </c>
      <c r="I80" s="363" t="s">
        <v>115</v>
      </c>
      <c r="J80" s="363" t="s">
        <v>3259</v>
      </c>
      <c r="K80" s="364"/>
      <c r="L80" s="364"/>
      <c r="M80" s="364"/>
      <c r="N80" s="364"/>
      <c r="O80" s="364"/>
      <c r="P80" s="364"/>
      <c r="Q80" s="364"/>
      <c r="R80" s="364"/>
      <c r="S80" s="364"/>
      <c r="T80" s="364"/>
      <c r="U80" s="364"/>
      <c r="V80" s="364"/>
      <c r="W80" s="364"/>
      <c r="X80" s="364"/>
      <c r="Y80" s="364"/>
      <c r="Z80" s="364"/>
      <c r="AA80" s="364"/>
      <c r="AB80" s="364"/>
      <c r="AC80" s="364"/>
      <c r="AD80" s="364"/>
      <c r="AE80" s="365"/>
    </row>
    <row r="81" spans="1:31" ht="13.65" customHeight="1">
      <c r="A81" s="363">
        <v>4270</v>
      </c>
      <c r="B81" s="364">
        <v>4270</v>
      </c>
      <c r="C81" s="364" t="s">
        <v>1483</v>
      </c>
      <c r="D81" s="364">
        <v>4270</v>
      </c>
      <c r="E81" s="363">
        <v>117</v>
      </c>
      <c r="F81" s="363" t="s">
        <v>115</v>
      </c>
      <c r="G81" s="365" t="s">
        <v>116</v>
      </c>
      <c r="H81" s="363" t="s">
        <v>115</v>
      </c>
      <c r="I81" s="363" t="s">
        <v>115</v>
      </c>
      <c r="J81" s="363" t="s">
        <v>3259</v>
      </c>
      <c r="K81" s="364" t="s">
        <v>3260</v>
      </c>
      <c r="L81" s="364"/>
      <c r="M81" s="364" t="s">
        <v>3274</v>
      </c>
      <c r="N81" s="364" t="s">
        <v>651</v>
      </c>
      <c r="O81" s="364" t="s">
        <v>3624</v>
      </c>
      <c r="P81" s="364" t="s">
        <v>3625</v>
      </c>
      <c r="Q81" s="364" t="s">
        <v>3626</v>
      </c>
      <c r="R81" s="364" t="s">
        <v>3627</v>
      </c>
      <c r="S81" s="364" t="s">
        <v>3628</v>
      </c>
      <c r="T81" s="364"/>
      <c r="U81" s="364">
        <v>4270</v>
      </c>
      <c r="V81" s="364" t="s">
        <v>3629</v>
      </c>
      <c r="W81" s="364"/>
      <c r="X81" s="364" t="s">
        <v>3314</v>
      </c>
      <c r="Y81" s="364"/>
      <c r="Z81" s="364"/>
      <c r="AA81" s="364"/>
      <c r="AB81" s="364"/>
      <c r="AC81" s="364">
        <v>1549</v>
      </c>
      <c r="AD81" s="364"/>
      <c r="AE81" s="365" t="s">
        <v>115</v>
      </c>
    </row>
    <row r="82" spans="1:31" ht="13.65" customHeight="1">
      <c r="A82" s="363">
        <v>4319</v>
      </c>
      <c r="B82" s="364">
        <v>4319</v>
      </c>
      <c r="C82" s="364" t="s">
        <v>970</v>
      </c>
      <c r="D82" s="364">
        <v>4319</v>
      </c>
      <c r="E82" s="363">
        <v>2</v>
      </c>
      <c r="F82" s="363" t="s">
        <v>115</v>
      </c>
      <c r="G82" s="365" t="s">
        <v>116</v>
      </c>
      <c r="H82" s="363" t="s">
        <v>115</v>
      </c>
      <c r="I82" s="363" t="s">
        <v>115</v>
      </c>
      <c r="J82" s="363" t="s">
        <v>3259</v>
      </c>
      <c r="K82" s="364" t="s">
        <v>3260</v>
      </c>
      <c r="L82" s="364"/>
      <c r="M82" s="364" t="s">
        <v>3274</v>
      </c>
      <c r="N82" s="364" t="s">
        <v>3299</v>
      </c>
      <c r="O82" s="364" t="s">
        <v>1381</v>
      </c>
      <c r="P82" s="364" t="s">
        <v>3630</v>
      </c>
      <c r="Q82" s="364" t="s">
        <v>3631</v>
      </c>
      <c r="R82" s="364" t="s">
        <v>3632</v>
      </c>
      <c r="S82" s="364"/>
      <c r="T82" s="364"/>
      <c r="U82" s="364">
        <v>4319</v>
      </c>
      <c r="V82" s="364" t="s">
        <v>3633</v>
      </c>
      <c r="W82" s="364"/>
      <c r="X82" s="364" t="s">
        <v>3634</v>
      </c>
      <c r="Y82" s="364"/>
      <c r="Z82" s="364"/>
      <c r="AA82" s="364"/>
      <c r="AB82" s="364" t="s">
        <v>3632</v>
      </c>
      <c r="AC82" s="364">
        <v>4064</v>
      </c>
      <c r="AD82" s="364"/>
      <c r="AE82" s="365" t="s">
        <v>115</v>
      </c>
    </row>
    <row r="83" spans="1:31" ht="13.65" customHeight="1">
      <c r="A83" s="363">
        <v>4366</v>
      </c>
      <c r="B83" s="364">
        <v>4366</v>
      </c>
      <c r="C83" s="364" t="s">
        <v>2599</v>
      </c>
      <c r="D83" s="364"/>
      <c r="E83" s="363">
        <v>903</v>
      </c>
      <c r="F83" s="363" t="s">
        <v>116</v>
      </c>
      <c r="G83" s="365" t="s">
        <v>116</v>
      </c>
      <c r="H83" s="363" t="s">
        <v>115</v>
      </c>
      <c r="I83" s="363" t="s">
        <v>115</v>
      </c>
      <c r="J83" s="363" t="s">
        <v>3259</v>
      </c>
      <c r="K83" s="364" t="s">
        <v>3260</v>
      </c>
      <c r="L83" s="364"/>
      <c r="M83" s="364" t="s">
        <v>3261</v>
      </c>
      <c r="N83" s="364" t="s">
        <v>3261</v>
      </c>
      <c r="O83" s="364"/>
      <c r="P83" s="364" t="s">
        <v>3635</v>
      </c>
      <c r="Q83" s="364" t="s">
        <v>3636</v>
      </c>
      <c r="R83" s="364" t="s">
        <v>3637</v>
      </c>
      <c r="S83" s="364"/>
      <c r="T83" s="364"/>
      <c r="U83" s="364">
        <v>4366</v>
      </c>
      <c r="V83" s="364" t="s">
        <v>3638</v>
      </c>
      <c r="W83" s="364"/>
      <c r="X83" s="364" t="s">
        <v>3639</v>
      </c>
      <c r="Y83" s="364"/>
      <c r="Z83" s="364" t="s">
        <v>3640</v>
      </c>
      <c r="AA83" s="364"/>
      <c r="AB83" s="364" t="s">
        <v>3641</v>
      </c>
      <c r="AC83" s="364">
        <v>5020</v>
      </c>
      <c r="AD83" s="364"/>
      <c r="AE83" s="365" t="s">
        <v>115</v>
      </c>
    </row>
    <row r="84" spans="1:31" ht="13.65" customHeight="1">
      <c r="A84" s="363">
        <v>4422</v>
      </c>
      <c r="B84" s="364">
        <v>4422</v>
      </c>
      <c r="C84" s="364" t="s">
        <v>2618</v>
      </c>
      <c r="D84" s="364"/>
      <c r="E84" s="363">
        <v>6271</v>
      </c>
      <c r="F84" s="363" t="s">
        <v>115</v>
      </c>
      <c r="G84" s="365" t="s">
        <v>116</v>
      </c>
      <c r="H84" s="363" t="s">
        <v>115</v>
      </c>
      <c r="I84" s="363" t="s">
        <v>115</v>
      </c>
      <c r="J84" s="363" t="s">
        <v>3259</v>
      </c>
      <c r="K84" s="364" t="s">
        <v>3260</v>
      </c>
      <c r="L84" s="364"/>
      <c r="M84" s="364" t="s">
        <v>3261</v>
      </c>
      <c r="N84" s="364" t="s">
        <v>3261</v>
      </c>
      <c r="O84" s="364" t="s">
        <v>3642</v>
      </c>
      <c r="P84" s="364" t="s">
        <v>3643</v>
      </c>
      <c r="Q84" s="364" t="s">
        <v>3644</v>
      </c>
      <c r="R84" s="364"/>
      <c r="S84" s="364"/>
      <c r="T84" s="364"/>
      <c r="U84" s="364">
        <v>4422</v>
      </c>
      <c r="V84" s="364" t="s">
        <v>3645</v>
      </c>
      <c r="W84" s="364"/>
      <c r="X84" s="364"/>
      <c r="Y84" s="364"/>
      <c r="Z84" s="364"/>
      <c r="AA84" s="364"/>
      <c r="AB84" s="364" t="s">
        <v>3646</v>
      </c>
      <c r="AC84" s="364">
        <v>4002</v>
      </c>
      <c r="AD84" s="364"/>
      <c r="AE84" s="365" t="s">
        <v>115</v>
      </c>
    </row>
    <row r="85" spans="1:31" ht="13.65" customHeight="1">
      <c r="A85" s="363">
        <v>4427</v>
      </c>
      <c r="B85" s="364">
        <v>4427</v>
      </c>
      <c r="C85" s="364" t="s">
        <v>2623</v>
      </c>
      <c r="D85" s="364">
        <v>4427</v>
      </c>
      <c r="E85" s="363">
        <v>2</v>
      </c>
      <c r="F85" s="363" t="s">
        <v>115</v>
      </c>
      <c r="G85" s="365" t="s">
        <v>116</v>
      </c>
      <c r="H85" s="363" t="s">
        <v>115</v>
      </c>
      <c r="I85" s="363" t="s">
        <v>115</v>
      </c>
      <c r="J85" s="363" t="s">
        <v>3259</v>
      </c>
      <c r="K85" s="364" t="s">
        <v>3260</v>
      </c>
      <c r="L85" s="364"/>
      <c r="M85" s="364" t="s">
        <v>3274</v>
      </c>
      <c r="N85" s="364" t="s">
        <v>3299</v>
      </c>
      <c r="O85" s="364" t="s">
        <v>1381</v>
      </c>
      <c r="P85" s="364" t="s">
        <v>3647</v>
      </c>
      <c r="Q85" s="364" t="s">
        <v>3648</v>
      </c>
      <c r="R85" s="364"/>
      <c r="S85" s="364"/>
      <c r="T85" s="364"/>
      <c r="U85" s="364">
        <v>4427</v>
      </c>
      <c r="V85" s="364" t="s">
        <v>3649</v>
      </c>
      <c r="W85" s="364"/>
      <c r="X85" s="364" t="s">
        <v>3634</v>
      </c>
      <c r="Y85" s="364"/>
      <c r="Z85" s="364"/>
      <c r="AA85" s="364"/>
      <c r="AB85" s="364"/>
      <c r="AC85" s="364">
        <v>4067</v>
      </c>
      <c r="AD85" s="364"/>
      <c r="AE85" s="365" t="s">
        <v>115</v>
      </c>
    </row>
    <row r="86" spans="1:31" ht="13.65" customHeight="1">
      <c r="A86" s="363">
        <v>4428</v>
      </c>
      <c r="B86" s="364">
        <v>4428</v>
      </c>
      <c r="C86" s="364" t="s">
        <v>2625</v>
      </c>
      <c r="D86" s="364">
        <v>4428</v>
      </c>
      <c r="E86" s="363">
        <v>2</v>
      </c>
      <c r="F86" s="363" t="s">
        <v>115</v>
      </c>
      <c r="G86" s="365" t="s">
        <v>116</v>
      </c>
      <c r="H86" s="363" t="s">
        <v>115</v>
      </c>
      <c r="I86" s="363" t="s">
        <v>115</v>
      </c>
      <c r="J86" s="363" t="s">
        <v>3259</v>
      </c>
      <c r="K86" s="364" t="s">
        <v>3260</v>
      </c>
      <c r="L86" s="364"/>
      <c r="M86" s="364" t="s">
        <v>3274</v>
      </c>
      <c r="N86" s="364" t="s">
        <v>3283</v>
      </c>
      <c r="O86" s="364"/>
      <c r="P86" s="364" t="s">
        <v>3650</v>
      </c>
      <c r="Q86" s="364" t="s">
        <v>3651</v>
      </c>
      <c r="R86" s="364" t="s">
        <v>3652</v>
      </c>
      <c r="S86" s="364"/>
      <c r="T86" s="364"/>
      <c r="U86" s="364">
        <v>4428</v>
      </c>
      <c r="V86" s="364" t="s">
        <v>3653</v>
      </c>
      <c r="W86" s="364" t="s">
        <v>3654</v>
      </c>
      <c r="X86" s="364" t="s">
        <v>3655</v>
      </c>
      <c r="Y86" s="364" t="s">
        <v>3654</v>
      </c>
      <c r="Z86" s="364"/>
      <c r="AA86" s="364"/>
      <c r="AB86" s="364" t="s">
        <v>3656</v>
      </c>
      <c r="AC86" s="364">
        <v>4068</v>
      </c>
      <c r="AD86" s="364"/>
      <c r="AE86" s="365" t="s">
        <v>115</v>
      </c>
    </row>
    <row r="87" spans="1:31" ht="13.65" customHeight="1">
      <c r="A87" s="363">
        <v>4428</v>
      </c>
      <c r="B87" s="364">
        <v>4428</v>
      </c>
      <c r="C87" s="364" t="s">
        <v>2625</v>
      </c>
      <c r="D87" s="364">
        <v>4428</v>
      </c>
      <c r="E87" s="363">
        <v>2</v>
      </c>
      <c r="F87" s="363" t="s">
        <v>116</v>
      </c>
      <c r="G87" s="365" t="s">
        <v>116</v>
      </c>
      <c r="H87" s="363" t="s">
        <v>115</v>
      </c>
      <c r="I87" s="363" t="s">
        <v>115</v>
      </c>
      <c r="J87" s="363" t="s">
        <v>3259</v>
      </c>
      <c r="K87" s="364" t="s">
        <v>3260</v>
      </c>
      <c r="L87" s="364"/>
      <c r="M87" s="364" t="s">
        <v>3274</v>
      </c>
      <c r="N87" s="364" t="s">
        <v>3283</v>
      </c>
      <c r="O87" s="364"/>
      <c r="P87" s="364" t="s">
        <v>3650</v>
      </c>
      <c r="Q87" s="364" t="s">
        <v>3651</v>
      </c>
      <c r="R87" s="364" t="s">
        <v>3652</v>
      </c>
      <c r="S87" s="364"/>
      <c r="T87" s="364"/>
      <c r="U87" s="364">
        <v>4428</v>
      </c>
      <c r="V87" s="364" t="s">
        <v>3653</v>
      </c>
      <c r="W87" s="364" t="s">
        <v>3654</v>
      </c>
      <c r="X87" s="364" t="s">
        <v>3655</v>
      </c>
      <c r="Y87" s="364" t="s">
        <v>3654</v>
      </c>
      <c r="Z87" s="364"/>
      <c r="AA87" s="364"/>
      <c r="AB87" s="364" t="s">
        <v>3656</v>
      </c>
      <c r="AC87" s="364">
        <v>4068</v>
      </c>
      <c r="AD87" s="364"/>
      <c r="AE87" s="365" t="s">
        <v>115</v>
      </c>
    </row>
    <row r="88" spans="1:31" ht="13.65" customHeight="1">
      <c r="A88" s="363">
        <v>4437</v>
      </c>
      <c r="B88" s="364">
        <v>4437</v>
      </c>
      <c r="C88" s="364" t="s">
        <v>2631</v>
      </c>
      <c r="D88" s="364">
        <v>4437</v>
      </c>
      <c r="E88" s="363" t="s">
        <v>3341</v>
      </c>
      <c r="F88" s="363" t="s">
        <v>116</v>
      </c>
      <c r="G88" s="365" t="s">
        <v>116</v>
      </c>
      <c r="H88" s="363" t="s">
        <v>115</v>
      </c>
      <c r="I88" s="363" t="s">
        <v>115</v>
      </c>
      <c r="J88" s="363" t="s">
        <v>3259</v>
      </c>
      <c r="K88" s="364" t="s">
        <v>3260</v>
      </c>
      <c r="L88" s="364"/>
      <c r="M88" s="364" t="s">
        <v>3274</v>
      </c>
      <c r="N88" s="364" t="s">
        <v>3299</v>
      </c>
      <c r="O88" s="364"/>
      <c r="P88" s="364" t="s">
        <v>3657</v>
      </c>
      <c r="Q88" s="364" t="s">
        <v>3658</v>
      </c>
      <c r="R88" s="364" t="s">
        <v>3659</v>
      </c>
      <c r="S88" s="364"/>
      <c r="T88" s="364"/>
      <c r="U88" s="364">
        <v>4437</v>
      </c>
      <c r="V88" s="364" t="s">
        <v>3660</v>
      </c>
      <c r="W88" s="364"/>
      <c r="X88" s="364"/>
      <c r="Y88" s="364"/>
      <c r="Z88" s="364" t="s">
        <v>3661</v>
      </c>
      <c r="AA88" s="364"/>
      <c r="AB88" s="364" t="s">
        <v>3662</v>
      </c>
      <c r="AC88" s="364">
        <v>1594</v>
      </c>
      <c r="AD88" s="364"/>
      <c r="AE88" s="365" t="s">
        <v>115</v>
      </c>
    </row>
    <row r="89" spans="1:31" ht="13.65" customHeight="1">
      <c r="A89" s="363">
        <v>4453</v>
      </c>
      <c r="B89" s="364">
        <v>4453</v>
      </c>
      <c r="C89" s="364" t="s">
        <v>2634</v>
      </c>
      <c r="D89" s="364">
        <v>4453</v>
      </c>
      <c r="E89" s="363">
        <v>177</v>
      </c>
      <c r="F89" s="363" t="s">
        <v>115</v>
      </c>
      <c r="G89" s="365" t="s">
        <v>116</v>
      </c>
      <c r="H89" s="363" t="s">
        <v>115</v>
      </c>
      <c r="I89" s="363" t="s">
        <v>115</v>
      </c>
      <c r="J89" s="363" t="s">
        <v>3259</v>
      </c>
      <c r="K89" s="364" t="s">
        <v>3260</v>
      </c>
      <c r="L89" s="364"/>
      <c r="M89" s="364" t="s">
        <v>3274</v>
      </c>
      <c r="N89" s="364" t="s">
        <v>3283</v>
      </c>
      <c r="O89" s="364"/>
      <c r="P89" s="364" t="s">
        <v>3663</v>
      </c>
      <c r="Q89" s="364" t="s">
        <v>3664</v>
      </c>
      <c r="R89" s="364" t="s">
        <v>3665</v>
      </c>
      <c r="S89" s="364"/>
      <c r="T89" s="364"/>
      <c r="U89" s="364">
        <v>4453</v>
      </c>
      <c r="V89" s="364" t="s">
        <v>3666</v>
      </c>
      <c r="W89" s="364"/>
      <c r="X89" s="364" t="s">
        <v>3290</v>
      </c>
      <c r="Y89" s="364"/>
      <c r="Z89" s="364"/>
      <c r="AA89" s="364"/>
      <c r="AB89" s="364" t="s">
        <v>3667</v>
      </c>
      <c r="AC89" s="364">
        <v>1017</v>
      </c>
      <c r="AD89" s="364"/>
      <c r="AE89" s="365" t="s">
        <v>115</v>
      </c>
    </row>
    <row r="90" spans="1:31" ht="13.65" customHeight="1">
      <c r="A90" s="363">
        <v>4457</v>
      </c>
      <c r="B90" s="364">
        <v>4457</v>
      </c>
      <c r="C90" s="364" t="s">
        <v>2636</v>
      </c>
      <c r="D90" s="364">
        <v>4457</v>
      </c>
      <c r="E90" s="363">
        <v>5</v>
      </c>
      <c r="F90" s="363" t="s">
        <v>116</v>
      </c>
      <c r="G90" s="365" t="s">
        <v>116</v>
      </c>
      <c r="H90" s="363" t="s">
        <v>115</v>
      </c>
      <c r="I90" s="363" t="s">
        <v>115</v>
      </c>
      <c r="J90" s="363" t="s">
        <v>3259</v>
      </c>
      <c r="K90" s="364" t="s">
        <v>3260</v>
      </c>
      <c r="L90" s="364"/>
      <c r="M90" s="364" t="s">
        <v>3274</v>
      </c>
      <c r="N90" s="364" t="s">
        <v>1378</v>
      </c>
      <c r="O90" s="364"/>
      <c r="P90" s="364" t="s">
        <v>3668</v>
      </c>
      <c r="Q90" s="364" t="s">
        <v>3669</v>
      </c>
      <c r="R90" s="364"/>
      <c r="S90" s="364"/>
      <c r="T90" s="364"/>
      <c r="U90" s="364">
        <v>4457</v>
      </c>
      <c r="V90" s="364" t="s">
        <v>3670</v>
      </c>
      <c r="W90" s="364"/>
      <c r="X90" s="364"/>
      <c r="Y90" s="364"/>
      <c r="Z90" s="364" t="s">
        <v>3671</v>
      </c>
      <c r="AA90" s="364"/>
      <c r="AB90" s="364" t="s">
        <v>3672</v>
      </c>
      <c r="AC90" s="364">
        <v>5030</v>
      </c>
      <c r="AD90" s="364"/>
      <c r="AE90" s="365" t="s">
        <v>115</v>
      </c>
    </row>
    <row r="91" spans="1:31" ht="13.65" customHeight="1">
      <c r="A91" s="363">
        <v>4544</v>
      </c>
      <c r="B91" s="364">
        <v>4544</v>
      </c>
      <c r="C91" s="364" t="s">
        <v>2674</v>
      </c>
      <c r="D91" s="364"/>
      <c r="E91" s="363">
        <v>65165</v>
      </c>
      <c r="F91" s="363" t="s">
        <v>115</v>
      </c>
      <c r="G91" s="365" t="s">
        <v>115</v>
      </c>
      <c r="H91" s="363" t="s">
        <v>115</v>
      </c>
      <c r="I91" s="363" t="s">
        <v>115</v>
      </c>
      <c r="J91" s="363" t="s">
        <v>3259</v>
      </c>
      <c r="K91" s="364" t="s">
        <v>3260</v>
      </c>
      <c r="L91" s="364"/>
      <c r="M91" s="364" t="s">
        <v>3261</v>
      </c>
      <c r="N91" s="364" t="s">
        <v>3261</v>
      </c>
      <c r="O91" s="364"/>
      <c r="P91" s="364" t="s">
        <v>3673</v>
      </c>
      <c r="Q91" s="364" t="s">
        <v>3674</v>
      </c>
      <c r="R91" s="364" t="s">
        <v>3675</v>
      </c>
      <c r="S91" s="364"/>
      <c r="T91" s="364"/>
      <c r="U91" s="364">
        <v>4544</v>
      </c>
      <c r="V91" s="364" t="s">
        <v>3676</v>
      </c>
      <c r="W91" s="364" t="s">
        <v>3677</v>
      </c>
      <c r="X91" s="364" t="s">
        <v>3678</v>
      </c>
      <c r="Y91" s="364" t="s">
        <v>3679</v>
      </c>
      <c r="Z91" s="364" t="s">
        <v>3680</v>
      </c>
      <c r="AA91" s="364"/>
      <c r="AB91" s="364" t="s">
        <v>3681</v>
      </c>
      <c r="AC91" s="364">
        <v>1007</v>
      </c>
      <c r="AD91" s="364"/>
      <c r="AE91" s="365" t="s">
        <v>115</v>
      </c>
    </row>
    <row r="92" spans="1:31" ht="13.65" customHeight="1">
      <c r="A92" s="363">
        <v>4544</v>
      </c>
      <c r="B92" s="364">
        <v>4548</v>
      </c>
      <c r="C92" s="364" t="s">
        <v>2679</v>
      </c>
      <c r="D92" s="364"/>
      <c r="E92" s="363">
        <v>65165</v>
      </c>
      <c r="F92" s="363" t="s">
        <v>115</v>
      </c>
      <c r="G92" s="365" t="s">
        <v>116</v>
      </c>
      <c r="H92" s="363" t="s">
        <v>115</v>
      </c>
      <c r="I92" s="363" t="s">
        <v>115</v>
      </c>
      <c r="J92" s="363" t="s">
        <v>3259</v>
      </c>
      <c r="K92" s="364" t="s">
        <v>3260</v>
      </c>
      <c r="L92" s="364"/>
      <c r="M92" s="364" t="s">
        <v>3261</v>
      </c>
      <c r="N92" s="364" t="s">
        <v>3261</v>
      </c>
      <c r="O92" s="364"/>
      <c r="P92" s="364" t="s">
        <v>3673</v>
      </c>
      <c r="Q92" s="364" t="s">
        <v>3674</v>
      </c>
      <c r="R92" s="364" t="s">
        <v>3682</v>
      </c>
      <c r="S92" s="364"/>
      <c r="T92" s="364"/>
      <c r="U92" s="364">
        <v>4548</v>
      </c>
      <c r="V92" s="364" t="s">
        <v>3676</v>
      </c>
      <c r="W92" s="364" t="s">
        <v>3677</v>
      </c>
      <c r="X92" s="364" t="s">
        <v>3678</v>
      </c>
      <c r="Y92" s="364" t="s">
        <v>3679</v>
      </c>
      <c r="Z92" s="364" t="s">
        <v>3680</v>
      </c>
      <c r="AA92" s="364"/>
      <c r="AB92" s="364" t="s">
        <v>3681</v>
      </c>
      <c r="AC92" s="364">
        <v>1007</v>
      </c>
      <c r="AD92" s="364"/>
      <c r="AE92" s="365" t="s">
        <v>115</v>
      </c>
    </row>
    <row r="93" spans="1:31" ht="13.65" customHeight="1">
      <c r="A93" s="363">
        <v>4544</v>
      </c>
      <c r="B93" s="364">
        <v>254</v>
      </c>
      <c r="C93" s="364" t="s">
        <v>1370</v>
      </c>
      <c r="D93" s="364"/>
      <c r="E93" s="363">
        <v>65165</v>
      </c>
      <c r="F93" s="363" t="s">
        <v>115</v>
      </c>
      <c r="G93" s="365" t="s">
        <v>116</v>
      </c>
      <c r="H93" s="363" t="s">
        <v>115</v>
      </c>
      <c r="I93" s="363" t="s">
        <v>115</v>
      </c>
      <c r="J93" s="363" t="s">
        <v>3259</v>
      </c>
      <c r="K93" s="364" t="s">
        <v>3260</v>
      </c>
      <c r="L93" s="364"/>
      <c r="M93" s="364" t="s">
        <v>3261</v>
      </c>
      <c r="N93" s="364" t="s">
        <v>3261</v>
      </c>
      <c r="O93" s="364"/>
      <c r="P93" s="364" t="s">
        <v>3673</v>
      </c>
      <c r="Q93" s="364" t="s">
        <v>3674</v>
      </c>
      <c r="R93" s="364" t="s">
        <v>3682</v>
      </c>
      <c r="S93" s="364"/>
      <c r="T93" s="364"/>
      <c r="U93" s="364">
        <v>254</v>
      </c>
      <c r="V93" s="364" t="s">
        <v>3683</v>
      </c>
      <c r="W93" s="364"/>
      <c r="X93" s="364" t="s">
        <v>3684</v>
      </c>
      <c r="Y93" s="364"/>
      <c r="Z93" s="364"/>
      <c r="AA93" s="364"/>
      <c r="AB93" s="364" t="s">
        <v>3681</v>
      </c>
      <c r="AC93" s="364">
        <v>1007</v>
      </c>
      <c r="AD93" s="364"/>
      <c r="AE93" s="365" t="s">
        <v>115</v>
      </c>
    </row>
    <row r="94" spans="1:31" ht="13.65" customHeight="1">
      <c r="A94" s="363">
        <v>4544</v>
      </c>
      <c r="B94" s="364">
        <v>4136</v>
      </c>
      <c r="C94" s="364" t="s">
        <v>2527</v>
      </c>
      <c r="D94" s="364"/>
      <c r="E94" s="363">
        <v>65165</v>
      </c>
      <c r="F94" s="363" t="s">
        <v>115</v>
      </c>
      <c r="G94" s="365" t="s">
        <v>116</v>
      </c>
      <c r="H94" s="363" t="s">
        <v>115</v>
      </c>
      <c r="I94" s="363" t="s">
        <v>115</v>
      </c>
      <c r="J94" s="363" t="s">
        <v>3259</v>
      </c>
      <c r="K94" s="364" t="s">
        <v>3685</v>
      </c>
      <c r="L94" s="364"/>
      <c r="M94" s="364" t="s">
        <v>3400</v>
      </c>
      <c r="N94" s="364" t="s">
        <v>3400</v>
      </c>
      <c r="O94" s="364" t="s">
        <v>3299</v>
      </c>
      <c r="P94" s="364" t="s">
        <v>3686</v>
      </c>
      <c r="Q94" s="364" t="s">
        <v>3687</v>
      </c>
      <c r="R94" s="364" t="s">
        <v>3688</v>
      </c>
      <c r="S94" s="364"/>
      <c r="T94" s="364"/>
      <c r="U94" s="364">
        <v>4136</v>
      </c>
      <c r="V94" s="364" t="s">
        <v>3689</v>
      </c>
      <c r="W94" s="364"/>
      <c r="X94" s="364"/>
      <c r="Y94" s="364"/>
      <c r="Z94" s="364"/>
      <c r="AA94" s="364"/>
      <c r="AB94" s="364" t="s">
        <v>3690</v>
      </c>
      <c r="AC94" s="364">
        <v>1132</v>
      </c>
      <c r="AD94" s="364"/>
      <c r="AE94" s="365" t="s">
        <v>116</v>
      </c>
    </row>
    <row r="95" spans="1:31" ht="13.65" customHeight="1">
      <c r="A95" s="363">
        <v>4544</v>
      </c>
      <c r="B95" s="364">
        <v>4398</v>
      </c>
      <c r="C95" s="364" t="s">
        <v>2607</v>
      </c>
      <c r="D95" s="364"/>
      <c r="E95" s="363">
        <v>65165</v>
      </c>
      <c r="F95" s="363" t="s">
        <v>115</v>
      </c>
      <c r="G95" s="365" t="s">
        <v>116</v>
      </c>
      <c r="H95" s="363" t="s">
        <v>115</v>
      </c>
      <c r="I95" s="363" t="s">
        <v>115</v>
      </c>
      <c r="J95" s="363" t="s">
        <v>3259</v>
      </c>
      <c r="K95" s="364" t="s">
        <v>3260</v>
      </c>
      <c r="L95" s="364"/>
      <c r="M95" s="364" t="s">
        <v>3261</v>
      </c>
      <c r="N95" s="364" t="s">
        <v>3261</v>
      </c>
      <c r="O95" s="364" t="s">
        <v>3299</v>
      </c>
      <c r="P95" s="364" t="s">
        <v>3691</v>
      </c>
      <c r="Q95" s="364" t="s">
        <v>3692</v>
      </c>
      <c r="R95" s="364" t="s">
        <v>3693</v>
      </c>
      <c r="S95" s="364"/>
      <c r="T95" s="364"/>
      <c r="U95" s="364">
        <v>4398</v>
      </c>
      <c r="V95" s="364" t="s">
        <v>3412</v>
      </c>
      <c r="W95" s="364"/>
      <c r="X95" s="364" t="s">
        <v>3694</v>
      </c>
      <c r="Y95" s="364"/>
      <c r="Z95" s="364"/>
      <c r="AA95" s="364"/>
      <c r="AB95" s="364" t="s">
        <v>3695</v>
      </c>
      <c r="AC95" s="364">
        <v>1066</v>
      </c>
      <c r="AD95" s="364"/>
      <c r="AE95" s="365" t="s">
        <v>116</v>
      </c>
    </row>
    <row r="96" spans="1:31" ht="13.65" customHeight="1">
      <c r="A96" s="363">
        <v>4549</v>
      </c>
      <c r="B96" s="364">
        <v>4549</v>
      </c>
      <c r="C96" s="364" t="s">
        <v>789</v>
      </c>
      <c r="D96" s="364">
        <v>4549</v>
      </c>
      <c r="E96" s="363">
        <v>4</v>
      </c>
      <c r="F96" s="363" t="s">
        <v>115</v>
      </c>
      <c r="G96" s="365" t="s">
        <v>116</v>
      </c>
      <c r="H96" s="363" t="s">
        <v>115</v>
      </c>
      <c r="I96" s="363" t="s">
        <v>115</v>
      </c>
      <c r="J96" s="363" t="s">
        <v>3259</v>
      </c>
      <c r="K96" s="364" t="s">
        <v>3260</v>
      </c>
      <c r="L96" s="364"/>
      <c r="M96" s="364" t="s">
        <v>3274</v>
      </c>
      <c r="N96" s="364" t="s">
        <v>3283</v>
      </c>
      <c r="O96" s="364"/>
      <c r="P96" s="364" t="s">
        <v>3284</v>
      </c>
      <c r="Q96" s="364" t="s">
        <v>3285</v>
      </c>
      <c r="R96" s="364"/>
      <c r="S96" s="364"/>
      <c r="T96" s="364"/>
      <c r="U96" s="364">
        <v>4549</v>
      </c>
      <c r="V96" s="364" t="s">
        <v>3289</v>
      </c>
      <c r="W96" s="364"/>
      <c r="X96" s="364" t="s">
        <v>3290</v>
      </c>
      <c r="Y96" s="364"/>
      <c r="Z96" s="364"/>
      <c r="AA96" s="364"/>
      <c r="AB96" s="364" t="s">
        <v>3288</v>
      </c>
      <c r="AC96" s="364">
        <v>4016</v>
      </c>
      <c r="AD96" s="364"/>
      <c r="AE96" s="365" t="s">
        <v>115</v>
      </c>
    </row>
    <row r="97" spans="1:31" ht="13.65" customHeight="1">
      <c r="A97" s="363">
        <v>4550</v>
      </c>
      <c r="B97" s="364">
        <v>4550</v>
      </c>
      <c r="C97" s="364" t="s">
        <v>998</v>
      </c>
      <c r="D97" s="364"/>
      <c r="E97" s="363">
        <v>10822</v>
      </c>
      <c r="F97" s="363" t="s">
        <v>115</v>
      </c>
      <c r="G97" s="365" t="s">
        <v>116</v>
      </c>
      <c r="H97" s="363" t="s">
        <v>115</v>
      </c>
      <c r="I97" s="363" t="s">
        <v>115</v>
      </c>
      <c r="J97" s="363" t="s">
        <v>3259</v>
      </c>
      <c r="K97" s="364" t="s">
        <v>3260</v>
      </c>
      <c r="L97" s="364"/>
      <c r="M97" s="364" t="s">
        <v>3261</v>
      </c>
      <c r="N97" s="364" t="s">
        <v>3261</v>
      </c>
      <c r="O97" s="364"/>
      <c r="P97" s="364" t="s">
        <v>3696</v>
      </c>
      <c r="Q97" s="364" t="s">
        <v>3697</v>
      </c>
      <c r="R97" s="364"/>
      <c r="S97" s="364"/>
      <c r="T97" s="364"/>
      <c r="U97" s="364">
        <v>4550</v>
      </c>
      <c r="V97" s="364" t="s">
        <v>3698</v>
      </c>
      <c r="W97" s="364"/>
      <c r="X97" s="364" t="s">
        <v>3678</v>
      </c>
      <c r="Y97" s="364"/>
      <c r="Z97" s="364" t="s">
        <v>3699</v>
      </c>
      <c r="AA97" s="364"/>
      <c r="AB97" s="364">
        <v>0</v>
      </c>
      <c r="AC97" s="364">
        <v>1034</v>
      </c>
      <c r="AD97" s="364"/>
      <c r="AE97" s="365" t="s">
        <v>115</v>
      </c>
    </row>
    <row r="98" spans="1:31" ht="13.65" customHeight="1">
      <c r="A98" s="363">
        <v>4624</v>
      </c>
      <c r="B98" s="364">
        <v>4624</v>
      </c>
      <c r="C98" s="364" t="s">
        <v>1690</v>
      </c>
      <c r="D98" s="364"/>
      <c r="E98" s="363">
        <v>18609</v>
      </c>
      <c r="F98" s="363" t="s">
        <v>116</v>
      </c>
      <c r="G98" s="365" t="s">
        <v>116</v>
      </c>
      <c r="H98" s="363" t="s">
        <v>115</v>
      </c>
      <c r="I98" s="363" t="s">
        <v>115</v>
      </c>
      <c r="J98" s="363" t="s">
        <v>3259</v>
      </c>
      <c r="K98" s="364" t="s">
        <v>3260</v>
      </c>
      <c r="L98" s="364"/>
      <c r="M98" s="364" t="s">
        <v>3261</v>
      </c>
      <c r="N98" s="364" t="s">
        <v>3261</v>
      </c>
      <c r="O98" s="364"/>
      <c r="P98" s="364" t="s">
        <v>3700</v>
      </c>
      <c r="Q98" s="364" t="s">
        <v>3701</v>
      </c>
      <c r="R98" s="364"/>
      <c r="S98" s="364"/>
      <c r="T98" s="364"/>
      <c r="U98" s="364">
        <v>4624</v>
      </c>
      <c r="V98" s="364" t="s">
        <v>3335</v>
      </c>
      <c r="W98" s="364" t="s">
        <v>3302</v>
      </c>
      <c r="X98" s="364" t="s">
        <v>3290</v>
      </c>
      <c r="Y98" s="364">
        <v>9200</v>
      </c>
      <c r="Z98" s="364"/>
      <c r="AA98" s="364"/>
      <c r="AB98" s="364" t="s">
        <v>3702</v>
      </c>
      <c r="AC98" s="364">
        <v>1004</v>
      </c>
      <c r="AD98" s="364"/>
      <c r="AE98" s="365" t="s">
        <v>115</v>
      </c>
    </row>
    <row r="99" spans="1:31" ht="13.65" customHeight="1">
      <c r="A99" s="363">
        <v>4643</v>
      </c>
      <c r="B99" s="364">
        <v>4643</v>
      </c>
      <c r="C99" s="364" t="s">
        <v>1016</v>
      </c>
      <c r="D99" s="364"/>
      <c r="E99" s="363">
        <v>8672</v>
      </c>
      <c r="F99" s="363" t="s">
        <v>116</v>
      </c>
      <c r="G99" s="365" t="s">
        <v>116</v>
      </c>
      <c r="H99" s="363" t="s">
        <v>115</v>
      </c>
      <c r="I99" s="363" t="s">
        <v>115</v>
      </c>
      <c r="J99" s="363" t="s">
        <v>3399</v>
      </c>
      <c r="K99" s="364" t="s">
        <v>3260</v>
      </c>
      <c r="L99" s="364"/>
      <c r="M99" s="364" t="s">
        <v>3261</v>
      </c>
      <c r="N99" s="364" t="s">
        <v>3261</v>
      </c>
      <c r="O99" s="364"/>
      <c r="P99" s="364" t="s">
        <v>3703</v>
      </c>
      <c r="Q99" s="364" t="s">
        <v>3704</v>
      </c>
      <c r="R99" s="364" t="s">
        <v>3705</v>
      </c>
      <c r="S99" s="364"/>
      <c r="T99" s="364"/>
      <c r="U99" s="364">
        <v>4643</v>
      </c>
      <c r="V99" s="364" t="s">
        <v>3706</v>
      </c>
      <c r="W99" s="364"/>
      <c r="X99" s="364"/>
      <c r="Y99" s="364"/>
      <c r="Z99" s="364" t="s">
        <v>3707</v>
      </c>
      <c r="AA99" s="364"/>
      <c r="AB99" s="364" t="s">
        <v>3708</v>
      </c>
      <c r="AC99" s="364">
        <v>1236</v>
      </c>
      <c r="AD99" s="364"/>
      <c r="AE99" s="365" t="s">
        <v>115</v>
      </c>
    </row>
    <row r="100" spans="1:31" ht="13.65" customHeight="1">
      <c r="A100" s="363">
        <v>4651</v>
      </c>
      <c r="B100" s="364">
        <v>4651</v>
      </c>
      <c r="C100" s="364" t="s">
        <v>2708</v>
      </c>
      <c r="D100" s="364"/>
      <c r="E100" s="363">
        <v>0</v>
      </c>
      <c r="F100" s="363" t="s">
        <v>115</v>
      </c>
      <c r="G100" s="365" t="s">
        <v>116</v>
      </c>
      <c r="H100" s="363" t="s">
        <v>115</v>
      </c>
      <c r="I100" s="363" t="s">
        <v>115</v>
      </c>
      <c r="J100" s="363" t="s">
        <v>3259</v>
      </c>
      <c r="K100" s="364" t="s">
        <v>3260</v>
      </c>
      <c r="L100" s="364"/>
      <c r="M100" s="364" t="s">
        <v>3261</v>
      </c>
      <c r="N100" s="364" t="s">
        <v>3261</v>
      </c>
      <c r="O100" s="364"/>
      <c r="P100" s="364" t="s">
        <v>3709</v>
      </c>
      <c r="Q100" s="364" t="s">
        <v>3710</v>
      </c>
      <c r="R100" s="364"/>
      <c r="S100" s="364"/>
      <c r="T100" s="364"/>
      <c r="U100" s="364">
        <v>4651</v>
      </c>
      <c r="V100" s="364" t="s">
        <v>3711</v>
      </c>
      <c r="W100" s="364" t="s">
        <v>3712</v>
      </c>
      <c r="X100" s="364" t="s">
        <v>3713</v>
      </c>
      <c r="Y100" s="364" t="s">
        <v>3714</v>
      </c>
      <c r="Z100" s="364" t="s">
        <v>3712</v>
      </c>
      <c r="AA100" s="364"/>
      <c r="AB100" s="364" t="s">
        <v>3715</v>
      </c>
      <c r="AC100" s="364">
        <v>1364</v>
      </c>
      <c r="AD100" s="364"/>
      <c r="AE100" s="365" t="s">
        <v>115</v>
      </c>
    </row>
    <row r="101" spans="1:31" ht="13.65" customHeight="1">
      <c r="A101" s="363">
        <v>4683</v>
      </c>
      <c r="B101" s="364">
        <v>4683</v>
      </c>
      <c r="C101" s="364" t="s">
        <v>2713</v>
      </c>
      <c r="D101" s="364">
        <v>4683</v>
      </c>
      <c r="E101" s="363" t="s">
        <v>3341</v>
      </c>
      <c r="F101" s="363" t="s">
        <v>116</v>
      </c>
      <c r="G101" s="365" t="s">
        <v>116</v>
      </c>
      <c r="H101" s="363" t="s">
        <v>115</v>
      </c>
      <c r="I101" s="363" t="s">
        <v>115</v>
      </c>
      <c r="J101" s="363" t="s">
        <v>3259</v>
      </c>
      <c r="K101" s="364" t="s">
        <v>3260</v>
      </c>
      <c r="L101" s="364"/>
      <c r="M101" s="364" t="s">
        <v>3274</v>
      </c>
      <c r="N101" s="364" t="s">
        <v>3283</v>
      </c>
      <c r="O101" s="364"/>
      <c r="P101" s="364" t="s">
        <v>3716</v>
      </c>
      <c r="Q101" s="364" t="s">
        <v>3717</v>
      </c>
      <c r="R101" s="364"/>
      <c r="S101" s="364"/>
      <c r="T101" s="364"/>
      <c r="U101" s="364">
        <v>4683</v>
      </c>
      <c r="V101" s="364" t="s">
        <v>3286</v>
      </c>
      <c r="W101" s="364"/>
      <c r="X101" s="364" t="s">
        <v>3323</v>
      </c>
      <c r="Y101" s="364"/>
      <c r="Z101" s="364"/>
      <c r="AA101" s="364"/>
      <c r="AB101" s="364" t="s">
        <v>3718</v>
      </c>
      <c r="AC101" s="364">
        <v>8041</v>
      </c>
      <c r="AD101" s="364"/>
      <c r="AE101" s="365" t="s">
        <v>115</v>
      </c>
    </row>
    <row r="102" spans="1:31" ht="13.65" customHeight="1">
      <c r="A102" s="363">
        <v>4687</v>
      </c>
      <c r="B102" s="364">
        <v>4687</v>
      </c>
      <c r="C102" s="364" t="s">
        <v>954</v>
      </c>
      <c r="D102" s="364">
        <v>4687</v>
      </c>
      <c r="E102" s="363">
        <v>65</v>
      </c>
      <c r="F102" s="363" t="s">
        <v>115</v>
      </c>
      <c r="G102" s="365" t="s">
        <v>116</v>
      </c>
      <c r="H102" s="363" t="s">
        <v>115</v>
      </c>
      <c r="I102" s="363" t="s">
        <v>115</v>
      </c>
      <c r="J102" s="363" t="s">
        <v>3259</v>
      </c>
      <c r="K102" s="364" t="s">
        <v>3260</v>
      </c>
      <c r="L102" s="364"/>
      <c r="M102" s="364" t="s">
        <v>3274</v>
      </c>
      <c r="N102" s="364" t="s">
        <v>3283</v>
      </c>
      <c r="O102" s="364"/>
      <c r="P102" s="364" t="s">
        <v>3719</v>
      </c>
      <c r="Q102" s="364" t="s">
        <v>3720</v>
      </c>
      <c r="R102" s="364"/>
      <c r="S102" s="364"/>
      <c r="T102" s="364"/>
      <c r="U102" s="364">
        <v>4687</v>
      </c>
      <c r="V102" s="364" t="s">
        <v>3721</v>
      </c>
      <c r="W102" s="364"/>
      <c r="X102" s="364" t="s">
        <v>3722</v>
      </c>
      <c r="Y102" s="364">
        <v>9200</v>
      </c>
      <c r="Z102" s="364"/>
      <c r="AA102" s="364"/>
      <c r="AB102" s="364" t="s">
        <v>3723</v>
      </c>
      <c r="AC102" s="364">
        <v>1158</v>
      </c>
      <c r="AD102" s="364"/>
      <c r="AE102" s="365" t="s">
        <v>115</v>
      </c>
    </row>
    <row r="103" spans="1:31" ht="13.65" customHeight="1">
      <c r="A103" s="363">
        <v>4932</v>
      </c>
      <c r="B103" s="364">
        <v>4932</v>
      </c>
      <c r="C103" s="364" t="s">
        <v>1026</v>
      </c>
      <c r="D103" s="364">
        <v>4932</v>
      </c>
      <c r="E103" s="363">
        <v>27</v>
      </c>
      <c r="F103" s="363" t="s">
        <v>115</v>
      </c>
      <c r="G103" s="365" t="s">
        <v>116</v>
      </c>
      <c r="H103" s="363" t="s">
        <v>115</v>
      </c>
      <c r="I103" s="363" t="s">
        <v>115</v>
      </c>
      <c r="J103" s="363" t="s">
        <v>3259</v>
      </c>
      <c r="K103" s="364" t="s">
        <v>3260</v>
      </c>
      <c r="L103" s="364"/>
      <c r="M103" s="364" t="s">
        <v>3274</v>
      </c>
      <c r="N103" s="364" t="s">
        <v>3283</v>
      </c>
      <c r="O103" s="364"/>
      <c r="P103" s="364" t="s">
        <v>3724</v>
      </c>
      <c r="Q103" s="364" t="s">
        <v>3725</v>
      </c>
      <c r="R103" s="364" t="s">
        <v>3726</v>
      </c>
      <c r="S103" s="364"/>
      <c r="T103" s="364"/>
      <c r="U103" s="364">
        <v>4932</v>
      </c>
      <c r="V103" s="364" t="s">
        <v>3335</v>
      </c>
      <c r="W103" s="364" t="s">
        <v>3302</v>
      </c>
      <c r="X103" s="364" t="s">
        <v>3350</v>
      </c>
      <c r="Y103" s="364">
        <v>9200</v>
      </c>
      <c r="Z103" s="364"/>
      <c r="AA103" s="364"/>
      <c r="AB103" s="364" t="s">
        <v>3727</v>
      </c>
      <c r="AC103" s="364">
        <v>1018</v>
      </c>
      <c r="AD103" s="364"/>
      <c r="AE103" s="365" t="s">
        <v>115</v>
      </c>
    </row>
    <row r="104" spans="1:31" ht="13.65" customHeight="1">
      <c r="A104" s="363">
        <v>4934</v>
      </c>
      <c r="B104" s="364">
        <v>4934</v>
      </c>
      <c r="C104" s="364" t="s">
        <v>1028</v>
      </c>
      <c r="D104" s="364"/>
      <c r="E104" s="363">
        <v>63091</v>
      </c>
      <c r="F104" s="363" t="s">
        <v>116</v>
      </c>
      <c r="G104" s="365" t="s">
        <v>116</v>
      </c>
      <c r="H104" s="363" t="s">
        <v>115</v>
      </c>
      <c r="I104" s="363" t="s">
        <v>115</v>
      </c>
      <c r="J104" s="363" t="s">
        <v>3259</v>
      </c>
      <c r="K104" s="364" t="s">
        <v>3260</v>
      </c>
      <c r="L104" s="364"/>
      <c r="M104" s="364" t="s">
        <v>3261</v>
      </c>
      <c r="N104" s="364" t="s">
        <v>3261</v>
      </c>
      <c r="O104" s="364"/>
      <c r="P104" s="364" t="s">
        <v>3728</v>
      </c>
      <c r="Q104" s="364" t="s">
        <v>3729</v>
      </c>
      <c r="R104" s="364" t="s">
        <v>3730</v>
      </c>
      <c r="S104" s="364" t="s">
        <v>3731</v>
      </c>
      <c r="T104" s="364"/>
      <c r="U104" s="364">
        <v>4934</v>
      </c>
      <c r="V104" s="364" t="s">
        <v>3335</v>
      </c>
      <c r="W104" s="364" t="s">
        <v>3732</v>
      </c>
      <c r="X104" s="364" t="s">
        <v>3290</v>
      </c>
      <c r="Y104" s="364">
        <v>9034</v>
      </c>
      <c r="Z104" s="364"/>
      <c r="AA104" s="364"/>
      <c r="AB104" s="364" t="s">
        <v>3733</v>
      </c>
      <c r="AC104" s="364">
        <v>1008</v>
      </c>
      <c r="AD104" s="364"/>
      <c r="AE104" s="365" t="s">
        <v>115</v>
      </c>
    </row>
    <row r="105" spans="1:31" ht="13.65" customHeight="1">
      <c r="A105" s="363">
        <v>4936</v>
      </c>
      <c r="B105" s="364">
        <v>4936</v>
      </c>
      <c r="C105" s="364" t="s">
        <v>2759</v>
      </c>
      <c r="D105" s="364"/>
      <c r="E105" s="363" t="s">
        <v>3341</v>
      </c>
      <c r="F105" s="363" t="s">
        <v>116</v>
      </c>
      <c r="G105" s="365" t="s">
        <v>116</v>
      </c>
      <c r="H105" s="363" t="s">
        <v>115</v>
      </c>
      <c r="I105" s="363" t="s">
        <v>115</v>
      </c>
      <c r="J105" s="363" t="s">
        <v>3259</v>
      </c>
      <c r="K105" s="364" t="s">
        <v>3260</v>
      </c>
      <c r="L105" s="364"/>
      <c r="M105" s="364" t="s">
        <v>3261</v>
      </c>
      <c r="N105" s="364" t="s">
        <v>3261</v>
      </c>
      <c r="O105" s="364"/>
      <c r="P105" s="364" t="s">
        <v>3734</v>
      </c>
      <c r="Q105" s="364" t="s">
        <v>3735</v>
      </c>
      <c r="R105" s="364"/>
      <c r="S105" s="364"/>
      <c r="T105" s="364"/>
      <c r="U105" s="364">
        <v>4936</v>
      </c>
      <c r="V105" s="364" t="s">
        <v>3365</v>
      </c>
      <c r="W105" s="364"/>
      <c r="X105" s="364" t="s">
        <v>3328</v>
      </c>
      <c r="Y105" s="364"/>
      <c r="Z105" s="364"/>
      <c r="AA105" s="364"/>
      <c r="AB105" s="364" t="s">
        <v>3736</v>
      </c>
      <c r="AC105" s="364">
        <v>1371</v>
      </c>
      <c r="AD105" s="364"/>
      <c r="AE105" s="365" t="s">
        <v>115</v>
      </c>
    </row>
    <row r="106" spans="1:31" ht="13.65" customHeight="1">
      <c r="A106" s="363">
        <v>4950</v>
      </c>
      <c r="B106" s="364">
        <v>4950</v>
      </c>
      <c r="C106" s="364" t="s">
        <v>2769</v>
      </c>
      <c r="D106" s="364"/>
      <c r="E106" s="363">
        <v>11724</v>
      </c>
      <c r="F106" s="363" t="s">
        <v>115</v>
      </c>
      <c r="G106" s="365" t="s">
        <v>116</v>
      </c>
      <c r="H106" s="363" t="s">
        <v>115</v>
      </c>
      <c r="I106" s="363" t="s">
        <v>115</v>
      </c>
      <c r="J106" s="363" t="s">
        <v>3259</v>
      </c>
      <c r="K106" s="364" t="s">
        <v>3260</v>
      </c>
      <c r="L106" s="364"/>
      <c r="M106" s="364" t="s">
        <v>3261</v>
      </c>
      <c r="N106" s="364" t="s">
        <v>3261</v>
      </c>
      <c r="O106" s="364"/>
      <c r="P106" s="364">
        <v>0</v>
      </c>
      <c r="Q106" s="364"/>
      <c r="R106" s="364"/>
      <c r="S106" s="364"/>
      <c r="T106" s="364"/>
      <c r="U106" s="364">
        <v>4950</v>
      </c>
      <c r="V106" s="364" t="s">
        <v>3737</v>
      </c>
      <c r="W106" s="364"/>
      <c r="X106" s="364" t="s">
        <v>3738</v>
      </c>
      <c r="Y106" s="364"/>
      <c r="Z106" s="364" t="s">
        <v>3739</v>
      </c>
      <c r="AA106" s="364"/>
      <c r="AB106" s="364">
        <v>0</v>
      </c>
      <c r="AC106" s="364" t="s">
        <v>3740</v>
      </c>
      <c r="AD106" s="364"/>
      <c r="AE106" s="365" t="s">
        <v>115</v>
      </c>
    </row>
    <row r="107" spans="1:31" ht="13.65" customHeight="1">
      <c r="A107" s="363">
        <v>4983</v>
      </c>
      <c r="B107" s="364">
        <v>4983</v>
      </c>
      <c r="C107" s="364" t="s">
        <v>41</v>
      </c>
      <c r="D107" s="364">
        <v>4983</v>
      </c>
      <c r="E107" s="363">
        <v>7370</v>
      </c>
      <c r="F107" s="363" t="s">
        <v>115</v>
      </c>
      <c r="G107" s="365" t="s">
        <v>116</v>
      </c>
      <c r="H107" s="363" t="s">
        <v>115</v>
      </c>
      <c r="I107" s="363" t="s">
        <v>115</v>
      </c>
      <c r="J107" s="363" t="s">
        <v>3259</v>
      </c>
      <c r="K107" s="364" t="s">
        <v>3260</v>
      </c>
      <c r="L107" s="364"/>
      <c r="M107" s="364" t="s">
        <v>3274</v>
      </c>
      <c r="N107" s="364" t="s">
        <v>651</v>
      </c>
      <c r="O107" s="364" t="s">
        <v>3741</v>
      </c>
      <c r="P107" s="364" t="s">
        <v>3742</v>
      </c>
      <c r="Q107" s="364" t="s">
        <v>3743</v>
      </c>
      <c r="R107" s="364" t="s">
        <v>3744</v>
      </c>
      <c r="S107" s="364"/>
      <c r="T107" s="364"/>
      <c r="U107" s="364">
        <v>4983</v>
      </c>
      <c r="V107" s="364" t="s">
        <v>3745</v>
      </c>
      <c r="W107" s="364"/>
      <c r="X107" s="364" t="s">
        <v>3746</v>
      </c>
      <c r="Y107" s="364"/>
      <c r="Z107" s="364"/>
      <c r="AA107" s="364"/>
      <c r="AB107" s="364" t="s">
        <v>3747</v>
      </c>
      <c r="AC107" s="364">
        <v>1005</v>
      </c>
      <c r="AD107" s="364"/>
      <c r="AE107" s="365" t="s">
        <v>115</v>
      </c>
    </row>
    <row r="108" spans="1:31" ht="13.65" customHeight="1">
      <c r="A108" s="363">
        <v>4994</v>
      </c>
      <c r="B108" s="364">
        <v>4994</v>
      </c>
      <c r="C108" s="364" t="s">
        <v>1037</v>
      </c>
      <c r="D108" s="364"/>
      <c r="E108" s="363">
        <v>76768</v>
      </c>
      <c r="F108" s="363" t="s">
        <v>116</v>
      </c>
      <c r="G108" s="365" t="s">
        <v>116</v>
      </c>
      <c r="H108" s="363" t="s">
        <v>115</v>
      </c>
      <c r="I108" s="363" t="s">
        <v>115</v>
      </c>
      <c r="J108" s="363" t="s">
        <v>3259</v>
      </c>
      <c r="K108" s="364" t="s">
        <v>3260</v>
      </c>
      <c r="L108" s="364"/>
      <c r="M108" s="364" t="s">
        <v>3261</v>
      </c>
      <c r="N108" s="364" t="s">
        <v>3261</v>
      </c>
      <c r="O108" s="364" t="s">
        <v>3748</v>
      </c>
      <c r="P108" s="364" t="s">
        <v>3749</v>
      </c>
      <c r="Q108" s="364" t="s">
        <v>3750</v>
      </c>
      <c r="R108" s="364" t="s">
        <v>3751</v>
      </c>
      <c r="S108" s="364"/>
      <c r="T108" s="364"/>
      <c r="U108" s="364">
        <v>4994</v>
      </c>
      <c r="V108" s="364" t="s">
        <v>3335</v>
      </c>
      <c r="W108" s="364" t="s">
        <v>3752</v>
      </c>
      <c r="X108" s="364" t="s">
        <v>3290</v>
      </c>
      <c r="Y108" s="364">
        <v>9094</v>
      </c>
      <c r="Z108" s="364" t="s">
        <v>3753</v>
      </c>
      <c r="AA108" s="364"/>
      <c r="AB108" s="364" t="s">
        <v>3754</v>
      </c>
      <c r="AC108" s="364">
        <v>1009</v>
      </c>
      <c r="AD108" s="364"/>
      <c r="AE108" s="365" t="s">
        <v>115</v>
      </c>
    </row>
    <row r="109" spans="1:31" ht="13.65" customHeight="1">
      <c r="A109" s="363">
        <v>4994</v>
      </c>
      <c r="B109" s="364">
        <v>294</v>
      </c>
      <c r="C109" s="364" t="s">
        <v>1037</v>
      </c>
      <c r="D109" s="364"/>
      <c r="E109" s="363">
        <v>76768</v>
      </c>
      <c r="F109" s="363" t="s">
        <v>116</v>
      </c>
      <c r="G109" s="365" t="s">
        <v>116</v>
      </c>
      <c r="H109" s="363" t="s">
        <v>115</v>
      </c>
      <c r="I109" s="363" t="s">
        <v>115</v>
      </c>
      <c r="J109" s="363" t="s">
        <v>3259</v>
      </c>
      <c r="K109" s="364" t="s">
        <v>3260</v>
      </c>
      <c r="L109" s="364"/>
      <c r="M109" s="364" t="s">
        <v>3261</v>
      </c>
      <c r="N109" s="364" t="s">
        <v>3261</v>
      </c>
      <c r="O109" s="364"/>
      <c r="P109" s="364" t="s">
        <v>3749</v>
      </c>
      <c r="Q109" s="364" t="s">
        <v>3750</v>
      </c>
      <c r="R109" s="364" t="s">
        <v>3755</v>
      </c>
      <c r="S109" s="364"/>
      <c r="T109" s="364"/>
      <c r="U109" s="364">
        <v>294</v>
      </c>
      <c r="V109" s="364" t="s">
        <v>3683</v>
      </c>
      <c r="W109" s="364"/>
      <c r="X109" s="364"/>
      <c r="Y109" s="364"/>
      <c r="Z109" s="364"/>
      <c r="AA109" s="364"/>
      <c r="AB109" s="364" t="s">
        <v>3754</v>
      </c>
      <c r="AC109" s="364">
        <v>1009</v>
      </c>
      <c r="AD109" s="364"/>
      <c r="AE109" s="365" t="s">
        <v>115</v>
      </c>
    </row>
    <row r="110" spans="1:31" ht="13.65" customHeight="1">
      <c r="A110" s="363">
        <v>4994</v>
      </c>
      <c r="B110" s="364">
        <v>1032</v>
      </c>
      <c r="C110" s="364" t="s">
        <v>2060</v>
      </c>
      <c r="D110" s="364"/>
      <c r="E110" s="363">
        <v>76768</v>
      </c>
      <c r="F110" s="363" t="s">
        <v>116</v>
      </c>
      <c r="G110" s="365" t="s">
        <v>116</v>
      </c>
      <c r="H110" s="363" t="s">
        <v>115</v>
      </c>
      <c r="I110" s="363" t="s">
        <v>115</v>
      </c>
      <c r="J110" s="363" t="s">
        <v>3259</v>
      </c>
      <c r="K110" s="364" t="s">
        <v>3260</v>
      </c>
      <c r="L110" s="364"/>
      <c r="M110" s="364" t="s">
        <v>3400</v>
      </c>
      <c r="N110" s="364" t="s">
        <v>3400</v>
      </c>
      <c r="O110" s="364" t="s">
        <v>3299</v>
      </c>
      <c r="P110" s="364" t="s">
        <v>3756</v>
      </c>
      <c r="Q110" s="364" t="s">
        <v>3757</v>
      </c>
      <c r="R110" s="364" t="s">
        <v>3758</v>
      </c>
      <c r="S110" s="364"/>
      <c r="T110" s="364"/>
      <c r="U110" s="364">
        <v>1032</v>
      </c>
      <c r="V110" s="364" t="s">
        <v>3412</v>
      </c>
      <c r="W110" s="364"/>
      <c r="X110" s="364" t="s">
        <v>3694</v>
      </c>
      <c r="Y110" s="364"/>
      <c r="Z110" s="364"/>
      <c r="AA110" s="364"/>
      <c r="AB110" s="364" t="s">
        <v>3759</v>
      </c>
      <c r="AC110" s="364">
        <v>1079</v>
      </c>
      <c r="AD110" s="364"/>
      <c r="AE110" s="365" t="s">
        <v>116</v>
      </c>
    </row>
    <row r="111" spans="1:31" ht="13.65" customHeight="1">
      <c r="A111" s="363">
        <v>4997</v>
      </c>
      <c r="B111" s="364">
        <v>4997</v>
      </c>
      <c r="C111" s="364" t="s">
        <v>2792</v>
      </c>
      <c r="D111" s="364"/>
      <c r="E111" s="363">
        <v>1250</v>
      </c>
      <c r="F111" s="363" t="s">
        <v>115</v>
      </c>
      <c r="G111" s="365" t="s">
        <v>116</v>
      </c>
      <c r="H111" s="363" t="s">
        <v>115</v>
      </c>
      <c r="I111" s="363" t="s">
        <v>115</v>
      </c>
      <c r="J111" s="363" t="s">
        <v>3259</v>
      </c>
      <c r="K111" s="364" t="s">
        <v>3260</v>
      </c>
      <c r="L111" s="364"/>
      <c r="M111" s="364" t="s">
        <v>3261</v>
      </c>
      <c r="N111" s="364" t="s">
        <v>3261</v>
      </c>
      <c r="O111" s="364"/>
      <c r="P111" s="364" t="s">
        <v>3760</v>
      </c>
      <c r="Q111" s="364" t="s">
        <v>3761</v>
      </c>
      <c r="R111" s="364"/>
      <c r="S111" s="364"/>
      <c r="T111" s="364"/>
      <c r="U111" s="364">
        <v>4997</v>
      </c>
      <c r="V111" s="364" t="s">
        <v>3335</v>
      </c>
      <c r="W111" s="364" t="s">
        <v>3762</v>
      </c>
      <c r="X111" s="364" t="s">
        <v>3290</v>
      </c>
      <c r="Y111" s="364">
        <v>9094</v>
      </c>
      <c r="Z111" s="364"/>
      <c r="AA111" s="364"/>
      <c r="AB111" s="364" t="s">
        <v>3763</v>
      </c>
      <c r="AC111" s="364">
        <v>5027</v>
      </c>
      <c r="AD111" s="364"/>
      <c r="AE111" s="365" t="s">
        <v>115</v>
      </c>
    </row>
    <row r="112" spans="1:31" ht="13.65" customHeight="1">
      <c r="A112" s="363">
        <v>5224</v>
      </c>
      <c r="B112" s="364">
        <v>5224</v>
      </c>
      <c r="C112" s="364" t="s">
        <v>985</v>
      </c>
      <c r="D112" s="364"/>
      <c r="E112" s="363">
        <v>0</v>
      </c>
      <c r="F112" s="363" t="s">
        <v>116</v>
      </c>
      <c r="G112" s="365" t="s">
        <v>116</v>
      </c>
      <c r="H112" s="363" t="s">
        <v>115</v>
      </c>
      <c r="I112" s="363" t="s">
        <v>115</v>
      </c>
      <c r="J112" s="363" t="s">
        <v>3259</v>
      </c>
      <c r="K112" s="364" t="s">
        <v>3260</v>
      </c>
      <c r="L112" s="364"/>
      <c r="M112" s="364" t="s">
        <v>3261</v>
      </c>
      <c r="N112" s="364" t="s">
        <v>3261</v>
      </c>
      <c r="O112" s="364"/>
      <c r="P112" s="364" t="s">
        <v>3764</v>
      </c>
      <c r="Q112" s="364" t="s">
        <v>3765</v>
      </c>
      <c r="R112" s="364"/>
      <c r="S112" s="364"/>
      <c r="T112" s="364"/>
      <c r="U112" s="364">
        <v>5224</v>
      </c>
      <c r="V112" s="364" t="s">
        <v>3289</v>
      </c>
      <c r="W112" s="364"/>
      <c r="X112" s="364" t="s">
        <v>3290</v>
      </c>
      <c r="Y112" s="364"/>
      <c r="Z112" s="364"/>
      <c r="AA112" s="364"/>
      <c r="AB112" s="364" t="s">
        <v>3766</v>
      </c>
      <c r="AC112" s="364">
        <v>1246</v>
      </c>
      <c r="AD112" s="364"/>
      <c r="AE112" s="365" t="s">
        <v>115</v>
      </c>
    </row>
    <row r="113" spans="1:31" ht="13.65" customHeight="1">
      <c r="A113" s="363">
        <v>5240</v>
      </c>
      <c r="B113" s="364">
        <v>5240</v>
      </c>
      <c r="C113" s="364" t="s">
        <v>881</v>
      </c>
      <c r="D113" s="364"/>
      <c r="E113" s="363">
        <v>221</v>
      </c>
      <c r="F113" s="363" t="s">
        <v>116</v>
      </c>
      <c r="G113" s="365" t="s">
        <v>116</v>
      </c>
      <c r="H113" s="363" t="s">
        <v>115</v>
      </c>
      <c r="I113" s="363" t="s">
        <v>115</v>
      </c>
      <c r="J113" s="363" t="s">
        <v>3259</v>
      </c>
      <c r="K113" s="364" t="s">
        <v>3260</v>
      </c>
      <c r="L113" s="364"/>
      <c r="M113" s="364" t="s">
        <v>3261</v>
      </c>
      <c r="N113" s="364" t="s">
        <v>3261</v>
      </c>
      <c r="O113" s="364"/>
      <c r="P113" s="364" t="s">
        <v>3767</v>
      </c>
      <c r="Q113" s="364" t="s">
        <v>3768</v>
      </c>
      <c r="R113" s="364"/>
      <c r="S113" s="364"/>
      <c r="T113" s="364"/>
      <c r="U113" s="364">
        <v>5240</v>
      </c>
      <c r="V113" s="364" t="s">
        <v>3335</v>
      </c>
      <c r="W113" s="364" t="s">
        <v>3769</v>
      </c>
      <c r="X113" s="364" t="s">
        <v>3350</v>
      </c>
      <c r="Y113" s="364">
        <v>9043</v>
      </c>
      <c r="Z113" s="364" t="s">
        <v>3770</v>
      </c>
      <c r="AA113" s="364"/>
      <c r="AB113" s="364" t="s">
        <v>3771</v>
      </c>
      <c r="AC113" s="364">
        <v>1055</v>
      </c>
      <c r="AD113" s="364"/>
      <c r="AE113" s="365" t="s">
        <v>115</v>
      </c>
    </row>
    <row r="114" spans="1:31" ht="13.65" customHeight="1">
      <c r="A114" s="363">
        <v>5272</v>
      </c>
      <c r="B114" s="364">
        <v>5272</v>
      </c>
      <c r="C114" s="364" t="s">
        <v>2831</v>
      </c>
      <c r="D114" s="364"/>
      <c r="E114" s="363">
        <v>102</v>
      </c>
      <c r="F114" s="363" t="s">
        <v>116</v>
      </c>
      <c r="G114" s="365" t="s">
        <v>116</v>
      </c>
      <c r="H114" s="363" t="s">
        <v>115</v>
      </c>
      <c r="I114" s="363" t="s">
        <v>115</v>
      </c>
      <c r="J114" s="363" t="s">
        <v>3259</v>
      </c>
      <c r="K114" s="364" t="s">
        <v>3260</v>
      </c>
      <c r="L114" s="364"/>
      <c r="M114" s="364" t="s">
        <v>3400</v>
      </c>
      <c r="N114" s="364" t="s">
        <v>3400</v>
      </c>
      <c r="O114" s="364"/>
      <c r="P114" s="364" t="s">
        <v>3772</v>
      </c>
      <c r="Q114" s="364" t="s">
        <v>3773</v>
      </c>
      <c r="R114" s="364"/>
      <c r="S114" s="364"/>
      <c r="T114" s="364"/>
      <c r="U114" s="364">
        <v>5272</v>
      </c>
      <c r="V114" s="364" t="s">
        <v>3774</v>
      </c>
      <c r="W114" s="364"/>
      <c r="X114" s="364"/>
      <c r="Y114" s="364"/>
      <c r="Z114" s="364" t="s">
        <v>3775</v>
      </c>
      <c r="AA114" s="364"/>
      <c r="AB114" s="364" t="s">
        <v>3776</v>
      </c>
      <c r="AC114" s="364">
        <v>1207</v>
      </c>
      <c r="AD114" s="364"/>
      <c r="AE114" s="365" t="s">
        <v>115</v>
      </c>
    </row>
    <row r="115" spans="1:31" ht="13.65" customHeight="1">
      <c r="A115" s="363">
        <v>5321</v>
      </c>
      <c r="B115" s="364">
        <v>5321</v>
      </c>
      <c r="C115" s="364" t="s">
        <v>2859</v>
      </c>
      <c r="D115" s="364">
        <v>321</v>
      </c>
      <c r="E115" s="363">
        <v>60</v>
      </c>
      <c r="F115" s="363" t="s">
        <v>116</v>
      </c>
      <c r="G115" s="365" t="s">
        <v>116</v>
      </c>
      <c r="H115" s="363" t="s">
        <v>115</v>
      </c>
      <c r="I115" s="363" t="s">
        <v>115</v>
      </c>
      <c r="J115" s="363" t="s">
        <v>3259</v>
      </c>
      <c r="K115" s="364" t="s">
        <v>3260</v>
      </c>
      <c r="L115" s="364"/>
      <c r="M115" s="364" t="s">
        <v>3386</v>
      </c>
      <c r="N115" s="364" t="s">
        <v>3450</v>
      </c>
      <c r="O115" s="364" t="s">
        <v>3777</v>
      </c>
      <c r="P115" s="364" t="s">
        <v>3778</v>
      </c>
      <c r="Q115" s="364" t="s">
        <v>3779</v>
      </c>
      <c r="R115" s="364" t="s">
        <v>3780</v>
      </c>
      <c r="S115" s="364"/>
      <c r="T115" s="364"/>
      <c r="U115" s="364">
        <v>5321</v>
      </c>
      <c r="V115" s="364" t="s">
        <v>3781</v>
      </c>
      <c r="W115" s="364"/>
      <c r="X115" s="364" t="s">
        <v>3782</v>
      </c>
      <c r="Y115" s="364"/>
      <c r="Z115" s="364" t="s">
        <v>3783</v>
      </c>
      <c r="AA115" s="364"/>
      <c r="AB115" s="364"/>
      <c r="AC115" s="364">
        <v>1328</v>
      </c>
      <c r="AD115" s="364"/>
      <c r="AE115" s="365" t="s">
        <v>115</v>
      </c>
    </row>
    <row r="116" spans="1:31" ht="13.65" customHeight="1">
      <c r="A116" s="363">
        <v>5321</v>
      </c>
      <c r="B116" s="364">
        <v>5321</v>
      </c>
      <c r="C116" s="364" t="s">
        <v>2859</v>
      </c>
      <c r="D116" s="364">
        <v>321</v>
      </c>
      <c r="E116" s="363">
        <v>60</v>
      </c>
      <c r="F116" s="363" t="s">
        <v>116</v>
      </c>
      <c r="G116" s="365"/>
      <c r="H116" s="363" t="s">
        <v>115</v>
      </c>
      <c r="I116" s="363" t="s">
        <v>115</v>
      </c>
      <c r="J116" s="363" t="s">
        <v>3259</v>
      </c>
      <c r="K116" s="364" t="s">
        <v>3260</v>
      </c>
      <c r="L116" s="364"/>
      <c r="M116" s="364" t="s">
        <v>3386</v>
      </c>
      <c r="N116" s="364" t="s">
        <v>3450</v>
      </c>
      <c r="O116" s="364" t="s">
        <v>3777</v>
      </c>
      <c r="P116" s="364" t="s">
        <v>3778</v>
      </c>
      <c r="Q116" s="364" t="s">
        <v>3779</v>
      </c>
      <c r="R116" s="364" t="s">
        <v>3780</v>
      </c>
      <c r="S116" s="364"/>
      <c r="T116" s="364"/>
      <c r="U116" s="364">
        <v>5321</v>
      </c>
      <c r="V116" s="364" t="s">
        <v>3781</v>
      </c>
      <c r="W116" s="364"/>
      <c r="X116" s="364" t="s">
        <v>3782</v>
      </c>
      <c r="Y116" s="364"/>
      <c r="Z116" s="364" t="s">
        <v>3783</v>
      </c>
      <c r="AA116" s="364"/>
      <c r="AB116" s="364"/>
      <c r="AC116" s="364">
        <v>1328</v>
      </c>
      <c r="AD116" s="364"/>
      <c r="AE116" s="365"/>
    </row>
    <row r="117" spans="1:31" ht="13.65" customHeight="1">
      <c r="A117" s="363">
        <v>5322</v>
      </c>
      <c r="B117" s="364">
        <v>5322</v>
      </c>
      <c r="C117" s="364" t="s">
        <v>1065</v>
      </c>
      <c r="D117" s="364">
        <v>5322</v>
      </c>
      <c r="E117" s="363">
        <v>475</v>
      </c>
      <c r="F117" s="363" t="s">
        <v>116</v>
      </c>
      <c r="G117" s="365" t="s">
        <v>116</v>
      </c>
      <c r="H117" s="363" t="s">
        <v>115</v>
      </c>
      <c r="I117" s="363" t="s">
        <v>115</v>
      </c>
      <c r="J117" s="363" t="s">
        <v>3259</v>
      </c>
      <c r="K117" s="364" t="s">
        <v>3260</v>
      </c>
      <c r="L117" s="364"/>
      <c r="M117" s="364" t="s">
        <v>3274</v>
      </c>
      <c r="N117" s="364" t="s">
        <v>1378</v>
      </c>
      <c r="O117" s="364"/>
      <c r="P117" s="364" t="s">
        <v>3605</v>
      </c>
      <c r="Q117" s="364" t="s">
        <v>3784</v>
      </c>
      <c r="R117" s="364" t="s">
        <v>3609</v>
      </c>
      <c r="S117" s="364"/>
      <c r="T117" s="364"/>
      <c r="U117" s="364">
        <v>5322</v>
      </c>
      <c r="V117" s="364" t="s">
        <v>3785</v>
      </c>
      <c r="W117" s="364"/>
      <c r="X117" s="364"/>
      <c r="Y117" s="364"/>
      <c r="Z117" s="364" t="s">
        <v>3608</v>
      </c>
      <c r="AA117" s="364"/>
      <c r="AB117" s="364" t="s">
        <v>3613</v>
      </c>
      <c r="AC117" s="364">
        <v>1163</v>
      </c>
      <c r="AD117" s="364"/>
      <c r="AE117" s="365" t="s">
        <v>115</v>
      </c>
    </row>
    <row r="118" spans="1:31" ht="13.65" customHeight="1">
      <c r="A118" s="363">
        <v>5365</v>
      </c>
      <c r="B118" s="364">
        <v>5365</v>
      </c>
      <c r="C118" s="364" t="s">
        <v>2876</v>
      </c>
      <c r="D118" s="364">
        <v>5365</v>
      </c>
      <c r="E118" s="363">
        <v>744</v>
      </c>
      <c r="F118" s="363" t="s">
        <v>115</v>
      </c>
      <c r="G118" s="365" t="s">
        <v>116</v>
      </c>
      <c r="H118" s="363" t="s">
        <v>115</v>
      </c>
      <c r="I118" s="363" t="s">
        <v>115</v>
      </c>
      <c r="J118" s="363" t="s">
        <v>3259</v>
      </c>
      <c r="K118" s="364" t="s">
        <v>3260</v>
      </c>
      <c r="L118" s="364"/>
      <c r="M118" s="364" t="s">
        <v>3274</v>
      </c>
      <c r="N118" s="364" t="s">
        <v>1378</v>
      </c>
      <c r="O118" s="364"/>
      <c r="P118" s="364">
        <v>0</v>
      </c>
      <c r="Q118" s="364"/>
      <c r="R118" s="364"/>
      <c r="S118" s="364"/>
      <c r="T118" s="364"/>
      <c r="U118" s="364">
        <v>5365</v>
      </c>
      <c r="V118" s="364" t="s">
        <v>3786</v>
      </c>
      <c r="W118" s="364"/>
      <c r="X118" s="364"/>
      <c r="Y118" s="364"/>
      <c r="Z118" s="364"/>
      <c r="AA118" s="364"/>
      <c r="AB118" s="364">
        <v>0</v>
      </c>
      <c r="AC118" s="364">
        <v>0</v>
      </c>
      <c r="AD118" s="364"/>
      <c r="AE118" s="365" t="s">
        <v>115</v>
      </c>
    </row>
    <row r="119" spans="1:31" ht="13.65" customHeight="1">
      <c r="A119" s="363">
        <v>5365</v>
      </c>
      <c r="B119" s="364">
        <v>5364</v>
      </c>
      <c r="C119" s="364" t="s">
        <v>3787</v>
      </c>
      <c r="D119" s="364">
        <v>5364</v>
      </c>
      <c r="E119" s="363">
        <v>744</v>
      </c>
      <c r="F119" s="363" t="s">
        <v>115</v>
      </c>
      <c r="G119" s="365" t="s">
        <v>116</v>
      </c>
      <c r="H119" s="363" t="s">
        <v>115</v>
      </c>
      <c r="I119" s="363" t="s">
        <v>115</v>
      </c>
      <c r="J119" s="363" t="s">
        <v>3259</v>
      </c>
      <c r="K119" s="364" t="s">
        <v>3260</v>
      </c>
      <c r="L119" s="364"/>
      <c r="M119" s="364" t="s">
        <v>3274</v>
      </c>
      <c r="N119" s="364" t="s">
        <v>3788</v>
      </c>
      <c r="O119" s="364" t="s">
        <v>3789</v>
      </c>
      <c r="P119" s="364" t="s">
        <v>3790</v>
      </c>
      <c r="Q119" s="364" t="s">
        <v>3791</v>
      </c>
      <c r="R119" s="364" t="s">
        <v>3792</v>
      </c>
      <c r="S119" s="364" t="s">
        <v>3793</v>
      </c>
      <c r="T119" s="364"/>
      <c r="U119" s="364">
        <v>5364</v>
      </c>
      <c r="V119" s="364"/>
      <c r="W119" s="364"/>
      <c r="X119" s="364" t="s">
        <v>3794</v>
      </c>
      <c r="Y119" s="364"/>
      <c r="Z119" s="364" t="s">
        <v>3795</v>
      </c>
      <c r="AA119" s="364"/>
      <c r="AB119" s="364"/>
      <c r="AC119" s="364"/>
      <c r="AD119" s="364"/>
      <c r="AE119" s="365" t="s">
        <v>115</v>
      </c>
    </row>
    <row r="120" spans="1:31" ht="13.65" customHeight="1">
      <c r="A120" s="363">
        <v>5374</v>
      </c>
      <c r="B120" s="364">
        <v>5374</v>
      </c>
      <c r="C120" s="364" t="s">
        <v>2884</v>
      </c>
      <c r="D120" s="364">
        <v>5374</v>
      </c>
      <c r="E120" s="363">
        <v>16</v>
      </c>
      <c r="F120" s="363" t="s">
        <v>115</v>
      </c>
      <c r="G120" s="365" t="s">
        <v>116</v>
      </c>
      <c r="H120" s="363" t="s">
        <v>115</v>
      </c>
      <c r="I120" s="363" t="s">
        <v>115</v>
      </c>
      <c r="J120" s="363" t="s">
        <v>3259</v>
      </c>
      <c r="K120" s="364" t="s">
        <v>3260</v>
      </c>
      <c r="L120" s="364"/>
      <c r="M120" s="364" t="s">
        <v>3274</v>
      </c>
      <c r="N120" s="364" t="s">
        <v>3283</v>
      </c>
      <c r="O120" s="364"/>
      <c r="P120" s="364" t="s">
        <v>3796</v>
      </c>
      <c r="Q120" s="364" t="s">
        <v>3797</v>
      </c>
      <c r="R120" s="364" t="s">
        <v>3798</v>
      </c>
      <c r="S120" s="364"/>
      <c r="T120" s="364"/>
      <c r="U120" s="364">
        <v>5374</v>
      </c>
      <c r="V120" s="364" t="s">
        <v>3799</v>
      </c>
      <c r="W120" s="364"/>
      <c r="X120" s="364"/>
      <c r="Y120" s="364">
        <v>9092</v>
      </c>
      <c r="Z120" s="364"/>
      <c r="AA120" s="364"/>
      <c r="AB120" s="364" t="s">
        <v>3800</v>
      </c>
      <c r="AC120" s="364">
        <v>5037</v>
      </c>
      <c r="AD120" s="364"/>
      <c r="AE120" s="365" t="s">
        <v>115</v>
      </c>
    </row>
    <row r="121" spans="1:31" ht="13.65" customHeight="1">
      <c r="A121" s="363">
        <v>5401</v>
      </c>
      <c r="B121" s="364">
        <v>5401</v>
      </c>
      <c r="C121" s="364" t="s">
        <v>2889</v>
      </c>
      <c r="D121" s="364">
        <v>564</v>
      </c>
      <c r="E121" s="363">
        <v>45634</v>
      </c>
      <c r="F121" s="363" t="s">
        <v>116</v>
      </c>
      <c r="G121" s="365" t="s">
        <v>116</v>
      </c>
      <c r="H121" s="363" t="s">
        <v>115</v>
      </c>
      <c r="I121" s="363" t="s">
        <v>115</v>
      </c>
      <c r="J121" s="363" t="s">
        <v>3259</v>
      </c>
      <c r="K121" s="364" t="s">
        <v>3260</v>
      </c>
      <c r="L121" s="364"/>
      <c r="M121" s="364" t="s">
        <v>3386</v>
      </c>
      <c r="N121" s="364" t="s">
        <v>3801</v>
      </c>
      <c r="O121" s="364" t="s">
        <v>3802</v>
      </c>
      <c r="P121" s="364" t="s">
        <v>3803</v>
      </c>
      <c r="Q121" s="364" t="s">
        <v>3804</v>
      </c>
      <c r="R121" s="364" t="s">
        <v>3805</v>
      </c>
      <c r="S121" s="364"/>
      <c r="T121" s="364"/>
      <c r="U121" s="364">
        <v>5401</v>
      </c>
      <c r="V121" s="364" t="s">
        <v>3806</v>
      </c>
      <c r="W121" s="364" t="s">
        <v>3807</v>
      </c>
      <c r="X121" s="364" t="s">
        <v>3678</v>
      </c>
      <c r="Y121" s="364" t="s">
        <v>3808</v>
      </c>
      <c r="Z121" s="364" t="s">
        <v>3809</v>
      </c>
      <c r="AA121" s="364"/>
      <c r="AB121" s="364" t="s">
        <v>3810</v>
      </c>
      <c r="AC121" s="364">
        <v>1011</v>
      </c>
      <c r="AD121" s="364"/>
      <c r="AE121" s="365" t="s">
        <v>115</v>
      </c>
    </row>
    <row r="122" spans="1:31" ht="13.65" customHeight="1">
      <c r="A122" s="363">
        <v>5402</v>
      </c>
      <c r="B122" s="364">
        <v>5402</v>
      </c>
      <c r="C122" s="364" t="s">
        <v>2891</v>
      </c>
      <c r="D122" s="364">
        <v>564</v>
      </c>
      <c r="E122" s="363">
        <v>75388</v>
      </c>
      <c r="F122" s="363" t="s">
        <v>116</v>
      </c>
      <c r="G122" s="365" t="s">
        <v>116</v>
      </c>
      <c r="H122" s="363" t="s">
        <v>115</v>
      </c>
      <c r="I122" s="363" t="s">
        <v>115</v>
      </c>
      <c r="J122" s="363" t="s">
        <v>3259</v>
      </c>
      <c r="K122" s="364" t="s">
        <v>3260</v>
      </c>
      <c r="L122" s="364"/>
      <c r="M122" s="364" t="s">
        <v>3386</v>
      </c>
      <c r="N122" s="364" t="s">
        <v>3801</v>
      </c>
      <c r="O122" s="364" t="s">
        <v>3802</v>
      </c>
      <c r="P122" s="364" t="s">
        <v>3811</v>
      </c>
      <c r="Q122" s="364" t="s">
        <v>3812</v>
      </c>
      <c r="R122" s="364" t="s">
        <v>3813</v>
      </c>
      <c r="S122" s="364"/>
      <c r="T122" s="364"/>
      <c r="U122" s="364">
        <v>5402</v>
      </c>
      <c r="V122" s="364" t="s">
        <v>3814</v>
      </c>
      <c r="W122" s="364"/>
      <c r="X122" s="364" t="s">
        <v>3290</v>
      </c>
      <c r="Y122" s="364"/>
      <c r="Z122" s="364"/>
      <c r="AA122" s="364"/>
      <c r="AB122" s="364" t="s">
        <v>3815</v>
      </c>
      <c r="AC122" s="364">
        <v>1010</v>
      </c>
      <c r="AD122" s="364"/>
      <c r="AE122" s="365" t="s">
        <v>115</v>
      </c>
    </row>
    <row r="123" spans="1:31" ht="13.65" customHeight="1">
      <c r="A123" s="363">
        <v>5422</v>
      </c>
      <c r="B123" s="364">
        <v>5422</v>
      </c>
      <c r="C123" s="364" t="s">
        <v>2896</v>
      </c>
      <c r="D123" s="364"/>
      <c r="E123" s="363">
        <v>5103</v>
      </c>
      <c r="F123" s="363" t="s">
        <v>116</v>
      </c>
      <c r="G123" s="365" t="s">
        <v>116</v>
      </c>
      <c r="H123" s="363" t="s">
        <v>115</v>
      </c>
      <c r="I123" s="363" t="s">
        <v>115</v>
      </c>
      <c r="J123" s="363" t="s">
        <v>3259</v>
      </c>
      <c r="K123" s="364" t="s">
        <v>3260</v>
      </c>
      <c r="L123" s="364"/>
      <c r="M123" s="364" t="s">
        <v>3261</v>
      </c>
      <c r="N123" s="364" t="s">
        <v>3261</v>
      </c>
      <c r="O123" s="364"/>
      <c r="P123" s="364" t="s">
        <v>3816</v>
      </c>
      <c r="Q123" s="364" t="s">
        <v>3817</v>
      </c>
      <c r="R123" s="364"/>
      <c r="S123" s="364"/>
      <c r="T123" s="364"/>
      <c r="U123" s="364">
        <v>5422</v>
      </c>
      <c r="V123" s="364" t="s">
        <v>3818</v>
      </c>
      <c r="W123" s="364"/>
      <c r="X123" s="364" t="s">
        <v>3290</v>
      </c>
      <c r="Y123" s="364"/>
      <c r="Z123" s="364"/>
      <c r="AA123" s="364"/>
      <c r="AB123" s="364" t="s">
        <v>3819</v>
      </c>
      <c r="AC123" s="364">
        <v>4001</v>
      </c>
      <c r="AD123" s="364"/>
      <c r="AE123" s="365" t="s">
        <v>115</v>
      </c>
    </row>
    <row r="124" spans="1:31" ht="13.65" customHeight="1">
      <c r="A124" s="363">
        <v>5439</v>
      </c>
      <c r="B124" s="364">
        <v>5439</v>
      </c>
      <c r="C124" s="364" t="s">
        <v>2907</v>
      </c>
      <c r="D124" s="364"/>
      <c r="E124" s="363">
        <v>102</v>
      </c>
      <c r="F124" s="363" t="s">
        <v>116</v>
      </c>
      <c r="G124" s="365" t="s">
        <v>116</v>
      </c>
      <c r="H124" s="363" t="s">
        <v>115</v>
      </c>
      <c r="I124" s="363" t="s">
        <v>115</v>
      </c>
      <c r="J124" s="363" t="s">
        <v>3259</v>
      </c>
      <c r="K124" s="364" t="s">
        <v>3260</v>
      </c>
      <c r="L124" s="364"/>
      <c r="M124" s="364" t="s">
        <v>3261</v>
      </c>
      <c r="N124" s="364" t="s">
        <v>3261</v>
      </c>
      <c r="O124" s="364"/>
      <c r="P124" s="364" t="s">
        <v>3820</v>
      </c>
      <c r="Q124" s="364" t="s">
        <v>3821</v>
      </c>
      <c r="R124" s="364"/>
      <c r="S124" s="364"/>
      <c r="T124" s="364"/>
      <c r="U124" s="364">
        <v>5439</v>
      </c>
      <c r="V124" s="364" t="s">
        <v>3822</v>
      </c>
      <c r="W124" s="364"/>
      <c r="X124" s="364" t="s">
        <v>3290</v>
      </c>
      <c r="Y124" s="364"/>
      <c r="Z124" s="364"/>
      <c r="AA124" s="364"/>
      <c r="AB124" s="364" t="s">
        <v>3823</v>
      </c>
      <c r="AC124" s="364">
        <v>1242</v>
      </c>
      <c r="AD124" s="364"/>
      <c r="AE124" s="365" t="s">
        <v>115</v>
      </c>
    </row>
    <row r="125" spans="1:31" ht="13.65" customHeight="1">
      <c r="A125" s="363">
        <v>5524</v>
      </c>
      <c r="B125" s="364">
        <v>5524</v>
      </c>
      <c r="C125" s="364" t="s">
        <v>2922</v>
      </c>
      <c r="D125" s="364">
        <v>564</v>
      </c>
      <c r="E125" s="363">
        <v>56763</v>
      </c>
      <c r="F125" s="363" t="s">
        <v>116</v>
      </c>
      <c r="G125" s="365" t="s">
        <v>116</v>
      </c>
      <c r="H125" s="363" t="s">
        <v>115</v>
      </c>
      <c r="I125" s="363" t="s">
        <v>115</v>
      </c>
      <c r="J125" s="363" t="s">
        <v>3259</v>
      </c>
      <c r="K125" s="364" t="s">
        <v>3260</v>
      </c>
      <c r="L125" s="364"/>
      <c r="M125" s="364" t="s">
        <v>3386</v>
      </c>
      <c r="N125" s="364" t="s">
        <v>3801</v>
      </c>
      <c r="O125" s="364" t="s">
        <v>3802</v>
      </c>
      <c r="P125" s="364" t="s">
        <v>3824</v>
      </c>
      <c r="Q125" s="364" t="s">
        <v>3825</v>
      </c>
      <c r="R125" s="364"/>
      <c r="S125" s="364"/>
      <c r="T125" s="364"/>
      <c r="U125" s="364">
        <v>5524</v>
      </c>
      <c r="V125" s="364" t="s">
        <v>3826</v>
      </c>
      <c r="W125" s="364"/>
      <c r="X125" s="364" t="s">
        <v>3827</v>
      </c>
      <c r="Y125" s="364"/>
      <c r="Z125" s="364"/>
      <c r="AA125" s="364"/>
      <c r="AB125" s="364" t="s">
        <v>3815</v>
      </c>
      <c r="AC125" s="364">
        <v>0</v>
      </c>
      <c r="AD125" s="364"/>
      <c r="AE125" s="365" t="s">
        <v>115</v>
      </c>
    </row>
    <row r="126" spans="1:31" ht="13.65" customHeight="1">
      <c r="A126" s="363">
        <v>5527</v>
      </c>
      <c r="B126" s="364">
        <v>5527</v>
      </c>
      <c r="C126" s="364" t="s">
        <v>2924</v>
      </c>
      <c r="D126" s="364"/>
      <c r="E126" s="363">
        <v>765</v>
      </c>
      <c r="F126" s="363" t="s">
        <v>116</v>
      </c>
      <c r="G126" s="365" t="s">
        <v>116</v>
      </c>
      <c r="H126" s="363" t="s">
        <v>115</v>
      </c>
      <c r="I126" s="363" t="s">
        <v>115</v>
      </c>
      <c r="J126" s="363" t="s">
        <v>3259</v>
      </c>
      <c r="K126" s="364" t="s">
        <v>3260</v>
      </c>
      <c r="L126" s="364"/>
      <c r="M126" s="364" t="s">
        <v>3261</v>
      </c>
      <c r="N126" s="364" t="s">
        <v>3261</v>
      </c>
      <c r="O126" s="364"/>
      <c r="P126" s="364">
        <v>0</v>
      </c>
      <c r="Q126" s="364"/>
      <c r="R126" s="364"/>
      <c r="S126" s="364"/>
      <c r="T126" s="364"/>
      <c r="U126" s="364">
        <v>5527</v>
      </c>
      <c r="V126" s="364" t="s">
        <v>3828</v>
      </c>
      <c r="W126" s="364"/>
      <c r="X126" s="364"/>
      <c r="Y126" s="364"/>
      <c r="Z126" s="364" t="s">
        <v>3829</v>
      </c>
      <c r="AA126" s="364"/>
      <c r="AB126" s="364">
        <v>0</v>
      </c>
      <c r="AC126" s="364">
        <v>0</v>
      </c>
      <c r="AD126" s="364"/>
      <c r="AE126" s="365" t="s">
        <v>115</v>
      </c>
    </row>
    <row r="127" spans="1:31" ht="13.65" customHeight="1">
      <c r="A127" s="363">
        <v>5527</v>
      </c>
      <c r="B127" s="364">
        <v>5527</v>
      </c>
      <c r="C127" s="364" t="s">
        <v>2924</v>
      </c>
      <c r="D127" s="364"/>
      <c r="E127" s="363">
        <v>765</v>
      </c>
      <c r="F127" s="363" t="s">
        <v>116</v>
      </c>
      <c r="G127" s="365" t="s">
        <v>116</v>
      </c>
      <c r="H127" s="363" t="s">
        <v>115</v>
      </c>
      <c r="I127" s="363" t="s">
        <v>115</v>
      </c>
      <c r="J127" s="363" t="s">
        <v>3259</v>
      </c>
      <c r="K127" s="364" t="s">
        <v>3260</v>
      </c>
      <c r="L127" s="364"/>
      <c r="M127" s="364" t="s">
        <v>3261</v>
      </c>
      <c r="N127" s="364" t="s">
        <v>3261</v>
      </c>
      <c r="O127" s="364"/>
      <c r="P127" s="364">
        <v>0</v>
      </c>
      <c r="Q127" s="364"/>
      <c r="R127" s="364"/>
      <c r="S127" s="364"/>
      <c r="T127" s="364"/>
      <c r="U127" s="364">
        <v>5527</v>
      </c>
      <c r="V127" s="364" t="s">
        <v>3828</v>
      </c>
      <c r="W127" s="364"/>
      <c r="X127" s="364"/>
      <c r="Y127" s="364"/>
      <c r="Z127" s="364" t="s">
        <v>3829</v>
      </c>
      <c r="AA127" s="364"/>
      <c r="AB127" s="364">
        <v>0</v>
      </c>
      <c r="AC127" s="364">
        <v>0</v>
      </c>
      <c r="AD127" s="364"/>
      <c r="AE127" s="365" t="s">
        <v>115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473" activePane="bottomLeft"/>
      <selection activeCell="A2" sqref="A2"/>
      <selection pane="bottomLeft" activeCell="A487" sqref="A487:XFD487"/>
    </sheetView>
  </sheetViews>
  <sheetFormatPr defaultRowHeight="14.4"/>
  <cols>
    <col min="1" max="1" width="17.44140625" style="1" customWidth="1"/>
    <col min="2" max="2" width="43.21875" style="4" customWidth="1"/>
    <col min="3" max="7" width="17.44140625" customWidth="1"/>
  </cols>
  <sheetData>
    <row r="1" spans="1:7">
      <c r="A1" s="354" t="s">
        <v>1762</v>
      </c>
    </row>
    <row r="2" spans="1:7">
      <c r="A2" s="355" t="s">
        <v>1763</v>
      </c>
      <c r="B2" s="354" t="s">
        <v>1764</v>
      </c>
      <c r="C2" s="356" t="s">
        <v>1765</v>
      </c>
      <c r="D2" s="356" t="s">
        <v>1766</v>
      </c>
      <c r="E2" s="356" t="s">
        <v>33</v>
      </c>
      <c r="F2" s="356" t="s">
        <v>1767</v>
      </c>
      <c r="G2" s="356" t="s">
        <v>1768</v>
      </c>
    </row>
    <row r="3" spans="1:7">
      <c r="A3" s="357" t="s">
        <v>1769</v>
      </c>
      <c r="B3" s="358" t="s">
        <v>67</v>
      </c>
      <c r="C3" s="359" t="s">
        <v>115</v>
      </c>
      <c r="D3" s="359" t="s">
        <v>115</v>
      </c>
      <c r="E3" s="359" t="s">
        <v>115</v>
      </c>
      <c r="F3" s="359" t="s">
        <v>115</v>
      </c>
      <c r="G3" s="359" t="s">
        <v>115</v>
      </c>
    </row>
    <row r="4" spans="1:7">
      <c r="A4" s="357" t="s">
        <v>1770</v>
      </c>
      <c r="B4" s="358" t="s">
        <v>1771</v>
      </c>
      <c r="C4" s="359" t="s">
        <v>116</v>
      </c>
      <c r="D4" s="359" t="s">
        <v>115</v>
      </c>
      <c r="E4" s="359" t="s">
        <v>115</v>
      </c>
      <c r="F4" s="359" t="s">
        <v>115</v>
      </c>
      <c r="G4" s="359" t="s">
        <v>115</v>
      </c>
    </row>
    <row r="5" spans="1:7">
      <c r="A5" s="357" t="s">
        <v>1772</v>
      </c>
      <c r="B5" s="358" t="s">
        <v>1447</v>
      </c>
      <c r="C5" s="359" t="s">
        <v>115</v>
      </c>
      <c r="D5" s="359" t="s">
        <v>115</v>
      </c>
      <c r="E5" s="359" t="s">
        <v>115</v>
      </c>
      <c r="F5" s="359" t="s">
        <v>115</v>
      </c>
      <c r="G5" s="359" t="s">
        <v>115</v>
      </c>
    </row>
    <row r="6" spans="1:7">
      <c r="A6" s="357" t="s">
        <v>1773</v>
      </c>
      <c r="B6" s="358" t="s">
        <v>855</v>
      </c>
      <c r="C6" s="359" t="s">
        <v>115</v>
      </c>
      <c r="D6" s="359" t="s">
        <v>116</v>
      </c>
      <c r="E6" s="359" t="s">
        <v>115</v>
      </c>
      <c r="F6" s="359" t="s">
        <v>115</v>
      </c>
      <c r="G6" s="359" t="s">
        <v>115</v>
      </c>
    </row>
    <row r="7" spans="1:7">
      <c r="A7" s="357" t="s">
        <v>1774</v>
      </c>
      <c r="B7" s="358" t="s">
        <v>1775</v>
      </c>
      <c r="C7" s="359" t="s">
        <v>116</v>
      </c>
      <c r="D7" s="359" t="s">
        <v>116</v>
      </c>
      <c r="E7" s="359" t="s">
        <v>116</v>
      </c>
      <c r="F7" s="359" t="s">
        <v>116</v>
      </c>
      <c r="G7" s="359" t="s">
        <v>116</v>
      </c>
    </row>
    <row r="8" spans="1:7">
      <c r="A8" s="357" t="s">
        <v>1776</v>
      </c>
      <c r="B8" s="358" t="s">
        <v>1777</v>
      </c>
      <c r="C8" s="359" t="s">
        <v>116</v>
      </c>
      <c r="D8" s="359" t="s">
        <v>116</v>
      </c>
      <c r="E8" s="359" t="s">
        <v>116</v>
      </c>
      <c r="F8" s="359" t="s">
        <v>116</v>
      </c>
      <c r="G8" s="359" t="s">
        <v>116</v>
      </c>
    </row>
    <row r="9" spans="1:7">
      <c r="A9" s="357" t="s">
        <v>1778</v>
      </c>
      <c r="B9" s="358" t="s">
        <v>1779</v>
      </c>
      <c r="C9" s="359" t="s">
        <v>116</v>
      </c>
      <c r="D9" s="359" t="s">
        <v>116</v>
      </c>
      <c r="E9" s="359" t="s">
        <v>115</v>
      </c>
      <c r="F9" s="359" t="s">
        <v>115</v>
      </c>
      <c r="G9" s="359" t="s">
        <v>115</v>
      </c>
    </row>
    <row r="10" spans="1:7">
      <c r="A10" s="357" t="s">
        <v>1780</v>
      </c>
      <c r="B10" s="358" t="s">
        <v>1781</v>
      </c>
      <c r="C10" s="359" t="s">
        <v>116</v>
      </c>
      <c r="D10" s="359" t="s">
        <v>116</v>
      </c>
      <c r="E10" s="359" t="s">
        <v>115</v>
      </c>
      <c r="F10" s="359" t="s">
        <v>116</v>
      </c>
      <c r="G10" s="359" t="s">
        <v>116</v>
      </c>
    </row>
    <row r="11" spans="1:7">
      <c r="A11" s="357" t="s">
        <v>1782</v>
      </c>
      <c r="B11" s="358" t="s">
        <v>1783</v>
      </c>
      <c r="C11" s="359" t="s">
        <v>116</v>
      </c>
      <c r="D11" s="359" t="s">
        <v>116</v>
      </c>
      <c r="E11" s="359" t="s">
        <v>116</v>
      </c>
      <c r="F11" s="359" t="s">
        <v>116</v>
      </c>
      <c r="G11" s="359" t="s">
        <v>116</v>
      </c>
    </row>
    <row r="12" spans="1:7">
      <c r="A12" s="357" t="s">
        <v>1784</v>
      </c>
      <c r="B12" s="358" t="s">
        <v>1785</v>
      </c>
      <c r="C12" s="359" t="s">
        <v>115</v>
      </c>
      <c r="D12" s="359" t="s">
        <v>116</v>
      </c>
      <c r="E12" s="359" t="s">
        <v>115</v>
      </c>
      <c r="F12" s="359" t="s">
        <v>115</v>
      </c>
      <c r="G12" s="359" t="s">
        <v>115</v>
      </c>
    </row>
    <row r="13" spans="1:7">
      <c r="A13" s="357" t="s">
        <v>1786</v>
      </c>
      <c r="B13" s="358" t="s">
        <v>1787</v>
      </c>
      <c r="C13" s="359" t="s">
        <v>116</v>
      </c>
      <c r="D13" s="359" t="s">
        <v>116</v>
      </c>
      <c r="E13" s="359" t="s">
        <v>116</v>
      </c>
      <c r="F13" s="359" t="s">
        <v>116</v>
      </c>
      <c r="G13" s="359" t="s">
        <v>116</v>
      </c>
    </row>
    <row r="14" spans="1:7">
      <c r="A14" s="357" t="s">
        <v>1788</v>
      </c>
      <c r="B14" s="358" t="s">
        <v>1789</v>
      </c>
      <c r="C14" s="359" t="s">
        <v>116</v>
      </c>
      <c r="D14" s="359" t="s">
        <v>116</v>
      </c>
      <c r="E14" s="359" t="s">
        <v>116</v>
      </c>
      <c r="F14" s="359" t="s">
        <v>116</v>
      </c>
      <c r="G14" s="359" t="s">
        <v>116</v>
      </c>
    </row>
    <row r="15" spans="1:7">
      <c r="A15" s="357" t="s">
        <v>1790</v>
      </c>
      <c r="B15" s="358" t="s">
        <v>1791</v>
      </c>
      <c r="C15" s="359" t="s">
        <v>116</v>
      </c>
      <c r="D15" s="359" t="s">
        <v>116</v>
      </c>
      <c r="E15" s="359" t="s">
        <v>116</v>
      </c>
      <c r="F15" s="359" t="s">
        <v>116</v>
      </c>
      <c r="G15" s="359" t="s">
        <v>116</v>
      </c>
    </row>
    <row r="16" spans="1:7">
      <c r="A16" s="357" t="s">
        <v>1792</v>
      </c>
      <c r="B16" s="358" t="s">
        <v>1793</v>
      </c>
      <c r="C16" s="359" t="s">
        <v>116</v>
      </c>
      <c r="D16" s="359" t="s">
        <v>116</v>
      </c>
      <c r="E16" s="359" t="s">
        <v>116</v>
      </c>
      <c r="F16" s="359" t="s">
        <v>116</v>
      </c>
      <c r="G16" s="359" t="s">
        <v>116</v>
      </c>
    </row>
    <row r="17" spans="1:7">
      <c r="A17" s="357" t="s">
        <v>1794</v>
      </c>
      <c r="B17" s="358" t="s">
        <v>1795</v>
      </c>
      <c r="C17" s="359" t="s">
        <v>116</v>
      </c>
      <c r="D17" s="359" t="s">
        <v>116</v>
      </c>
      <c r="E17" s="359" t="s">
        <v>115</v>
      </c>
      <c r="F17" s="359" t="s">
        <v>115</v>
      </c>
      <c r="G17" s="359" t="s">
        <v>115</v>
      </c>
    </row>
    <row r="18" spans="1:7" ht="28.8">
      <c r="A18" s="357" t="s">
        <v>1796</v>
      </c>
      <c r="B18" s="358" t="s">
        <v>1797</v>
      </c>
      <c r="C18" s="359" t="s">
        <v>116</v>
      </c>
      <c r="D18" s="359" t="s">
        <v>116</v>
      </c>
      <c r="E18" s="359" t="s">
        <v>116</v>
      </c>
      <c r="F18" s="359" t="s">
        <v>116</v>
      </c>
      <c r="G18" s="359" t="s">
        <v>116</v>
      </c>
    </row>
    <row r="19" spans="1:7" ht="28.8">
      <c r="A19" s="357" t="s">
        <v>1798</v>
      </c>
      <c r="B19" s="358" t="s">
        <v>1799</v>
      </c>
      <c r="C19" s="359" t="s">
        <v>116</v>
      </c>
      <c r="D19" s="359" t="s">
        <v>116</v>
      </c>
      <c r="E19" s="359" t="s">
        <v>116</v>
      </c>
      <c r="F19" s="359" t="s">
        <v>116</v>
      </c>
      <c r="G19" s="359" t="s">
        <v>116</v>
      </c>
    </row>
    <row r="20" spans="1:7">
      <c r="A20" s="357" t="s">
        <v>1800</v>
      </c>
      <c r="B20" s="358" t="s">
        <v>1801</v>
      </c>
      <c r="C20" s="359" t="s">
        <v>116</v>
      </c>
      <c r="D20" s="359" t="s">
        <v>116</v>
      </c>
      <c r="E20" s="359" t="s">
        <v>116</v>
      </c>
      <c r="F20" s="359" t="s">
        <v>116</v>
      </c>
      <c r="G20" s="359" t="s">
        <v>116</v>
      </c>
    </row>
    <row r="21" spans="1:7">
      <c r="A21" s="357" t="s">
        <v>1802</v>
      </c>
      <c r="B21" s="358" t="s">
        <v>1803</v>
      </c>
      <c r="C21" s="359" t="s">
        <v>116</v>
      </c>
      <c r="D21" s="359" t="s">
        <v>116</v>
      </c>
      <c r="E21" s="359" t="s">
        <v>116</v>
      </c>
      <c r="F21" s="359" t="s">
        <v>116</v>
      </c>
      <c r="G21" s="359" t="s">
        <v>116</v>
      </c>
    </row>
    <row r="22" spans="1:7">
      <c r="A22" s="357" t="s">
        <v>1804</v>
      </c>
      <c r="B22" s="358" t="s">
        <v>1805</v>
      </c>
      <c r="C22" s="359" t="s">
        <v>116</v>
      </c>
      <c r="D22" s="359" t="s">
        <v>116</v>
      </c>
      <c r="E22" s="359" t="s">
        <v>116</v>
      </c>
      <c r="F22" s="359" t="s">
        <v>116</v>
      </c>
      <c r="G22" s="359" t="s">
        <v>116</v>
      </c>
    </row>
    <row r="23" spans="1:7">
      <c r="A23" s="357" t="s">
        <v>1806</v>
      </c>
      <c r="B23" s="358" t="s">
        <v>1807</v>
      </c>
      <c r="C23" s="359" t="s">
        <v>116</v>
      </c>
      <c r="D23" s="359" t="s">
        <v>116</v>
      </c>
      <c r="E23" s="359" t="s">
        <v>116</v>
      </c>
      <c r="F23" s="359" t="s">
        <v>116</v>
      </c>
      <c r="G23" s="359" t="s">
        <v>116</v>
      </c>
    </row>
    <row r="24" spans="1:7">
      <c r="A24" s="357" t="s">
        <v>1808</v>
      </c>
      <c r="B24" s="358" t="s">
        <v>1370</v>
      </c>
      <c r="C24" s="359" t="s">
        <v>116</v>
      </c>
      <c r="D24" s="359" t="s">
        <v>116</v>
      </c>
      <c r="E24" s="359" t="s">
        <v>115</v>
      </c>
      <c r="F24" s="359" t="s">
        <v>115</v>
      </c>
      <c r="G24" s="359" t="s">
        <v>115</v>
      </c>
    </row>
    <row r="25" spans="1:7">
      <c r="A25" s="357" t="s">
        <v>1809</v>
      </c>
      <c r="B25" s="358" t="s">
        <v>1810</v>
      </c>
      <c r="C25" s="359" t="s">
        <v>116</v>
      </c>
      <c r="D25" s="359" t="s">
        <v>116</v>
      </c>
      <c r="E25" s="359" t="s">
        <v>116</v>
      </c>
      <c r="F25" s="359" t="s">
        <v>116</v>
      </c>
      <c r="G25" s="359" t="s">
        <v>116</v>
      </c>
    </row>
    <row r="26" spans="1:7">
      <c r="A26" s="357" t="s">
        <v>1811</v>
      </c>
      <c r="B26" s="358" t="s">
        <v>1812</v>
      </c>
      <c r="C26" s="359" t="s">
        <v>116</v>
      </c>
      <c r="D26" s="359" t="s">
        <v>116</v>
      </c>
      <c r="E26" s="359" t="s">
        <v>116</v>
      </c>
      <c r="F26" s="359" t="s">
        <v>115</v>
      </c>
      <c r="G26" s="359" t="s">
        <v>115</v>
      </c>
    </row>
    <row r="27" spans="1:7">
      <c r="A27" s="357" t="s">
        <v>1813</v>
      </c>
      <c r="B27" s="358" t="s">
        <v>1814</v>
      </c>
      <c r="C27" s="359" t="s">
        <v>116</v>
      </c>
      <c r="D27" s="359" t="s">
        <v>116</v>
      </c>
      <c r="E27" s="359" t="s">
        <v>116</v>
      </c>
      <c r="F27" s="359" t="s">
        <v>116</v>
      </c>
      <c r="G27" s="359" t="s">
        <v>116</v>
      </c>
    </row>
    <row r="28" spans="1:7" ht="28.8">
      <c r="A28" s="357" t="s">
        <v>1815</v>
      </c>
      <c r="B28" s="358" t="s">
        <v>1816</v>
      </c>
      <c r="C28" s="359" t="s">
        <v>116</v>
      </c>
      <c r="D28" s="359" t="s">
        <v>116</v>
      </c>
      <c r="E28" s="359" t="s">
        <v>116</v>
      </c>
      <c r="F28" s="359" t="s">
        <v>116</v>
      </c>
      <c r="G28" s="359" t="s">
        <v>116</v>
      </c>
    </row>
    <row r="29" spans="1:7">
      <c r="A29" s="357" t="s">
        <v>1817</v>
      </c>
      <c r="B29" s="358" t="s">
        <v>1818</v>
      </c>
      <c r="C29" s="359" t="s">
        <v>116</v>
      </c>
      <c r="D29" s="359" t="s">
        <v>116</v>
      </c>
      <c r="E29" s="359" t="s">
        <v>116</v>
      </c>
      <c r="F29" s="359" t="s">
        <v>116</v>
      </c>
      <c r="G29" s="359" t="s">
        <v>116</v>
      </c>
    </row>
    <row r="30" spans="1:7">
      <c r="A30" s="357" t="s">
        <v>1819</v>
      </c>
      <c r="B30" s="358" t="s">
        <v>1820</v>
      </c>
      <c r="C30" s="359" t="s">
        <v>116</v>
      </c>
      <c r="D30" s="359" t="s">
        <v>116</v>
      </c>
      <c r="E30" s="359" t="s">
        <v>116</v>
      </c>
      <c r="F30" s="359" t="s">
        <v>116</v>
      </c>
      <c r="G30" s="359" t="s">
        <v>116</v>
      </c>
    </row>
    <row r="31" spans="1:7">
      <c r="A31" s="357" t="s">
        <v>1821</v>
      </c>
      <c r="B31" s="358" t="s">
        <v>1822</v>
      </c>
      <c r="C31" s="359" t="s">
        <v>116</v>
      </c>
      <c r="D31" s="359" t="s">
        <v>116</v>
      </c>
      <c r="E31" s="359" t="s">
        <v>116</v>
      </c>
      <c r="F31" s="359" t="s">
        <v>116</v>
      </c>
      <c r="G31" s="359" t="s">
        <v>116</v>
      </c>
    </row>
    <row r="32" spans="1:7" ht="28.8">
      <c r="A32" s="357" t="s">
        <v>1823</v>
      </c>
      <c r="B32" s="358" t="s">
        <v>1824</v>
      </c>
      <c r="C32" s="359" t="s">
        <v>116</v>
      </c>
      <c r="D32" s="359" t="s">
        <v>116</v>
      </c>
      <c r="E32" s="359" t="s">
        <v>116</v>
      </c>
      <c r="F32" s="359" t="s">
        <v>116</v>
      </c>
      <c r="G32" s="359" t="s">
        <v>116</v>
      </c>
    </row>
    <row r="33" spans="1:7">
      <c r="A33" s="357" t="s">
        <v>1825</v>
      </c>
      <c r="B33" s="358" t="s">
        <v>1826</v>
      </c>
      <c r="C33" s="359" t="s">
        <v>116</v>
      </c>
      <c r="D33" s="359" t="s">
        <v>116</v>
      </c>
      <c r="E33" s="359" t="s">
        <v>116</v>
      </c>
      <c r="F33" s="359" t="s">
        <v>116</v>
      </c>
      <c r="G33" s="359" t="s">
        <v>116</v>
      </c>
    </row>
    <row r="34" spans="1:7">
      <c r="A34" s="357" t="s">
        <v>1827</v>
      </c>
      <c r="B34" s="358" t="s">
        <v>1828</v>
      </c>
      <c r="C34" s="359" t="s">
        <v>116</v>
      </c>
      <c r="D34" s="359" t="s">
        <v>116</v>
      </c>
      <c r="E34" s="359" t="s">
        <v>116</v>
      </c>
      <c r="F34" s="359" t="s">
        <v>116</v>
      </c>
      <c r="G34" s="359" t="s">
        <v>116</v>
      </c>
    </row>
    <row r="35" spans="1:7">
      <c r="A35" s="357" t="s">
        <v>1829</v>
      </c>
      <c r="B35" s="358" t="s">
        <v>1830</v>
      </c>
      <c r="C35" s="359" t="s">
        <v>116</v>
      </c>
      <c r="D35" s="359" t="s">
        <v>116</v>
      </c>
      <c r="E35" s="359" t="s">
        <v>116</v>
      </c>
      <c r="F35" s="359" t="s">
        <v>116</v>
      </c>
      <c r="G35" s="359" t="s">
        <v>116</v>
      </c>
    </row>
    <row r="36" spans="1:7">
      <c r="A36" s="357" t="s">
        <v>1831</v>
      </c>
      <c r="B36" s="358" t="s">
        <v>1832</v>
      </c>
      <c r="C36" s="359" t="s">
        <v>116</v>
      </c>
      <c r="D36" s="359" t="s">
        <v>116</v>
      </c>
      <c r="E36" s="359" t="s">
        <v>115</v>
      </c>
      <c r="F36" s="359" t="s">
        <v>115</v>
      </c>
      <c r="G36" s="359" t="s">
        <v>115</v>
      </c>
    </row>
    <row r="37" spans="1:7">
      <c r="A37" s="357" t="s">
        <v>1833</v>
      </c>
      <c r="B37" s="358" t="s">
        <v>1834</v>
      </c>
      <c r="C37" s="359" t="s">
        <v>116</v>
      </c>
      <c r="D37" s="359" t="s">
        <v>116</v>
      </c>
      <c r="E37" s="359" t="s">
        <v>116</v>
      </c>
      <c r="F37" s="359" t="s">
        <v>116</v>
      </c>
      <c r="G37" s="359" t="s">
        <v>116</v>
      </c>
    </row>
    <row r="38" spans="1:7">
      <c r="A38" s="357" t="s">
        <v>1835</v>
      </c>
      <c r="B38" s="358" t="s">
        <v>1037</v>
      </c>
      <c r="C38" s="359" t="s">
        <v>116</v>
      </c>
      <c r="D38" s="359" t="s">
        <v>116</v>
      </c>
      <c r="E38" s="359" t="s">
        <v>115</v>
      </c>
      <c r="F38" s="359" t="s">
        <v>115</v>
      </c>
      <c r="G38" s="359" t="s">
        <v>115</v>
      </c>
    </row>
    <row r="39" spans="1:7">
      <c r="A39" s="357" t="s">
        <v>1836</v>
      </c>
      <c r="B39" s="358" t="s">
        <v>1837</v>
      </c>
      <c r="C39" s="359" t="s">
        <v>115</v>
      </c>
      <c r="D39" s="359" t="s">
        <v>116</v>
      </c>
      <c r="E39" s="359" t="s">
        <v>115</v>
      </c>
      <c r="F39" s="359" t="s">
        <v>115</v>
      </c>
      <c r="G39" s="359" t="s">
        <v>115</v>
      </c>
    </row>
    <row r="40" spans="1:7">
      <c r="A40" s="357" t="s">
        <v>1838</v>
      </c>
      <c r="B40" s="358" t="s">
        <v>1839</v>
      </c>
      <c r="C40" s="359" t="s">
        <v>115</v>
      </c>
      <c r="D40" s="359" t="s">
        <v>116</v>
      </c>
      <c r="E40" s="359" t="s">
        <v>115</v>
      </c>
      <c r="F40" s="359" t="s">
        <v>115</v>
      </c>
      <c r="G40" s="359" t="s">
        <v>115</v>
      </c>
    </row>
    <row r="41" spans="1:7">
      <c r="A41" s="357" t="s">
        <v>1840</v>
      </c>
      <c r="B41" s="358" t="s">
        <v>1841</v>
      </c>
      <c r="C41" s="359" t="s">
        <v>115</v>
      </c>
      <c r="D41" s="359" t="s">
        <v>116</v>
      </c>
      <c r="E41" s="359" t="s">
        <v>115</v>
      </c>
      <c r="F41" s="359" t="s">
        <v>115</v>
      </c>
      <c r="G41" s="359" t="s">
        <v>115</v>
      </c>
    </row>
    <row r="42" spans="1:7">
      <c r="A42" s="357" t="s">
        <v>1842</v>
      </c>
      <c r="B42" s="358" t="s">
        <v>1843</v>
      </c>
      <c r="C42" s="359" t="s">
        <v>116</v>
      </c>
      <c r="D42" s="359" t="s">
        <v>116</v>
      </c>
      <c r="E42" s="359" t="s">
        <v>115</v>
      </c>
      <c r="F42" s="359" t="s">
        <v>115</v>
      </c>
      <c r="G42" s="359" t="s">
        <v>115</v>
      </c>
    </row>
    <row r="43" spans="1:7">
      <c r="A43" s="357" t="s">
        <v>1844</v>
      </c>
      <c r="B43" s="358" t="s">
        <v>1277</v>
      </c>
      <c r="C43" s="359" t="s">
        <v>115</v>
      </c>
      <c r="D43" s="359" t="s">
        <v>116</v>
      </c>
      <c r="E43" s="359" t="s">
        <v>115</v>
      </c>
      <c r="F43" s="359" t="s">
        <v>115</v>
      </c>
      <c r="G43" s="359" t="s">
        <v>115</v>
      </c>
    </row>
    <row r="44" spans="1:7">
      <c r="A44" s="357" t="s">
        <v>1845</v>
      </c>
      <c r="B44" s="358" t="s">
        <v>1846</v>
      </c>
      <c r="C44" s="359" t="s">
        <v>116</v>
      </c>
      <c r="D44" s="359" t="s">
        <v>116</v>
      </c>
      <c r="E44" s="359" t="s">
        <v>115</v>
      </c>
      <c r="F44" s="359" t="s">
        <v>115</v>
      </c>
      <c r="G44" s="359" t="s">
        <v>115</v>
      </c>
    </row>
    <row r="45" spans="1:7">
      <c r="A45" s="357" t="s">
        <v>1845</v>
      </c>
      <c r="B45" s="358" t="s">
        <v>1455</v>
      </c>
      <c r="C45" s="359" t="s">
        <v>116</v>
      </c>
      <c r="D45" s="359" t="s">
        <v>116</v>
      </c>
      <c r="E45" s="359" t="s">
        <v>115</v>
      </c>
      <c r="F45" s="359" t="s">
        <v>115</v>
      </c>
      <c r="G45" s="359" t="s">
        <v>115</v>
      </c>
    </row>
    <row r="46" spans="1:7">
      <c r="A46" s="357" t="s">
        <v>1847</v>
      </c>
      <c r="B46" s="358" t="s">
        <v>1456</v>
      </c>
      <c r="C46" s="359" t="s">
        <v>115</v>
      </c>
      <c r="D46" s="359" t="s">
        <v>116</v>
      </c>
      <c r="E46" s="359" t="s">
        <v>115</v>
      </c>
      <c r="F46" s="359" t="s">
        <v>115</v>
      </c>
      <c r="G46" s="359" t="s">
        <v>115</v>
      </c>
    </row>
    <row r="47" spans="1:7">
      <c r="A47" s="357" t="s">
        <v>1848</v>
      </c>
      <c r="B47" s="358" t="s">
        <v>1849</v>
      </c>
      <c r="C47" s="359" t="s">
        <v>116</v>
      </c>
      <c r="D47" s="359" t="s">
        <v>116</v>
      </c>
      <c r="E47" s="359" t="s">
        <v>115</v>
      </c>
      <c r="F47" s="359" t="s">
        <v>116</v>
      </c>
      <c r="G47" s="359" t="s">
        <v>115</v>
      </c>
    </row>
    <row r="48" spans="1:7">
      <c r="A48" s="357" t="s">
        <v>1850</v>
      </c>
      <c r="B48" s="358" t="s">
        <v>1851</v>
      </c>
      <c r="C48" s="359" t="s">
        <v>115</v>
      </c>
      <c r="D48" s="359" t="s">
        <v>116</v>
      </c>
      <c r="E48" s="359" t="s">
        <v>115</v>
      </c>
      <c r="F48" s="359" t="s">
        <v>115</v>
      </c>
      <c r="G48" s="359" t="s">
        <v>115</v>
      </c>
    </row>
    <row r="49" spans="1:7">
      <c r="A49" s="357" t="s">
        <v>1852</v>
      </c>
      <c r="B49" s="358" t="s">
        <v>1853</v>
      </c>
      <c r="C49" s="359" t="s">
        <v>116</v>
      </c>
      <c r="D49" s="359" t="s">
        <v>116</v>
      </c>
      <c r="E49" s="359" t="s">
        <v>116</v>
      </c>
      <c r="F49" s="359" t="s">
        <v>116</v>
      </c>
      <c r="G49" s="359" t="s">
        <v>116</v>
      </c>
    </row>
    <row r="50" spans="1:7">
      <c r="A50" s="357" t="s">
        <v>1854</v>
      </c>
      <c r="B50" s="358" t="s">
        <v>1855</v>
      </c>
      <c r="C50" s="359" t="s">
        <v>116</v>
      </c>
      <c r="D50" s="359" t="s">
        <v>116</v>
      </c>
      <c r="E50" s="359" t="s">
        <v>116</v>
      </c>
      <c r="F50" s="359" t="s">
        <v>116</v>
      </c>
      <c r="G50" s="359" t="s">
        <v>116</v>
      </c>
    </row>
    <row r="51" spans="1:7">
      <c r="A51" s="357" t="s">
        <v>1856</v>
      </c>
      <c r="B51" s="358" t="s">
        <v>1857</v>
      </c>
      <c r="C51" s="359" t="s">
        <v>116</v>
      </c>
      <c r="D51" s="359" t="s">
        <v>116</v>
      </c>
      <c r="E51" s="359" t="s">
        <v>116</v>
      </c>
      <c r="F51" s="359" t="s">
        <v>116</v>
      </c>
      <c r="G51" s="359" t="s">
        <v>116</v>
      </c>
    </row>
    <row r="52" spans="1:7">
      <c r="A52" s="357" t="s">
        <v>1858</v>
      </c>
      <c r="B52" s="358" t="s">
        <v>1859</v>
      </c>
      <c r="C52" s="359" t="s">
        <v>115</v>
      </c>
      <c r="D52" s="359" t="s">
        <v>116</v>
      </c>
      <c r="E52" s="359" t="s">
        <v>115</v>
      </c>
      <c r="F52" s="359" t="s">
        <v>115</v>
      </c>
      <c r="G52" s="359" t="s">
        <v>115</v>
      </c>
    </row>
    <row r="53" spans="1:7">
      <c r="A53" s="357" t="s">
        <v>1860</v>
      </c>
      <c r="B53" s="358" t="s">
        <v>1861</v>
      </c>
      <c r="C53" s="359" t="s">
        <v>116</v>
      </c>
      <c r="D53" s="359" t="s">
        <v>116</v>
      </c>
      <c r="E53" s="359" t="s">
        <v>116</v>
      </c>
      <c r="F53" s="359" t="s">
        <v>116</v>
      </c>
      <c r="G53" s="359" t="s">
        <v>116</v>
      </c>
    </row>
    <row r="54" spans="1:7">
      <c r="A54" s="357" t="s">
        <v>1862</v>
      </c>
      <c r="B54" s="358" t="s">
        <v>797</v>
      </c>
      <c r="C54" s="359" t="s">
        <v>116</v>
      </c>
      <c r="D54" s="359" t="s">
        <v>116</v>
      </c>
      <c r="E54" s="359" t="s">
        <v>115</v>
      </c>
      <c r="F54" s="359" t="s">
        <v>115</v>
      </c>
      <c r="G54" s="359" t="s">
        <v>115</v>
      </c>
    </row>
    <row r="55" spans="1:7">
      <c r="A55" s="357" t="s">
        <v>1863</v>
      </c>
      <c r="B55" s="358" t="s">
        <v>1864</v>
      </c>
      <c r="C55" s="359" t="s">
        <v>116</v>
      </c>
      <c r="D55" s="359" t="s">
        <v>116</v>
      </c>
      <c r="E55" s="359" t="s">
        <v>116</v>
      </c>
      <c r="F55" s="359" t="s">
        <v>116</v>
      </c>
      <c r="G55" s="359" t="s">
        <v>115</v>
      </c>
    </row>
    <row r="56" spans="1:7">
      <c r="A56" s="357" t="s">
        <v>1865</v>
      </c>
      <c r="B56" s="358" t="s">
        <v>1866</v>
      </c>
      <c r="C56" s="359" t="s">
        <v>116</v>
      </c>
      <c r="D56" s="359" t="s">
        <v>116</v>
      </c>
      <c r="E56" s="359" t="s">
        <v>115</v>
      </c>
      <c r="F56" s="359" t="s">
        <v>115</v>
      </c>
      <c r="G56" s="359" t="s">
        <v>115</v>
      </c>
    </row>
    <row r="57" spans="1:7">
      <c r="A57" s="357" t="s">
        <v>1867</v>
      </c>
      <c r="B57" s="358" t="s">
        <v>1868</v>
      </c>
      <c r="C57" s="359" t="s">
        <v>116</v>
      </c>
      <c r="D57" s="359" t="s">
        <v>116</v>
      </c>
      <c r="E57" s="359" t="s">
        <v>116</v>
      </c>
      <c r="F57" s="359" t="s">
        <v>116</v>
      </c>
      <c r="G57" s="359" t="s">
        <v>116</v>
      </c>
    </row>
    <row r="58" spans="1:7">
      <c r="A58" s="357" t="s">
        <v>1867</v>
      </c>
      <c r="B58" s="358" t="s">
        <v>1869</v>
      </c>
      <c r="C58" s="359" t="s">
        <v>116</v>
      </c>
      <c r="D58" s="359" t="s">
        <v>116</v>
      </c>
      <c r="E58" s="359" t="s">
        <v>116</v>
      </c>
      <c r="F58" s="359" t="s">
        <v>116</v>
      </c>
      <c r="G58" s="359" t="s">
        <v>116</v>
      </c>
    </row>
    <row r="59" spans="1:7">
      <c r="A59" s="357" t="s">
        <v>1870</v>
      </c>
      <c r="B59" s="358" t="s">
        <v>1871</v>
      </c>
      <c r="C59" s="359" t="s">
        <v>116</v>
      </c>
      <c r="D59" s="359" t="s">
        <v>116</v>
      </c>
      <c r="E59" s="359" t="s">
        <v>116</v>
      </c>
      <c r="F59" s="359" t="s">
        <v>116</v>
      </c>
      <c r="G59" s="359" t="s">
        <v>116</v>
      </c>
    </row>
    <row r="60" spans="1:7">
      <c r="A60" s="357" t="s">
        <v>1872</v>
      </c>
      <c r="B60" s="358" t="s">
        <v>1851</v>
      </c>
      <c r="C60" s="359" t="s">
        <v>116</v>
      </c>
      <c r="D60" s="359" t="s">
        <v>116</v>
      </c>
      <c r="E60" s="359" t="s">
        <v>116</v>
      </c>
      <c r="F60" s="359" t="s">
        <v>116</v>
      </c>
      <c r="G60" s="359" t="s">
        <v>116</v>
      </c>
    </row>
    <row r="61" spans="1:7">
      <c r="A61" s="357" t="s">
        <v>1873</v>
      </c>
      <c r="B61" s="358" t="s">
        <v>807</v>
      </c>
      <c r="C61" s="359" t="s">
        <v>115</v>
      </c>
      <c r="D61" s="359" t="s">
        <v>115</v>
      </c>
      <c r="E61" s="359" t="s">
        <v>115</v>
      </c>
      <c r="F61" s="359" t="s">
        <v>115</v>
      </c>
      <c r="G61" s="359" t="s">
        <v>115</v>
      </c>
    </row>
    <row r="62" spans="1:7">
      <c r="A62" s="357" t="s">
        <v>1874</v>
      </c>
      <c r="B62" s="358" t="s">
        <v>809</v>
      </c>
      <c r="C62" s="359" t="s">
        <v>115</v>
      </c>
      <c r="D62" s="359" t="s">
        <v>116</v>
      </c>
      <c r="E62" s="359" t="s">
        <v>115</v>
      </c>
      <c r="F62" s="359" t="s">
        <v>115</v>
      </c>
      <c r="G62" s="359" t="s">
        <v>115</v>
      </c>
    </row>
    <row r="63" spans="1:7">
      <c r="A63" s="357" t="s">
        <v>1875</v>
      </c>
      <c r="B63" s="358" t="s">
        <v>1876</v>
      </c>
      <c r="C63" s="359" t="s">
        <v>116</v>
      </c>
      <c r="D63" s="359" t="s">
        <v>116</v>
      </c>
      <c r="E63" s="359" t="s">
        <v>116</v>
      </c>
      <c r="F63" s="359" t="s">
        <v>116</v>
      </c>
      <c r="G63" s="359" t="s">
        <v>116</v>
      </c>
    </row>
    <row r="64" spans="1:7">
      <c r="A64" s="357" t="s">
        <v>1875</v>
      </c>
      <c r="B64" s="358" t="s">
        <v>1877</v>
      </c>
      <c r="C64" s="359" t="s">
        <v>116</v>
      </c>
      <c r="D64" s="359" t="s">
        <v>116</v>
      </c>
      <c r="E64" s="359" t="s">
        <v>116</v>
      </c>
      <c r="F64" s="359" t="s">
        <v>116</v>
      </c>
      <c r="G64" s="359" t="s">
        <v>116</v>
      </c>
    </row>
    <row r="65" spans="1:7">
      <c r="A65" s="357" t="s">
        <v>1878</v>
      </c>
      <c r="B65" s="358" t="s">
        <v>1476</v>
      </c>
      <c r="C65" s="359" t="s">
        <v>115</v>
      </c>
      <c r="D65" s="359" t="s">
        <v>115</v>
      </c>
      <c r="E65" s="359" t="s">
        <v>115</v>
      </c>
      <c r="F65" s="359" t="s">
        <v>115</v>
      </c>
      <c r="G65" s="359" t="s">
        <v>115</v>
      </c>
    </row>
    <row r="66" spans="1:7">
      <c r="A66" s="357" t="s">
        <v>1879</v>
      </c>
      <c r="B66" s="358" t="s">
        <v>1880</v>
      </c>
      <c r="C66" s="359" t="s">
        <v>116</v>
      </c>
      <c r="D66" s="359" t="s">
        <v>116</v>
      </c>
      <c r="E66" s="359" t="s">
        <v>116</v>
      </c>
      <c r="F66" s="359" t="s">
        <v>116</v>
      </c>
      <c r="G66" s="359" t="s">
        <v>116</v>
      </c>
    </row>
    <row r="67" spans="1:7">
      <c r="A67" s="357" t="s">
        <v>1881</v>
      </c>
      <c r="B67" s="358" t="s">
        <v>1818</v>
      </c>
      <c r="C67" s="359" t="s">
        <v>115</v>
      </c>
      <c r="D67" s="359" t="s">
        <v>116</v>
      </c>
      <c r="E67" s="359" t="s">
        <v>115</v>
      </c>
      <c r="F67" s="359" t="s">
        <v>115</v>
      </c>
      <c r="G67" s="359" t="s">
        <v>115</v>
      </c>
    </row>
    <row r="68" spans="1:7">
      <c r="A68" s="357" t="s">
        <v>1882</v>
      </c>
      <c r="B68" s="358" t="s">
        <v>1883</v>
      </c>
      <c r="C68" s="359" t="s">
        <v>116</v>
      </c>
      <c r="D68" s="359" t="s">
        <v>116</v>
      </c>
      <c r="E68" s="359" t="s">
        <v>115</v>
      </c>
      <c r="F68" s="359" t="s">
        <v>115</v>
      </c>
      <c r="G68" s="359" t="s">
        <v>115</v>
      </c>
    </row>
    <row r="69" spans="1:7">
      <c r="A69" s="357" t="s">
        <v>1884</v>
      </c>
      <c r="B69" s="358" t="s">
        <v>123</v>
      </c>
      <c r="C69" s="359" t="s">
        <v>115</v>
      </c>
      <c r="D69" s="359" t="s">
        <v>116</v>
      </c>
      <c r="E69" s="359" t="s">
        <v>115</v>
      </c>
      <c r="F69" s="359" t="s">
        <v>115</v>
      </c>
      <c r="G69" s="359" t="s">
        <v>115</v>
      </c>
    </row>
    <row r="70" spans="1:7">
      <c r="A70" s="357" t="s">
        <v>1885</v>
      </c>
      <c r="B70" s="358" t="s">
        <v>1886</v>
      </c>
      <c r="C70" s="359" t="s">
        <v>116</v>
      </c>
      <c r="D70" s="359" t="s">
        <v>116</v>
      </c>
      <c r="E70" s="359" t="s">
        <v>115</v>
      </c>
      <c r="F70" s="359" t="s">
        <v>116</v>
      </c>
      <c r="G70" s="359" t="s">
        <v>116</v>
      </c>
    </row>
    <row r="71" spans="1:7">
      <c r="A71" s="357" t="s">
        <v>1887</v>
      </c>
      <c r="B71" s="358" t="s">
        <v>1888</v>
      </c>
      <c r="C71" s="359" t="s">
        <v>116</v>
      </c>
      <c r="D71" s="359" t="s">
        <v>116</v>
      </c>
      <c r="E71" s="359" t="s">
        <v>115</v>
      </c>
      <c r="F71" s="359" t="s">
        <v>115</v>
      </c>
      <c r="G71" s="359" t="s">
        <v>115</v>
      </c>
    </row>
    <row r="72" spans="1:7">
      <c r="A72" s="357" t="s">
        <v>1889</v>
      </c>
      <c r="B72" s="358" t="s">
        <v>1890</v>
      </c>
      <c r="C72" s="359" t="s">
        <v>115</v>
      </c>
      <c r="D72" s="359" t="s">
        <v>116</v>
      </c>
      <c r="E72" s="359" t="s">
        <v>115</v>
      </c>
      <c r="F72" s="359" t="s">
        <v>115</v>
      </c>
      <c r="G72" s="359" t="s">
        <v>115</v>
      </c>
    </row>
    <row r="73" spans="1:7">
      <c r="A73" s="357" t="s">
        <v>1891</v>
      </c>
      <c r="B73" s="358" t="s">
        <v>1892</v>
      </c>
      <c r="C73" s="359" t="s">
        <v>116</v>
      </c>
      <c r="D73" s="359" t="s">
        <v>116</v>
      </c>
      <c r="E73" s="359" t="s">
        <v>115</v>
      </c>
      <c r="F73" s="359" t="s">
        <v>115</v>
      </c>
      <c r="G73" s="359" t="s">
        <v>115</v>
      </c>
    </row>
    <row r="74" spans="1:7">
      <c r="A74" s="357" t="s">
        <v>1893</v>
      </c>
      <c r="B74" s="358" t="s">
        <v>1894</v>
      </c>
      <c r="C74" s="359" t="s">
        <v>116</v>
      </c>
      <c r="D74" s="359" t="s">
        <v>116</v>
      </c>
      <c r="E74" s="359" t="s">
        <v>116</v>
      </c>
      <c r="F74" s="359" t="s">
        <v>116</v>
      </c>
      <c r="G74" s="359" t="s">
        <v>116</v>
      </c>
    </row>
    <row r="75" spans="1:7" ht="28.8">
      <c r="A75" s="357" t="s">
        <v>1895</v>
      </c>
      <c r="B75" s="358" t="s">
        <v>1896</v>
      </c>
      <c r="C75" s="359" t="s">
        <v>116</v>
      </c>
      <c r="D75" s="359" t="s">
        <v>116</v>
      </c>
      <c r="E75" s="359" t="s">
        <v>116</v>
      </c>
      <c r="F75" s="359" t="s">
        <v>116</v>
      </c>
      <c r="G75" s="359" t="s">
        <v>116</v>
      </c>
    </row>
    <row r="76" spans="1:7">
      <c r="A76" s="357" t="s">
        <v>1897</v>
      </c>
      <c r="B76" s="358" t="s">
        <v>1898</v>
      </c>
      <c r="C76" s="359" t="s">
        <v>116</v>
      </c>
      <c r="D76" s="359" t="s">
        <v>116</v>
      </c>
      <c r="E76" s="359" t="s">
        <v>115</v>
      </c>
      <c r="F76" s="359" t="s">
        <v>115</v>
      </c>
      <c r="G76" s="359" t="s">
        <v>115</v>
      </c>
    </row>
    <row r="77" spans="1:7">
      <c r="A77" s="357" t="s">
        <v>1899</v>
      </c>
      <c r="B77" s="358" t="s">
        <v>1900</v>
      </c>
      <c r="C77" s="359" t="s">
        <v>116</v>
      </c>
      <c r="D77" s="359" t="s">
        <v>116</v>
      </c>
      <c r="E77" s="359" t="s">
        <v>116</v>
      </c>
      <c r="F77" s="359" t="s">
        <v>116</v>
      </c>
      <c r="G77" s="359" t="s">
        <v>116</v>
      </c>
    </row>
    <row r="78" spans="1:7">
      <c r="A78" s="357" t="s">
        <v>1901</v>
      </c>
      <c r="B78" s="358" t="s">
        <v>1422</v>
      </c>
      <c r="C78" s="359" t="s">
        <v>115</v>
      </c>
      <c r="D78" s="359" t="s">
        <v>116</v>
      </c>
      <c r="E78" s="359" t="s">
        <v>115</v>
      </c>
      <c r="F78" s="359" t="s">
        <v>115</v>
      </c>
      <c r="G78" s="359" t="s">
        <v>115</v>
      </c>
    </row>
    <row r="79" spans="1:7">
      <c r="A79" s="357" t="s">
        <v>1902</v>
      </c>
      <c r="B79" s="358" t="s">
        <v>1903</v>
      </c>
      <c r="C79" s="359" t="s">
        <v>116</v>
      </c>
      <c r="D79" s="359" t="s">
        <v>116</v>
      </c>
      <c r="E79" s="359" t="s">
        <v>116</v>
      </c>
      <c r="F79" s="359" t="s">
        <v>116</v>
      </c>
      <c r="G79" s="359" t="s">
        <v>116</v>
      </c>
    </row>
    <row r="80" spans="1:7">
      <c r="A80" s="357" t="s">
        <v>1904</v>
      </c>
      <c r="B80" s="358" t="s">
        <v>1905</v>
      </c>
      <c r="C80" s="359" t="s">
        <v>115</v>
      </c>
      <c r="D80" s="359" t="s">
        <v>116</v>
      </c>
      <c r="E80" s="359" t="s">
        <v>115</v>
      </c>
      <c r="F80" s="359" t="s">
        <v>115</v>
      </c>
      <c r="G80" s="359" t="s">
        <v>115</v>
      </c>
    </row>
    <row r="81" spans="1:7">
      <c r="A81" s="357" t="s">
        <v>1906</v>
      </c>
      <c r="B81" s="358" t="s">
        <v>1907</v>
      </c>
      <c r="C81" s="359" t="s">
        <v>116</v>
      </c>
      <c r="D81" s="359" t="s">
        <v>116</v>
      </c>
      <c r="E81" s="359" t="s">
        <v>116</v>
      </c>
      <c r="F81" s="359" t="s">
        <v>116</v>
      </c>
      <c r="G81" s="359" t="s">
        <v>116</v>
      </c>
    </row>
    <row r="82" spans="1:7">
      <c r="A82" s="357" t="s">
        <v>1908</v>
      </c>
      <c r="B82" s="358" t="s">
        <v>25</v>
      </c>
      <c r="C82" s="359" t="s">
        <v>115</v>
      </c>
      <c r="D82" s="359" t="s">
        <v>116</v>
      </c>
      <c r="E82" s="359" t="s">
        <v>115</v>
      </c>
      <c r="F82" s="359" t="s">
        <v>115</v>
      </c>
      <c r="G82" s="359" t="s">
        <v>115</v>
      </c>
    </row>
    <row r="83" spans="1:7">
      <c r="A83" s="357" t="s">
        <v>1909</v>
      </c>
      <c r="B83" s="358" t="s">
        <v>1910</v>
      </c>
      <c r="C83" s="359" t="s">
        <v>116</v>
      </c>
      <c r="D83" s="359" t="s">
        <v>116</v>
      </c>
      <c r="E83" s="359" t="s">
        <v>116</v>
      </c>
      <c r="F83" s="359" t="s">
        <v>116</v>
      </c>
      <c r="G83" s="359" t="s">
        <v>116</v>
      </c>
    </row>
    <row r="84" spans="1:7">
      <c r="A84" s="357" t="s">
        <v>1911</v>
      </c>
      <c r="B84" s="358" t="s">
        <v>1912</v>
      </c>
      <c r="C84" s="359" t="s">
        <v>116</v>
      </c>
      <c r="D84" s="359" t="s">
        <v>116</v>
      </c>
      <c r="E84" s="359" t="s">
        <v>116</v>
      </c>
      <c r="F84" s="359" t="s">
        <v>116</v>
      </c>
      <c r="G84" s="359" t="s">
        <v>116</v>
      </c>
    </row>
    <row r="85" spans="1:7">
      <c r="A85" s="357" t="s">
        <v>1913</v>
      </c>
      <c r="B85" s="358" t="s">
        <v>1846</v>
      </c>
      <c r="C85" s="359" t="s">
        <v>116</v>
      </c>
      <c r="D85" s="359" t="s">
        <v>116</v>
      </c>
      <c r="E85" s="359" t="s">
        <v>115</v>
      </c>
      <c r="F85" s="359" t="s">
        <v>115</v>
      </c>
      <c r="G85" s="359" t="s">
        <v>115</v>
      </c>
    </row>
    <row r="86" spans="1:7">
      <c r="A86" s="357" t="s">
        <v>1914</v>
      </c>
      <c r="B86" s="358" t="s">
        <v>844</v>
      </c>
      <c r="C86" s="359" t="s">
        <v>116</v>
      </c>
      <c r="D86" s="359" t="s">
        <v>116</v>
      </c>
      <c r="E86" s="359" t="s">
        <v>115</v>
      </c>
      <c r="F86" s="359" t="s">
        <v>115</v>
      </c>
      <c r="G86" s="359" t="s">
        <v>115</v>
      </c>
    </row>
    <row r="87" spans="1:7">
      <c r="A87" s="357" t="s">
        <v>1915</v>
      </c>
      <c r="B87" s="358" t="s">
        <v>1916</v>
      </c>
      <c r="C87" s="359" t="s">
        <v>116</v>
      </c>
      <c r="D87" s="359" t="s">
        <v>116</v>
      </c>
      <c r="E87" s="359" t="s">
        <v>115</v>
      </c>
      <c r="F87" s="359" t="s">
        <v>115</v>
      </c>
      <c r="G87" s="359" t="s">
        <v>115</v>
      </c>
    </row>
    <row r="88" spans="1:7">
      <c r="A88" s="357" t="s">
        <v>1917</v>
      </c>
      <c r="B88" s="358" t="s">
        <v>1918</v>
      </c>
      <c r="C88" s="359" t="s">
        <v>115</v>
      </c>
      <c r="D88" s="359" t="s">
        <v>116</v>
      </c>
      <c r="E88" s="359" t="s">
        <v>115</v>
      </c>
      <c r="F88" s="359" t="s">
        <v>115</v>
      </c>
      <c r="G88" s="359" t="s">
        <v>115</v>
      </c>
    </row>
    <row r="89" spans="1:7">
      <c r="A89" s="357" t="s">
        <v>1919</v>
      </c>
      <c r="B89" s="358" t="s">
        <v>1305</v>
      </c>
      <c r="C89" s="359" t="s">
        <v>116</v>
      </c>
      <c r="D89" s="359" t="s">
        <v>116</v>
      </c>
      <c r="E89" s="359" t="s">
        <v>115</v>
      </c>
      <c r="F89" s="359" t="s">
        <v>115</v>
      </c>
      <c r="G89" s="359" t="s">
        <v>115</v>
      </c>
    </row>
    <row r="90" spans="1:7">
      <c r="A90" s="357" t="s">
        <v>1920</v>
      </c>
      <c r="B90" s="358" t="s">
        <v>1921</v>
      </c>
      <c r="C90" s="359" t="s">
        <v>116</v>
      </c>
      <c r="D90" s="359" t="s">
        <v>116</v>
      </c>
      <c r="E90" s="359" t="s">
        <v>115</v>
      </c>
      <c r="F90" s="359" t="s">
        <v>115</v>
      </c>
      <c r="G90" s="359" t="s">
        <v>115</v>
      </c>
    </row>
    <row r="91" spans="1:7">
      <c r="A91" s="357" t="s">
        <v>1922</v>
      </c>
      <c r="B91" s="358" t="s">
        <v>1923</v>
      </c>
      <c r="C91" s="359" t="s">
        <v>116</v>
      </c>
      <c r="D91" s="359" t="s">
        <v>116</v>
      </c>
      <c r="E91" s="359" t="s">
        <v>115</v>
      </c>
      <c r="F91" s="359" t="s">
        <v>115</v>
      </c>
      <c r="G91" s="359" t="s">
        <v>115</v>
      </c>
    </row>
    <row r="92" spans="1:7">
      <c r="A92" s="357" t="s">
        <v>1924</v>
      </c>
      <c r="B92" s="358" t="s">
        <v>1332</v>
      </c>
      <c r="C92" s="359" t="s">
        <v>115</v>
      </c>
      <c r="D92" s="359" t="s">
        <v>116</v>
      </c>
      <c r="E92" s="359" t="s">
        <v>116</v>
      </c>
      <c r="F92" s="359" t="s">
        <v>115</v>
      </c>
      <c r="G92" s="359" t="s">
        <v>115</v>
      </c>
    </row>
    <row r="93" spans="1:7">
      <c r="A93" s="357" t="s">
        <v>1925</v>
      </c>
      <c r="B93" s="358" t="s">
        <v>1371</v>
      </c>
      <c r="C93" s="359" t="s">
        <v>115</v>
      </c>
      <c r="D93" s="359" t="s">
        <v>116</v>
      </c>
      <c r="E93" s="359" t="s">
        <v>115</v>
      </c>
      <c r="F93" s="359" t="s">
        <v>115</v>
      </c>
      <c r="G93" s="359" t="s">
        <v>115</v>
      </c>
    </row>
    <row r="94" spans="1:7">
      <c r="A94" s="357" t="s">
        <v>1926</v>
      </c>
      <c r="B94" s="358" t="s">
        <v>849</v>
      </c>
      <c r="C94" s="359" t="s">
        <v>116</v>
      </c>
      <c r="D94" s="359" t="s">
        <v>116</v>
      </c>
      <c r="E94" s="359" t="s">
        <v>115</v>
      </c>
      <c r="F94" s="359" t="s">
        <v>115</v>
      </c>
      <c r="G94" s="359" t="s">
        <v>115</v>
      </c>
    </row>
    <row r="95" spans="1:7">
      <c r="A95" s="357" t="s">
        <v>1926</v>
      </c>
      <c r="B95" s="358" t="s">
        <v>849</v>
      </c>
      <c r="C95" s="359" t="s">
        <v>1927</v>
      </c>
      <c r="D95" s="359" t="s">
        <v>1927</v>
      </c>
      <c r="E95" s="359" t="s">
        <v>115</v>
      </c>
      <c r="F95" s="359" t="s">
        <v>115</v>
      </c>
      <c r="G95" s="359" t="s">
        <v>115</v>
      </c>
    </row>
    <row r="96" spans="1:7">
      <c r="A96" s="357" t="s">
        <v>1928</v>
      </c>
      <c r="B96" s="358" t="s">
        <v>1929</v>
      </c>
      <c r="C96" s="359" t="s">
        <v>116</v>
      </c>
      <c r="D96" s="359" t="s">
        <v>116</v>
      </c>
      <c r="E96" s="359" t="s">
        <v>116</v>
      </c>
      <c r="F96" s="359" t="s">
        <v>116</v>
      </c>
      <c r="G96" s="359" t="s">
        <v>116</v>
      </c>
    </row>
    <row r="97" spans="1:7">
      <c r="A97" s="357" t="s">
        <v>1930</v>
      </c>
      <c r="B97" s="358" t="s">
        <v>851</v>
      </c>
      <c r="C97" s="359" t="s">
        <v>116</v>
      </c>
      <c r="D97" s="359" t="s">
        <v>116</v>
      </c>
      <c r="E97" s="359" t="s">
        <v>115</v>
      </c>
      <c r="F97" s="359" t="s">
        <v>115</v>
      </c>
      <c r="G97" s="359" t="s">
        <v>115</v>
      </c>
    </row>
    <row r="98" spans="1:7">
      <c r="A98" s="357" t="s">
        <v>1931</v>
      </c>
      <c r="B98" s="358" t="s">
        <v>1932</v>
      </c>
      <c r="C98" s="359" t="s">
        <v>116</v>
      </c>
      <c r="D98" s="359" t="s">
        <v>116</v>
      </c>
      <c r="E98" s="359" t="s">
        <v>115</v>
      </c>
      <c r="F98" s="359" t="s">
        <v>115</v>
      </c>
      <c r="G98" s="359" t="s">
        <v>115</v>
      </c>
    </row>
    <row r="99" spans="1:7">
      <c r="A99" s="357" t="s">
        <v>1933</v>
      </c>
      <c r="B99" s="358" t="s">
        <v>1934</v>
      </c>
      <c r="C99" s="359" t="s">
        <v>115</v>
      </c>
      <c r="D99" s="359" t="s">
        <v>116</v>
      </c>
      <c r="E99" s="359" t="s">
        <v>115</v>
      </c>
      <c r="F99" s="359" t="s">
        <v>115</v>
      </c>
      <c r="G99" s="359" t="s">
        <v>115</v>
      </c>
    </row>
    <row r="100" spans="1:7">
      <c r="A100" s="357" t="s">
        <v>1935</v>
      </c>
      <c r="B100" s="358" t="s">
        <v>943</v>
      </c>
      <c r="C100" s="359" t="s">
        <v>116</v>
      </c>
      <c r="D100" s="359" t="s">
        <v>116</v>
      </c>
      <c r="E100" s="359" t="s">
        <v>116</v>
      </c>
      <c r="F100" s="359" t="s">
        <v>115</v>
      </c>
      <c r="G100" s="359" t="s">
        <v>116</v>
      </c>
    </row>
    <row r="101" spans="1:7">
      <c r="A101" s="357" t="s">
        <v>1936</v>
      </c>
      <c r="B101" s="358" t="s">
        <v>1937</v>
      </c>
      <c r="C101" s="359" t="s">
        <v>116</v>
      </c>
      <c r="D101" s="359" t="s">
        <v>116</v>
      </c>
      <c r="E101" s="359" t="s">
        <v>116</v>
      </c>
      <c r="F101" s="359" t="s">
        <v>116</v>
      </c>
      <c r="G101" s="359" t="s">
        <v>116</v>
      </c>
    </row>
    <row r="102" spans="1:7">
      <c r="A102" s="357" t="s">
        <v>1938</v>
      </c>
      <c r="B102" s="358" t="s">
        <v>855</v>
      </c>
      <c r="C102" s="359" t="s">
        <v>115</v>
      </c>
      <c r="D102" s="359" t="s">
        <v>116</v>
      </c>
      <c r="E102" s="359" t="s">
        <v>115</v>
      </c>
      <c r="F102" s="359" t="s">
        <v>115</v>
      </c>
      <c r="G102" s="359" t="s">
        <v>115</v>
      </c>
    </row>
    <row r="103" spans="1:7">
      <c r="A103" s="357" t="s">
        <v>1938</v>
      </c>
      <c r="B103" s="358" t="s">
        <v>855</v>
      </c>
      <c r="C103" s="359" t="s">
        <v>115</v>
      </c>
      <c r="D103" s="359" t="s">
        <v>116</v>
      </c>
      <c r="E103" s="359" t="s">
        <v>115</v>
      </c>
      <c r="F103" s="359" t="s">
        <v>115</v>
      </c>
      <c r="G103" s="359" t="s">
        <v>115</v>
      </c>
    </row>
    <row r="104" spans="1:7">
      <c r="A104" s="357" t="s">
        <v>1939</v>
      </c>
      <c r="B104" s="358" t="s">
        <v>1940</v>
      </c>
      <c r="C104" s="359" t="s">
        <v>116</v>
      </c>
      <c r="D104" s="359" t="s">
        <v>116</v>
      </c>
      <c r="E104" s="359" t="s">
        <v>116</v>
      </c>
      <c r="F104" s="359" t="s">
        <v>116</v>
      </c>
      <c r="G104" s="359" t="s">
        <v>116</v>
      </c>
    </row>
    <row r="105" spans="1:7">
      <c r="A105" s="357" t="s">
        <v>1941</v>
      </c>
      <c r="B105" s="358" t="s">
        <v>1942</v>
      </c>
      <c r="C105" s="359" t="s">
        <v>116</v>
      </c>
      <c r="D105" s="359" t="s">
        <v>116</v>
      </c>
      <c r="E105" s="359" t="s">
        <v>116</v>
      </c>
      <c r="F105" s="359" t="s">
        <v>116</v>
      </c>
      <c r="G105" s="359" t="s">
        <v>116</v>
      </c>
    </row>
    <row r="106" spans="1:7">
      <c r="A106" s="357" t="s">
        <v>1943</v>
      </c>
      <c r="B106" s="358" t="s">
        <v>1944</v>
      </c>
      <c r="C106" s="359" t="s">
        <v>116</v>
      </c>
      <c r="D106" s="359" t="s">
        <v>116</v>
      </c>
      <c r="E106" s="359" t="s">
        <v>115</v>
      </c>
      <c r="F106" s="359" t="s">
        <v>115</v>
      </c>
      <c r="G106" s="359" t="s">
        <v>115</v>
      </c>
    </row>
    <row r="107" spans="1:7">
      <c r="A107" s="357" t="s">
        <v>1945</v>
      </c>
      <c r="B107" s="358" t="s">
        <v>1946</v>
      </c>
      <c r="C107" s="359" t="s">
        <v>116</v>
      </c>
      <c r="D107" s="359" t="s">
        <v>116</v>
      </c>
      <c r="E107" s="359" t="s">
        <v>116</v>
      </c>
      <c r="F107" s="359" t="s">
        <v>116</v>
      </c>
      <c r="G107" s="359" t="s">
        <v>116</v>
      </c>
    </row>
    <row r="108" spans="1:7">
      <c r="A108" s="357" t="s">
        <v>1945</v>
      </c>
      <c r="B108" s="358" t="s">
        <v>1946</v>
      </c>
      <c r="C108" s="359" t="s">
        <v>1947</v>
      </c>
      <c r="D108" s="359" t="s">
        <v>1947</v>
      </c>
      <c r="E108" s="359" t="s">
        <v>1947</v>
      </c>
      <c r="F108" s="359" t="s">
        <v>1947</v>
      </c>
      <c r="G108" s="359" t="s">
        <v>1947</v>
      </c>
    </row>
    <row r="109" spans="1:7">
      <c r="A109" s="357" t="s">
        <v>1948</v>
      </c>
      <c r="B109" s="358" t="s">
        <v>1949</v>
      </c>
      <c r="C109" s="359" t="s">
        <v>116</v>
      </c>
      <c r="D109" s="359" t="s">
        <v>116</v>
      </c>
      <c r="E109" s="359" t="s">
        <v>116</v>
      </c>
      <c r="F109" s="359" t="s">
        <v>116</v>
      </c>
      <c r="G109" s="359" t="s">
        <v>116</v>
      </c>
    </row>
    <row r="110" spans="1:7">
      <c r="A110" s="357" t="s">
        <v>1950</v>
      </c>
      <c r="B110" s="358" t="s">
        <v>868</v>
      </c>
      <c r="C110" s="359" t="s">
        <v>115</v>
      </c>
      <c r="D110" s="359" t="s">
        <v>116</v>
      </c>
      <c r="E110" s="359" t="s">
        <v>115</v>
      </c>
      <c r="F110" s="359" t="s">
        <v>115</v>
      </c>
      <c r="G110" s="359" t="s">
        <v>115</v>
      </c>
    </row>
    <row r="111" spans="1:7">
      <c r="A111" s="357" t="s">
        <v>1951</v>
      </c>
      <c r="B111" s="358" t="s">
        <v>870</v>
      </c>
      <c r="C111" s="359" t="s">
        <v>115</v>
      </c>
      <c r="D111" s="359" t="s">
        <v>116</v>
      </c>
      <c r="E111" s="359" t="s">
        <v>115</v>
      </c>
      <c r="F111" s="359" t="s">
        <v>115</v>
      </c>
      <c r="G111" s="359" t="s">
        <v>115</v>
      </c>
    </row>
    <row r="112" spans="1:7">
      <c r="A112" s="357" t="s">
        <v>1952</v>
      </c>
      <c r="B112" s="358" t="s">
        <v>1953</v>
      </c>
      <c r="C112" s="359" t="s">
        <v>115</v>
      </c>
      <c r="D112" s="359" t="s">
        <v>116</v>
      </c>
      <c r="E112" s="359" t="s">
        <v>115</v>
      </c>
      <c r="F112" s="359" t="s">
        <v>115</v>
      </c>
      <c r="G112" s="359" t="s">
        <v>115</v>
      </c>
    </row>
    <row r="113" spans="1:7">
      <c r="A113" s="357" t="s">
        <v>1954</v>
      </c>
      <c r="B113" s="358" t="s">
        <v>1955</v>
      </c>
      <c r="C113" s="359" t="s">
        <v>116</v>
      </c>
      <c r="D113" s="359" t="s">
        <v>116</v>
      </c>
      <c r="E113" s="359" t="s">
        <v>116</v>
      </c>
      <c r="F113" s="359" t="s">
        <v>116</v>
      </c>
      <c r="G113" s="359" t="s">
        <v>116</v>
      </c>
    </row>
    <row r="114" spans="1:7">
      <c r="A114" s="357" t="s">
        <v>1956</v>
      </c>
      <c r="B114" s="358" t="s">
        <v>872</v>
      </c>
      <c r="C114" s="359" t="s">
        <v>115</v>
      </c>
      <c r="D114" s="359" t="s">
        <v>116</v>
      </c>
      <c r="E114" s="359" t="s">
        <v>115</v>
      </c>
      <c r="F114" s="359" t="s">
        <v>115</v>
      </c>
      <c r="G114" s="359" t="s">
        <v>115</v>
      </c>
    </row>
    <row r="115" spans="1:7">
      <c r="A115" s="357" t="s">
        <v>1957</v>
      </c>
      <c r="B115" s="358" t="s">
        <v>1958</v>
      </c>
      <c r="C115" s="359" t="s">
        <v>116</v>
      </c>
      <c r="D115" s="359" t="s">
        <v>116</v>
      </c>
      <c r="E115" s="359" t="s">
        <v>115</v>
      </c>
      <c r="F115" s="359" t="s">
        <v>115</v>
      </c>
      <c r="G115" s="359" t="s">
        <v>116</v>
      </c>
    </row>
    <row r="116" spans="1:7">
      <c r="A116" s="357" t="s">
        <v>1959</v>
      </c>
      <c r="B116" s="358" t="s">
        <v>1960</v>
      </c>
      <c r="C116" s="359" t="s">
        <v>116</v>
      </c>
      <c r="D116" s="359" t="s">
        <v>116</v>
      </c>
      <c r="E116" s="359" t="s">
        <v>116</v>
      </c>
      <c r="F116" s="359" t="s">
        <v>116</v>
      </c>
      <c r="G116" s="359" t="s">
        <v>116</v>
      </c>
    </row>
    <row r="117" spans="1:7">
      <c r="A117" s="357" t="s">
        <v>1961</v>
      </c>
      <c r="B117" s="358" t="s">
        <v>1962</v>
      </c>
      <c r="C117" s="359" t="s">
        <v>116</v>
      </c>
      <c r="D117" s="359" t="s">
        <v>116</v>
      </c>
      <c r="E117" s="359" t="s">
        <v>116</v>
      </c>
      <c r="F117" s="359" t="s">
        <v>116</v>
      </c>
      <c r="G117" s="359" t="s">
        <v>116</v>
      </c>
    </row>
    <row r="118" spans="1:7">
      <c r="A118" s="357" t="s">
        <v>1963</v>
      </c>
      <c r="B118" s="358" t="s">
        <v>1496</v>
      </c>
      <c r="C118" s="359" t="s">
        <v>116</v>
      </c>
      <c r="D118" s="359" t="s">
        <v>116</v>
      </c>
      <c r="E118" s="359" t="s">
        <v>116</v>
      </c>
      <c r="F118" s="359" t="s">
        <v>116</v>
      </c>
      <c r="G118" s="359" t="s">
        <v>116</v>
      </c>
    </row>
    <row r="119" spans="1:7">
      <c r="A119" s="357" t="s">
        <v>1964</v>
      </c>
      <c r="B119" s="358" t="s">
        <v>1965</v>
      </c>
      <c r="C119" s="359" t="s">
        <v>115</v>
      </c>
      <c r="D119" s="359" t="s">
        <v>116</v>
      </c>
      <c r="E119" s="359" t="s">
        <v>115</v>
      </c>
      <c r="F119" s="359" t="s">
        <v>115</v>
      </c>
      <c r="G119" s="359" t="s">
        <v>115</v>
      </c>
    </row>
    <row r="120" spans="1:7">
      <c r="A120" s="357" t="s">
        <v>1966</v>
      </c>
      <c r="B120" s="358" t="s">
        <v>1967</v>
      </c>
      <c r="C120" s="359" t="s">
        <v>115</v>
      </c>
      <c r="D120" s="359" t="s">
        <v>116</v>
      </c>
      <c r="E120" s="359" t="s">
        <v>115</v>
      </c>
      <c r="F120" s="359" t="s">
        <v>115</v>
      </c>
      <c r="G120" s="359" t="s">
        <v>115</v>
      </c>
    </row>
    <row r="121" spans="1:7">
      <c r="A121" s="357" t="s">
        <v>1968</v>
      </c>
      <c r="B121" s="358" t="s">
        <v>1969</v>
      </c>
      <c r="C121" s="359" t="s">
        <v>115</v>
      </c>
      <c r="D121" s="359" t="s">
        <v>116</v>
      </c>
      <c r="E121" s="359" t="s">
        <v>115</v>
      </c>
      <c r="F121" s="359" t="s">
        <v>115</v>
      </c>
      <c r="G121" s="359" t="s">
        <v>115</v>
      </c>
    </row>
    <row r="122" spans="1:7">
      <c r="A122" s="357" t="s">
        <v>1970</v>
      </c>
      <c r="B122" s="358" t="s">
        <v>876</v>
      </c>
      <c r="C122" s="359" t="s">
        <v>115</v>
      </c>
      <c r="D122" s="359" t="s">
        <v>116</v>
      </c>
      <c r="E122" s="359" t="s">
        <v>115</v>
      </c>
      <c r="F122" s="359" t="s">
        <v>115</v>
      </c>
      <c r="G122" s="359" t="s">
        <v>115</v>
      </c>
    </row>
    <row r="123" spans="1:7">
      <c r="A123" s="357" t="s">
        <v>1971</v>
      </c>
      <c r="B123" s="358" t="s">
        <v>855</v>
      </c>
      <c r="C123" s="359" t="s">
        <v>115</v>
      </c>
      <c r="D123" s="359" t="s">
        <v>115</v>
      </c>
      <c r="E123" s="359" t="s">
        <v>115</v>
      </c>
      <c r="F123" s="359" t="s">
        <v>115</v>
      </c>
      <c r="G123" s="359" t="s">
        <v>115</v>
      </c>
    </row>
    <row r="124" spans="1:7">
      <c r="A124" s="357" t="s">
        <v>1972</v>
      </c>
      <c r="B124" s="358" t="s">
        <v>1973</v>
      </c>
      <c r="C124" s="359" t="s">
        <v>116</v>
      </c>
      <c r="D124" s="359" t="s">
        <v>116</v>
      </c>
      <c r="E124" s="359" t="s">
        <v>116</v>
      </c>
      <c r="F124" s="359" t="s">
        <v>116</v>
      </c>
      <c r="G124" s="359" t="s">
        <v>116</v>
      </c>
    </row>
    <row r="125" spans="1:7">
      <c r="A125" s="357" t="s">
        <v>1974</v>
      </c>
      <c r="B125" s="358" t="s">
        <v>1975</v>
      </c>
      <c r="C125" s="359" t="s">
        <v>116</v>
      </c>
      <c r="D125" s="359" t="s">
        <v>116</v>
      </c>
      <c r="E125" s="359" t="s">
        <v>116</v>
      </c>
      <c r="F125" s="359" t="s">
        <v>116</v>
      </c>
      <c r="G125" s="359" t="s">
        <v>116</v>
      </c>
    </row>
    <row r="126" spans="1:7">
      <c r="A126" s="357" t="s">
        <v>1976</v>
      </c>
      <c r="B126" s="358" t="s">
        <v>1344</v>
      </c>
      <c r="C126" s="359" t="s">
        <v>115</v>
      </c>
      <c r="D126" s="359" t="s">
        <v>116</v>
      </c>
      <c r="E126" s="359" t="s">
        <v>115</v>
      </c>
      <c r="F126" s="359" t="s">
        <v>115</v>
      </c>
      <c r="G126" s="359" t="s">
        <v>115</v>
      </c>
    </row>
    <row r="127" spans="1:7">
      <c r="A127" s="357" t="s">
        <v>1977</v>
      </c>
      <c r="B127" s="358" t="s">
        <v>1978</v>
      </c>
      <c r="C127" s="359" t="s">
        <v>116</v>
      </c>
      <c r="D127" s="359" t="s">
        <v>116</v>
      </c>
      <c r="E127" s="359" t="s">
        <v>116</v>
      </c>
      <c r="F127" s="359" t="s">
        <v>116</v>
      </c>
      <c r="G127" s="359" t="s">
        <v>116</v>
      </c>
    </row>
    <row r="128" spans="1:7">
      <c r="A128" s="357" t="s">
        <v>1979</v>
      </c>
      <c r="B128" s="358" t="s">
        <v>1531</v>
      </c>
      <c r="C128" s="359" t="s">
        <v>115</v>
      </c>
      <c r="D128" s="359" t="s">
        <v>116</v>
      </c>
      <c r="E128" s="359" t="s">
        <v>115</v>
      </c>
      <c r="F128" s="359" t="s">
        <v>115</v>
      </c>
      <c r="G128" s="359" t="s">
        <v>115</v>
      </c>
    </row>
    <row r="129" spans="1:7" ht="28.8">
      <c r="A129" s="357" t="s">
        <v>1980</v>
      </c>
      <c r="B129" s="358" t="s">
        <v>1981</v>
      </c>
      <c r="C129" s="359" t="s">
        <v>116</v>
      </c>
      <c r="D129" s="359" t="s">
        <v>116</v>
      </c>
      <c r="E129" s="359" t="s">
        <v>115</v>
      </c>
      <c r="F129" s="359" t="s">
        <v>115</v>
      </c>
      <c r="G129" s="359" t="s">
        <v>115</v>
      </c>
    </row>
    <row r="130" spans="1:7">
      <c r="A130" s="357" t="s">
        <v>1982</v>
      </c>
      <c r="B130" s="358" t="s">
        <v>1536</v>
      </c>
      <c r="C130" s="359" t="s">
        <v>116</v>
      </c>
      <c r="D130" s="359" t="s">
        <v>116</v>
      </c>
      <c r="E130" s="359" t="s">
        <v>116</v>
      </c>
      <c r="F130" s="359" t="s">
        <v>115</v>
      </c>
      <c r="G130" s="359" t="s">
        <v>115</v>
      </c>
    </row>
    <row r="131" spans="1:7">
      <c r="A131" s="357" t="s">
        <v>1983</v>
      </c>
      <c r="B131" s="358" t="s">
        <v>1984</v>
      </c>
      <c r="C131" s="359" t="s">
        <v>116</v>
      </c>
      <c r="D131" s="359" t="s">
        <v>116</v>
      </c>
      <c r="E131" s="359" t="s">
        <v>116</v>
      </c>
      <c r="F131" s="359" t="s">
        <v>116</v>
      </c>
      <c r="G131" s="359" t="s">
        <v>116</v>
      </c>
    </row>
    <row r="132" spans="1:7">
      <c r="A132" s="357" t="s">
        <v>1985</v>
      </c>
      <c r="B132" s="358" t="s">
        <v>1540</v>
      </c>
      <c r="C132" s="359" t="s">
        <v>115</v>
      </c>
      <c r="D132" s="359" t="s">
        <v>116</v>
      </c>
      <c r="E132" s="359" t="s">
        <v>115</v>
      </c>
      <c r="F132" s="359" t="s">
        <v>115</v>
      </c>
      <c r="G132" s="359" t="s">
        <v>115</v>
      </c>
    </row>
    <row r="133" spans="1:7">
      <c r="A133" s="357" t="s">
        <v>1986</v>
      </c>
      <c r="B133" s="358" t="s">
        <v>943</v>
      </c>
      <c r="C133" s="359" t="s">
        <v>116</v>
      </c>
      <c r="D133" s="359" t="s">
        <v>116</v>
      </c>
      <c r="E133" s="359" t="s">
        <v>116</v>
      </c>
      <c r="F133" s="359" t="s">
        <v>115</v>
      </c>
      <c r="G133" s="359" t="s">
        <v>115</v>
      </c>
    </row>
    <row r="134" spans="1:7">
      <c r="A134" s="357" t="s">
        <v>1986</v>
      </c>
      <c r="B134" s="358" t="s">
        <v>943</v>
      </c>
      <c r="C134" s="359" t="s">
        <v>116</v>
      </c>
      <c r="D134" s="359" t="s">
        <v>116</v>
      </c>
      <c r="E134" s="359" t="s">
        <v>116</v>
      </c>
      <c r="F134" s="359" t="s">
        <v>115</v>
      </c>
      <c r="G134" s="359" t="s">
        <v>115</v>
      </c>
    </row>
    <row r="135" spans="1:7" ht="28.8">
      <c r="A135" s="357" t="s">
        <v>1987</v>
      </c>
      <c r="B135" s="358" t="s">
        <v>1988</v>
      </c>
      <c r="C135" s="359" t="s">
        <v>115</v>
      </c>
      <c r="D135" s="359" t="s">
        <v>116</v>
      </c>
      <c r="E135" s="359" t="s">
        <v>115</v>
      </c>
      <c r="F135" s="359" t="s">
        <v>115</v>
      </c>
      <c r="G135" s="359" t="s">
        <v>115</v>
      </c>
    </row>
    <row r="136" spans="1:7">
      <c r="A136" s="357" t="s">
        <v>1989</v>
      </c>
      <c r="B136" s="358" t="s">
        <v>1538</v>
      </c>
      <c r="C136" s="359" t="s">
        <v>116</v>
      </c>
      <c r="D136" s="359" t="s">
        <v>116</v>
      </c>
      <c r="E136" s="359" t="s">
        <v>116</v>
      </c>
      <c r="F136" s="359" t="s">
        <v>116</v>
      </c>
      <c r="G136" s="359" t="s">
        <v>116</v>
      </c>
    </row>
    <row r="137" spans="1:7">
      <c r="A137" s="357" t="s">
        <v>1989</v>
      </c>
      <c r="B137" s="358" t="s">
        <v>1538</v>
      </c>
      <c r="C137" s="359" t="s">
        <v>116</v>
      </c>
      <c r="D137" s="359" t="s">
        <v>116</v>
      </c>
      <c r="E137" s="359" t="s">
        <v>116</v>
      </c>
      <c r="F137" s="359" t="s">
        <v>116</v>
      </c>
      <c r="G137" s="359" t="s">
        <v>116</v>
      </c>
    </row>
    <row r="138" spans="1:7">
      <c r="A138" s="357" t="s">
        <v>1990</v>
      </c>
      <c r="B138" s="358" t="s">
        <v>1991</v>
      </c>
      <c r="C138" s="359" t="s">
        <v>115</v>
      </c>
      <c r="D138" s="359" t="s">
        <v>116</v>
      </c>
      <c r="E138" s="359" t="s">
        <v>115</v>
      </c>
      <c r="F138" s="359" t="s">
        <v>115</v>
      </c>
      <c r="G138" s="359" t="s">
        <v>115</v>
      </c>
    </row>
    <row r="139" spans="1:7">
      <c r="A139" s="357" t="s">
        <v>1992</v>
      </c>
      <c r="B139" s="358" t="s">
        <v>1993</v>
      </c>
      <c r="C139" s="359" t="s">
        <v>116</v>
      </c>
      <c r="D139" s="359" t="s">
        <v>116</v>
      </c>
      <c r="E139" s="359" t="s">
        <v>116</v>
      </c>
      <c r="F139" s="359" t="s">
        <v>115</v>
      </c>
      <c r="G139" s="359" t="s">
        <v>115</v>
      </c>
    </row>
    <row r="140" spans="1:7">
      <c r="A140" s="357" t="s">
        <v>1994</v>
      </c>
      <c r="B140" s="358" t="s">
        <v>1995</v>
      </c>
      <c r="C140" s="359" t="s">
        <v>116</v>
      </c>
      <c r="D140" s="359" t="s">
        <v>116</v>
      </c>
      <c r="E140" s="359" t="s">
        <v>116</v>
      </c>
      <c r="F140" s="359" t="s">
        <v>115</v>
      </c>
      <c r="G140" s="359" t="s">
        <v>116</v>
      </c>
    </row>
    <row r="141" spans="1:7">
      <c r="A141" s="357" t="s">
        <v>1996</v>
      </c>
      <c r="B141" s="358" t="s">
        <v>1997</v>
      </c>
      <c r="C141" s="359" t="s">
        <v>116</v>
      </c>
      <c r="D141" s="359" t="s">
        <v>116</v>
      </c>
      <c r="E141" s="359" t="s">
        <v>116</v>
      </c>
      <c r="F141" s="359" t="s">
        <v>115</v>
      </c>
      <c r="G141" s="359" t="s">
        <v>116</v>
      </c>
    </row>
    <row r="142" spans="1:7">
      <c r="A142" s="357" t="s">
        <v>1998</v>
      </c>
      <c r="B142" s="358" t="s">
        <v>1332</v>
      </c>
      <c r="C142" s="359" t="s">
        <v>115</v>
      </c>
      <c r="D142" s="359" t="s">
        <v>116</v>
      </c>
      <c r="E142" s="359" t="s">
        <v>115</v>
      </c>
      <c r="F142" s="359" t="s">
        <v>115</v>
      </c>
      <c r="G142" s="359" t="s">
        <v>115</v>
      </c>
    </row>
    <row r="143" spans="1:7">
      <c r="A143" s="357" t="s">
        <v>1999</v>
      </c>
      <c r="B143" s="358" t="s">
        <v>896</v>
      </c>
      <c r="C143" s="359" t="s">
        <v>115</v>
      </c>
      <c r="D143" s="359" t="s">
        <v>116</v>
      </c>
      <c r="E143" s="359" t="s">
        <v>115</v>
      </c>
      <c r="F143" s="359" t="s">
        <v>115</v>
      </c>
      <c r="G143" s="359" t="s">
        <v>115</v>
      </c>
    </row>
    <row r="144" spans="1:7">
      <c r="A144" s="357" t="s">
        <v>2000</v>
      </c>
      <c r="B144" s="358" t="s">
        <v>1888</v>
      </c>
      <c r="C144" s="359" t="s">
        <v>116</v>
      </c>
      <c r="D144" s="359" t="s">
        <v>116</v>
      </c>
      <c r="E144" s="359" t="s">
        <v>115</v>
      </c>
      <c r="F144" s="359" t="s">
        <v>115</v>
      </c>
      <c r="G144" s="359" t="s">
        <v>115</v>
      </c>
    </row>
    <row r="145" spans="1:7">
      <c r="A145" s="357" t="s">
        <v>2001</v>
      </c>
      <c r="B145" s="358" t="s">
        <v>2002</v>
      </c>
      <c r="C145" s="359" t="s">
        <v>1947</v>
      </c>
      <c r="D145" s="359" t="s">
        <v>1947</v>
      </c>
      <c r="E145" s="359" t="s">
        <v>1947</v>
      </c>
      <c r="F145" s="359" t="s">
        <v>1947</v>
      </c>
      <c r="G145" s="359" t="s">
        <v>1947</v>
      </c>
    </row>
    <row r="146" spans="1:7">
      <c r="A146" s="357" t="s">
        <v>2001</v>
      </c>
      <c r="B146" s="358" t="s">
        <v>2002</v>
      </c>
      <c r="C146" s="359" t="s">
        <v>116</v>
      </c>
      <c r="D146" s="359" t="s">
        <v>116</v>
      </c>
      <c r="E146" s="359" t="s">
        <v>116</v>
      </c>
      <c r="F146" s="359" t="s">
        <v>116</v>
      </c>
      <c r="G146" s="359" t="s">
        <v>116</v>
      </c>
    </row>
    <row r="147" spans="1:7">
      <c r="A147" s="357" t="s">
        <v>2003</v>
      </c>
      <c r="B147" s="358" t="s">
        <v>1551</v>
      </c>
      <c r="C147" s="359" t="s">
        <v>115</v>
      </c>
      <c r="D147" s="359" t="s">
        <v>116</v>
      </c>
      <c r="E147" s="359" t="s">
        <v>115</v>
      </c>
      <c r="F147" s="359" t="s">
        <v>115</v>
      </c>
      <c r="G147" s="359" t="s">
        <v>115</v>
      </c>
    </row>
    <row r="148" spans="1:7">
      <c r="A148" s="357" t="s">
        <v>2004</v>
      </c>
      <c r="B148" s="358" t="s">
        <v>2005</v>
      </c>
      <c r="C148" s="359" t="s">
        <v>116</v>
      </c>
      <c r="D148" s="359" t="s">
        <v>116</v>
      </c>
      <c r="E148" s="359" t="s">
        <v>116</v>
      </c>
      <c r="F148" s="359" t="s">
        <v>115</v>
      </c>
      <c r="G148" s="359" t="s">
        <v>115</v>
      </c>
    </row>
    <row r="149" spans="1:7">
      <c r="A149" s="357" t="s">
        <v>2006</v>
      </c>
      <c r="B149" s="358" t="s">
        <v>2007</v>
      </c>
      <c r="C149" s="359" t="s">
        <v>116</v>
      </c>
      <c r="D149" s="359" t="s">
        <v>116</v>
      </c>
      <c r="E149" s="359" t="s">
        <v>116</v>
      </c>
      <c r="F149" s="359" t="s">
        <v>116</v>
      </c>
      <c r="G149" s="359" t="s">
        <v>116</v>
      </c>
    </row>
    <row r="150" spans="1:7">
      <c r="A150" s="357" t="s">
        <v>2008</v>
      </c>
      <c r="B150" s="358" t="s">
        <v>2009</v>
      </c>
      <c r="C150" s="359" t="s">
        <v>116</v>
      </c>
      <c r="D150" s="359" t="s">
        <v>116</v>
      </c>
      <c r="E150" s="359" t="s">
        <v>116</v>
      </c>
      <c r="F150" s="359" t="s">
        <v>115</v>
      </c>
      <c r="G150" s="359" t="s">
        <v>115</v>
      </c>
    </row>
    <row r="151" spans="1:7">
      <c r="A151" s="357" t="s">
        <v>2010</v>
      </c>
      <c r="B151" s="358" t="s">
        <v>2011</v>
      </c>
      <c r="C151" s="359" t="s">
        <v>116</v>
      </c>
      <c r="D151" s="359" t="s">
        <v>115</v>
      </c>
      <c r="E151" s="359" t="s">
        <v>115</v>
      </c>
      <c r="F151" s="359" t="s">
        <v>115</v>
      </c>
      <c r="G151" s="359" t="s">
        <v>115</v>
      </c>
    </row>
    <row r="152" spans="1:7">
      <c r="A152" s="357" t="s">
        <v>2012</v>
      </c>
      <c r="B152" s="358" t="s">
        <v>2013</v>
      </c>
      <c r="C152" s="359" t="s">
        <v>1927</v>
      </c>
      <c r="D152" s="359" t="s">
        <v>1927</v>
      </c>
      <c r="E152" s="359" t="s">
        <v>1927</v>
      </c>
      <c r="F152" s="359" t="s">
        <v>1927</v>
      </c>
      <c r="G152" s="359" t="s">
        <v>115</v>
      </c>
    </row>
    <row r="153" spans="1:7">
      <c r="A153" s="357" t="s">
        <v>2014</v>
      </c>
      <c r="B153" s="358" t="s">
        <v>2015</v>
      </c>
      <c r="C153" s="359" t="s">
        <v>116</v>
      </c>
      <c r="D153" s="359" t="s">
        <v>116</v>
      </c>
      <c r="E153" s="359" t="s">
        <v>115</v>
      </c>
      <c r="F153" s="359" t="s">
        <v>115</v>
      </c>
      <c r="G153" s="359" t="s">
        <v>115</v>
      </c>
    </row>
    <row r="154" spans="1:7">
      <c r="A154" s="357" t="s">
        <v>2016</v>
      </c>
      <c r="B154" s="358" t="s">
        <v>2017</v>
      </c>
      <c r="C154" s="359" t="s">
        <v>116</v>
      </c>
      <c r="D154" s="359" t="s">
        <v>116</v>
      </c>
      <c r="E154" s="359" t="s">
        <v>116</v>
      </c>
      <c r="F154" s="359" t="s">
        <v>116</v>
      </c>
      <c r="G154" s="359" t="s">
        <v>116</v>
      </c>
    </row>
    <row r="155" spans="1:7" ht="43.2">
      <c r="A155" s="357" t="s">
        <v>2018</v>
      </c>
      <c r="B155" s="358" t="s">
        <v>2019</v>
      </c>
      <c r="C155" s="359" t="s">
        <v>116</v>
      </c>
      <c r="D155" s="359" t="s">
        <v>116</v>
      </c>
      <c r="E155" s="359" t="s">
        <v>116</v>
      </c>
      <c r="F155" s="359" t="s">
        <v>116</v>
      </c>
      <c r="G155" s="359" t="s">
        <v>116</v>
      </c>
    </row>
    <row r="156" spans="1:7">
      <c r="A156" s="357" t="s">
        <v>2020</v>
      </c>
      <c r="B156" s="358" t="s">
        <v>2021</v>
      </c>
      <c r="C156" s="359" t="s">
        <v>116</v>
      </c>
      <c r="D156" s="359" t="s">
        <v>116</v>
      </c>
      <c r="E156" s="359" t="s">
        <v>115</v>
      </c>
      <c r="F156" s="359" t="s">
        <v>115</v>
      </c>
      <c r="G156" s="359" t="s">
        <v>115</v>
      </c>
    </row>
    <row r="157" spans="1:7">
      <c r="A157" s="357" t="s">
        <v>2022</v>
      </c>
      <c r="B157" s="358" t="s">
        <v>2023</v>
      </c>
      <c r="C157" s="359" t="s">
        <v>115</v>
      </c>
      <c r="D157" s="359" t="s">
        <v>116</v>
      </c>
      <c r="E157" s="359" t="s">
        <v>115</v>
      </c>
      <c r="F157" s="359" t="s">
        <v>116</v>
      </c>
      <c r="G157" s="359" t="s">
        <v>116</v>
      </c>
    </row>
    <row r="158" spans="1:7">
      <c r="A158" s="357" t="s">
        <v>2024</v>
      </c>
      <c r="B158" s="358" t="s">
        <v>2025</v>
      </c>
      <c r="C158" s="359" t="s">
        <v>116</v>
      </c>
      <c r="D158" s="359" t="s">
        <v>116</v>
      </c>
      <c r="E158" s="359" t="s">
        <v>116</v>
      </c>
      <c r="F158" s="359" t="s">
        <v>116</v>
      </c>
      <c r="G158" s="359" t="s">
        <v>116</v>
      </c>
    </row>
    <row r="159" spans="1:7">
      <c r="A159" s="357" t="s">
        <v>2026</v>
      </c>
      <c r="B159" s="358" t="s">
        <v>2027</v>
      </c>
      <c r="C159" s="359" t="s">
        <v>116</v>
      </c>
      <c r="D159" s="359" t="s">
        <v>116</v>
      </c>
      <c r="E159" s="359" t="s">
        <v>116</v>
      </c>
      <c r="F159" s="359" t="s">
        <v>116</v>
      </c>
      <c r="G159" s="359" t="s">
        <v>116</v>
      </c>
    </row>
    <row r="160" spans="1:7">
      <c r="A160" s="357" t="s">
        <v>2028</v>
      </c>
      <c r="B160" s="358" t="s">
        <v>2029</v>
      </c>
      <c r="C160" s="359" t="s">
        <v>116</v>
      </c>
      <c r="D160" s="359" t="s">
        <v>116</v>
      </c>
      <c r="E160" s="359" t="s">
        <v>116</v>
      </c>
      <c r="F160" s="359" t="s">
        <v>115</v>
      </c>
      <c r="G160" s="359" t="s">
        <v>115</v>
      </c>
    </row>
    <row r="161" spans="1:7">
      <c r="A161" s="357" t="s">
        <v>2030</v>
      </c>
      <c r="B161" s="358" t="s">
        <v>1565</v>
      </c>
      <c r="C161" s="359" t="s">
        <v>1947</v>
      </c>
      <c r="D161" s="359" t="s">
        <v>1947</v>
      </c>
      <c r="E161" s="359" t="s">
        <v>1947</v>
      </c>
      <c r="F161" s="359" t="s">
        <v>1947</v>
      </c>
      <c r="G161" s="359" t="s">
        <v>1947</v>
      </c>
    </row>
    <row r="162" spans="1:7">
      <c r="A162" s="357" t="s">
        <v>2030</v>
      </c>
      <c r="B162" s="358" t="s">
        <v>1565</v>
      </c>
      <c r="C162" s="359" t="s">
        <v>116</v>
      </c>
      <c r="D162" s="359" t="s">
        <v>116</v>
      </c>
      <c r="E162" s="359" t="s">
        <v>116</v>
      </c>
      <c r="F162" s="359" t="s">
        <v>116</v>
      </c>
      <c r="G162" s="359" t="s">
        <v>116</v>
      </c>
    </row>
    <row r="163" spans="1:7">
      <c r="A163" s="357" t="s">
        <v>2031</v>
      </c>
      <c r="B163" s="358" t="s">
        <v>2032</v>
      </c>
      <c r="C163" s="359" t="s">
        <v>116</v>
      </c>
      <c r="D163" s="359" t="s">
        <v>116</v>
      </c>
      <c r="E163" s="359" t="s">
        <v>116</v>
      </c>
      <c r="F163" s="359" t="s">
        <v>116</v>
      </c>
      <c r="G163" s="359" t="s">
        <v>116</v>
      </c>
    </row>
    <row r="164" spans="1:7">
      <c r="A164" s="357" t="s">
        <v>2033</v>
      </c>
      <c r="B164" s="358" t="s">
        <v>2034</v>
      </c>
      <c r="C164" s="359" t="s">
        <v>116</v>
      </c>
      <c r="D164" s="359" t="s">
        <v>116</v>
      </c>
      <c r="E164" s="359" t="s">
        <v>116</v>
      </c>
      <c r="F164" s="359" t="s">
        <v>116</v>
      </c>
      <c r="G164" s="359" t="s">
        <v>116</v>
      </c>
    </row>
    <row r="165" spans="1:7">
      <c r="A165" s="357" t="s">
        <v>2033</v>
      </c>
      <c r="B165" s="358" t="s">
        <v>2034</v>
      </c>
      <c r="C165" s="359" t="s">
        <v>116</v>
      </c>
      <c r="D165" s="359" t="s">
        <v>116</v>
      </c>
      <c r="E165" s="359" t="s">
        <v>116</v>
      </c>
      <c r="F165" s="359" t="s">
        <v>116</v>
      </c>
      <c r="G165" s="359" t="s">
        <v>116</v>
      </c>
    </row>
    <row r="166" spans="1:7">
      <c r="A166" s="357" t="s">
        <v>2035</v>
      </c>
      <c r="B166" s="358" t="s">
        <v>2036</v>
      </c>
      <c r="C166" s="359" t="s">
        <v>116</v>
      </c>
      <c r="D166" s="359" t="s">
        <v>116</v>
      </c>
      <c r="E166" s="359" t="s">
        <v>116</v>
      </c>
      <c r="F166" s="359" t="s">
        <v>116</v>
      </c>
      <c r="G166" s="359" t="s">
        <v>116</v>
      </c>
    </row>
    <row r="167" spans="1:7">
      <c r="A167" s="357" t="s">
        <v>2037</v>
      </c>
      <c r="B167" s="358" t="s">
        <v>2038</v>
      </c>
      <c r="C167" s="359" t="s">
        <v>116</v>
      </c>
      <c r="D167" s="359" t="s">
        <v>116</v>
      </c>
      <c r="E167" s="359" t="s">
        <v>116</v>
      </c>
      <c r="F167" s="359" t="s">
        <v>116</v>
      </c>
      <c r="G167" s="359" t="s">
        <v>116</v>
      </c>
    </row>
    <row r="168" spans="1:7">
      <c r="A168" s="357" t="s">
        <v>2039</v>
      </c>
      <c r="B168" s="358" t="s">
        <v>2034</v>
      </c>
      <c r="C168" s="359" t="s">
        <v>116</v>
      </c>
      <c r="D168" s="359" t="s">
        <v>116</v>
      </c>
      <c r="E168" s="359" t="s">
        <v>116</v>
      </c>
      <c r="F168" s="359" t="s">
        <v>116</v>
      </c>
      <c r="G168" s="359" t="s">
        <v>116</v>
      </c>
    </row>
    <row r="169" spans="1:7">
      <c r="A169" s="357" t="s">
        <v>2040</v>
      </c>
      <c r="B169" s="358" t="s">
        <v>2041</v>
      </c>
      <c r="C169" s="359" t="s">
        <v>116</v>
      </c>
      <c r="D169" s="359" t="s">
        <v>116</v>
      </c>
      <c r="E169" s="359" t="s">
        <v>116</v>
      </c>
      <c r="F169" s="359" t="s">
        <v>116</v>
      </c>
      <c r="G169" s="359" t="s">
        <v>116</v>
      </c>
    </row>
    <row r="170" spans="1:7">
      <c r="A170" s="357" t="s">
        <v>2042</v>
      </c>
      <c r="B170" s="358" t="s">
        <v>2043</v>
      </c>
      <c r="C170" s="359" t="s">
        <v>116</v>
      </c>
      <c r="D170" s="359" t="s">
        <v>116</v>
      </c>
      <c r="E170" s="359" t="s">
        <v>116</v>
      </c>
      <c r="F170" s="359" t="s">
        <v>116</v>
      </c>
      <c r="G170" s="359" t="s">
        <v>116</v>
      </c>
    </row>
    <row r="171" spans="1:7">
      <c r="A171" s="357" t="s">
        <v>2044</v>
      </c>
      <c r="B171" s="358" t="s">
        <v>2045</v>
      </c>
      <c r="C171" s="359" t="s">
        <v>116</v>
      </c>
      <c r="D171" s="359" t="s">
        <v>116</v>
      </c>
      <c r="E171" s="359" t="s">
        <v>116</v>
      </c>
      <c r="F171" s="359" t="s">
        <v>116</v>
      </c>
      <c r="G171" s="359" t="s">
        <v>116</v>
      </c>
    </row>
    <row r="172" spans="1:7">
      <c r="A172" s="357" t="s">
        <v>2046</v>
      </c>
      <c r="B172" s="358" t="s">
        <v>2047</v>
      </c>
      <c r="C172" s="359" t="s">
        <v>116</v>
      </c>
      <c r="D172" s="359" t="s">
        <v>116</v>
      </c>
      <c r="E172" s="359" t="s">
        <v>115</v>
      </c>
      <c r="F172" s="359" t="s">
        <v>115</v>
      </c>
      <c r="G172" s="359" t="s">
        <v>115</v>
      </c>
    </row>
    <row r="173" spans="1:7">
      <c r="A173" s="357" t="s">
        <v>2048</v>
      </c>
      <c r="B173" s="358" t="s">
        <v>1568</v>
      </c>
      <c r="C173" s="359" t="s">
        <v>116</v>
      </c>
      <c r="D173" s="359" t="s">
        <v>116</v>
      </c>
      <c r="E173" s="359" t="s">
        <v>116</v>
      </c>
      <c r="F173" s="359" t="s">
        <v>116</v>
      </c>
      <c r="G173" s="359" t="s">
        <v>116</v>
      </c>
    </row>
    <row r="174" spans="1:7">
      <c r="A174" s="357" t="s">
        <v>2048</v>
      </c>
      <c r="B174" s="358" t="s">
        <v>1568</v>
      </c>
      <c r="C174" s="359" t="s">
        <v>116</v>
      </c>
      <c r="D174" s="359" t="s">
        <v>116</v>
      </c>
      <c r="E174" s="359" t="s">
        <v>116</v>
      </c>
      <c r="F174" s="359" t="s">
        <v>116</v>
      </c>
      <c r="G174" s="359" t="s">
        <v>116</v>
      </c>
    </row>
    <row r="175" spans="1:7">
      <c r="A175" s="357" t="s">
        <v>2049</v>
      </c>
      <c r="B175" s="358" t="s">
        <v>2050</v>
      </c>
      <c r="C175" s="359" t="s">
        <v>116</v>
      </c>
      <c r="D175" s="359" t="s">
        <v>116</v>
      </c>
      <c r="E175" s="359" t="s">
        <v>116</v>
      </c>
      <c r="F175" s="359" t="s">
        <v>116</v>
      </c>
      <c r="G175" s="359" t="s">
        <v>116</v>
      </c>
    </row>
    <row r="176" spans="1:7">
      <c r="A176" s="357" t="s">
        <v>2051</v>
      </c>
      <c r="B176" s="358" t="s">
        <v>2052</v>
      </c>
      <c r="C176" s="359" t="s">
        <v>116</v>
      </c>
      <c r="D176" s="359" t="s">
        <v>116</v>
      </c>
      <c r="E176" s="359" t="s">
        <v>116</v>
      </c>
      <c r="F176" s="359" t="s">
        <v>116</v>
      </c>
      <c r="G176" s="359" t="s">
        <v>116</v>
      </c>
    </row>
    <row r="177" spans="1:7">
      <c r="A177" s="357" t="s">
        <v>2053</v>
      </c>
      <c r="B177" s="358" t="s">
        <v>2054</v>
      </c>
      <c r="C177" s="359" t="s">
        <v>1927</v>
      </c>
      <c r="D177" s="359" t="s">
        <v>1927</v>
      </c>
      <c r="E177" s="359" t="s">
        <v>115</v>
      </c>
      <c r="F177" s="359" t="s">
        <v>115</v>
      </c>
      <c r="G177" s="359" t="s">
        <v>115</v>
      </c>
    </row>
    <row r="178" spans="1:7">
      <c r="A178" s="357" t="s">
        <v>2055</v>
      </c>
      <c r="B178" s="358" t="s">
        <v>2056</v>
      </c>
      <c r="C178" s="359" t="s">
        <v>116</v>
      </c>
      <c r="D178" s="359" t="s">
        <v>116</v>
      </c>
      <c r="E178" s="359" t="s">
        <v>116</v>
      </c>
      <c r="F178" s="359" t="s">
        <v>116</v>
      </c>
      <c r="G178" s="359" t="s">
        <v>116</v>
      </c>
    </row>
    <row r="179" spans="1:7">
      <c r="A179" s="357" t="s">
        <v>2057</v>
      </c>
      <c r="B179" s="358" t="s">
        <v>2058</v>
      </c>
      <c r="C179" s="359" t="s">
        <v>116</v>
      </c>
      <c r="D179" s="359" t="s">
        <v>116</v>
      </c>
      <c r="E179" s="359" t="s">
        <v>116</v>
      </c>
      <c r="F179" s="359" t="s">
        <v>115</v>
      </c>
      <c r="G179" s="359" t="s">
        <v>115</v>
      </c>
    </row>
    <row r="180" spans="1:7">
      <c r="A180" s="357" t="s">
        <v>2059</v>
      </c>
      <c r="B180" s="358" t="s">
        <v>2060</v>
      </c>
      <c r="C180" s="359" t="s">
        <v>116</v>
      </c>
      <c r="D180" s="359" t="s">
        <v>116</v>
      </c>
      <c r="E180" s="359" t="s">
        <v>116</v>
      </c>
      <c r="F180" s="359" t="s">
        <v>116</v>
      </c>
      <c r="G180" s="359" t="s">
        <v>116</v>
      </c>
    </row>
    <row r="181" spans="1:7">
      <c r="A181" s="357" t="s">
        <v>2061</v>
      </c>
      <c r="B181" s="358" t="s">
        <v>2062</v>
      </c>
      <c r="C181" s="359" t="s">
        <v>116</v>
      </c>
      <c r="D181" s="359" t="s">
        <v>116</v>
      </c>
      <c r="E181" s="359" t="s">
        <v>116</v>
      </c>
      <c r="F181" s="359" t="s">
        <v>116</v>
      </c>
      <c r="G181" s="359" t="s">
        <v>116</v>
      </c>
    </row>
    <row r="182" spans="1:7">
      <c r="A182" s="357" t="s">
        <v>2063</v>
      </c>
      <c r="B182" s="358" t="s">
        <v>2064</v>
      </c>
      <c r="C182" s="359" t="s">
        <v>116</v>
      </c>
      <c r="D182" s="359" t="s">
        <v>116</v>
      </c>
      <c r="E182" s="359" t="s">
        <v>116</v>
      </c>
      <c r="F182" s="359" t="s">
        <v>116</v>
      </c>
      <c r="G182" s="359" t="s">
        <v>116</v>
      </c>
    </row>
    <row r="183" spans="1:7">
      <c r="A183" s="357" t="s">
        <v>2065</v>
      </c>
      <c r="B183" s="358" t="s">
        <v>2066</v>
      </c>
      <c r="C183" s="359" t="s">
        <v>116</v>
      </c>
      <c r="D183" s="359" t="s">
        <v>116</v>
      </c>
      <c r="E183" s="359" t="s">
        <v>116</v>
      </c>
      <c r="F183" s="359" t="s">
        <v>116</v>
      </c>
      <c r="G183" s="359" t="s">
        <v>116</v>
      </c>
    </row>
    <row r="184" spans="1:7">
      <c r="A184" s="357" t="s">
        <v>2067</v>
      </c>
      <c r="B184" s="358" t="s">
        <v>2058</v>
      </c>
      <c r="C184" s="359" t="s">
        <v>116</v>
      </c>
      <c r="D184" s="359" t="s">
        <v>116</v>
      </c>
      <c r="E184" s="359" t="s">
        <v>116</v>
      </c>
      <c r="F184" s="359" t="s">
        <v>116</v>
      </c>
      <c r="G184" s="359" t="s">
        <v>116</v>
      </c>
    </row>
    <row r="185" spans="1:7">
      <c r="A185" s="357" t="s">
        <v>2068</v>
      </c>
      <c r="B185" s="358" t="s">
        <v>2069</v>
      </c>
      <c r="C185" s="359" t="s">
        <v>116</v>
      </c>
      <c r="D185" s="359" t="s">
        <v>116</v>
      </c>
      <c r="E185" s="359" t="s">
        <v>116</v>
      </c>
      <c r="F185" s="359" t="s">
        <v>115</v>
      </c>
      <c r="G185" s="359" t="s">
        <v>115</v>
      </c>
    </row>
    <row r="186" spans="1:7">
      <c r="A186" s="357" t="s">
        <v>2068</v>
      </c>
      <c r="B186" s="358" t="s">
        <v>2069</v>
      </c>
      <c r="C186" s="359" t="s">
        <v>1947</v>
      </c>
      <c r="D186" s="359" t="s">
        <v>1947</v>
      </c>
      <c r="E186" s="359" t="s">
        <v>1947</v>
      </c>
      <c r="F186" s="359" t="s">
        <v>1947</v>
      </c>
      <c r="G186" s="359" t="s">
        <v>1947</v>
      </c>
    </row>
    <row r="187" spans="1:7">
      <c r="A187" s="357" t="s">
        <v>2070</v>
      </c>
      <c r="B187" s="358" t="s">
        <v>2052</v>
      </c>
      <c r="C187" s="359" t="s">
        <v>116</v>
      </c>
      <c r="D187" s="359" t="s">
        <v>116</v>
      </c>
      <c r="E187" s="359" t="s">
        <v>116</v>
      </c>
      <c r="F187" s="359" t="s">
        <v>116</v>
      </c>
      <c r="G187" s="359" t="s">
        <v>116</v>
      </c>
    </row>
    <row r="188" spans="1:7">
      <c r="A188" s="357" t="s">
        <v>2071</v>
      </c>
      <c r="B188" s="358" t="s">
        <v>2052</v>
      </c>
      <c r="C188" s="359" t="s">
        <v>116</v>
      </c>
      <c r="D188" s="359" t="s">
        <v>116</v>
      </c>
      <c r="E188" s="359" t="s">
        <v>116</v>
      </c>
      <c r="F188" s="359" t="s">
        <v>116</v>
      </c>
      <c r="G188" s="359" t="s">
        <v>116</v>
      </c>
    </row>
    <row r="189" spans="1:7">
      <c r="A189" s="357" t="s">
        <v>2072</v>
      </c>
      <c r="B189" s="358" t="s">
        <v>2073</v>
      </c>
      <c r="C189" s="359" t="s">
        <v>116</v>
      </c>
      <c r="D189" s="359" t="s">
        <v>116</v>
      </c>
      <c r="E189" s="359" t="s">
        <v>116</v>
      </c>
      <c r="F189" s="359" t="s">
        <v>116</v>
      </c>
      <c r="G189" s="359" t="s">
        <v>116</v>
      </c>
    </row>
    <row r="190" spans="1:7">
      <c r="A190" s="357" t="s">
        <v>2074</v>
      </c>
      <c r="B190" s="358" t="s">
        <v>2075</v>
      </c>
      <c r="C190" s="359" t="s">
        <v>116</v>
      </c>
      <c r="D190" s="359" t="s">
        <v>116</v>
      </c>
      <c r="E190" s="359" t="s">
        <v>116</v>
      </c>
      <c r="F190" s="359" t="s">
        <v>116</v>
      </c>
      <c r="G190" s="359" t="s">
        <v>116</v>
      </c>
    </row>
    <row r="191" spans="1:7">
      <c r="A191" s="357" t="s">
        <v>2076</v>
      </c>
      <c r="B191" s="358" t="s">
        <v>2077</v>
      </c>
      <c r="C191" s="359" t="s">
        <v>116</v>
      </c>
      <c r="D191" s="359" t="s">
        <v>116</v>
      </c>
      <c r="E191" s="359" t="s">
        <v>116</v>
      </c>
      <c r="F191" s="359" t="s">
        <v>116</v>
      </c>
      <c r="G191" s="359" t="s">
        <v>116</v>
      </c>
    </row>
    <row r="192" spans="1:7">
      <c r="A192" s="357" t="s">
        <v>2078</v>
      </c>
      <c r="B192" s="358" t="s">
        <v>2079</v>
      </c>
      <c r="C192" s="359" t="s">
        <v>116</v>
      </c>
      <c r="D192" s="359" t="s">
        <v>116</v>
      </c>
      <c r="E192" s="359" t="s">
        <v>116</v>
      </c>
      <c r="F192" s="359" t="s">
        <v>116</v>
      </c>
      <c r="G192" s="359" t="s">
        <v>116</v>
      </c>
    </row>
    <row r="193" spans="1:7">
      <c r="A193" s="357" t="s">
        <v>2078</v>
      </c>
      <c r="B193" s="358" t="s">
        <v>2079</v>
      </c>
      <c r="C193" s="359" t="s">
        <v>1947</v>
      </c>
      <c r="D193" s="359" t="s">
        <v>1947</v>
      </c>
      <c r="E193" s="359" t="s">
        <v>1947</v>
      </c>
      <c r="F193" s="359" t="s">
        <v>1947</v>
      </c>
      <c r="G193" s="359" t="s">
        <v>1947</v>
      </c>
    </row>
    <row r="194" spans="1:7">
      <c r="A194" s="357" t="s">
        <v>2080</v>
      </c>
      <c r="B194" s="358" t="s">
        <v>2081</v>
      </c>
      <c r="C194" s="359" t="s">
        <v>116</v>
      </c>
      <c r="D194" s="359" t="s">
        <v>116</v>
      </c>
      <c r="E194" s="359" t="s">
        <v>116</v>
      </c>
      <c r="F194" s="359" t="s">
        <v>116</v>
      </c>
      <c r="G194" s="359" t="s">
        <v>116</v>
      </c>
    </row>
    <row r="195" spans="1:7">
      <c r="A195" s="357" t="s">
        <v>2082</v>
      </c>
      <c r="B195" s="358" t="s">
        <v>2083</v>
      </c>
      <c r="C195" s="359" t="s">
        <v>116</v>
      </c>
      <c r="D195" s="359" t="s">
        <v>116</v>
      </c>
      <c r="E195" s="359" t="s">
        <v>116</v>
      </c>
      <c r="F195" s="359" t="s">
        <v>116</v>
      </c>
      <c r="G195" s="359" t="s">
        <v>116</v>
      </c>
    </row>
    <row r="196" spans="1:7">
      <c r="A196" s="357" t="s">
        <v>2084</v>
      </c>
      <c r="B196" s="358" t="s">
        <v>2085</v>
      </c>
      <c r="C196" s="359" t="s">
        <v>116</v>
      </c>
      <c r="D196" s="359" t="s">
        <v>116</v>
      </c>
      <c r="E196" s="359" t="s">
        <v>116</v>
      </c>
      <c r="F196" s="359" t="s">
        <v>115</v>
      </c>
      <c r="G196" s="359" t="s">
        <v>115</v>
      </c>
    </row>
    <row r="197" spans="1:7">
      <c r="A197" s="357" t="s">
        <v>2086</v>
      </c>
      <c r="B197" s="358" t="s">
        <v>2087</v>
      </c>
      <c r="C197" s="359" t="s">
        <v>116</v>
      </c>
      <c r="D197" s="359" t="s">
        <v>116</v>
      </c>
      <c r="E197" s="359" t="s">
        <v>116</v>
      </c>
      <c r="F197" s="359" t="s">
        <v>115</v>
      </c>
      <c r="G197" s="359" t="s">
        <v>115</v>
      </c>
    </row>
    <row r="198" spans="1:7">
      <c r="A198" s="357" t="s">
        <v>2088</v>
      </c>
      <c r="B198" s="358" t="s">
        <v>2089</v>
      </c>
      <c r="C198" s="359" t="s">
        <v>116</v>
      </c>
      <c r="D198" s="359" t="s">
        <v>116</v>
      </c>
      <c r="E198" s="359" t="s">
        <v>116</v>
      </c>
      <c r="F198" s="359" t="s">
        <v>116</v>
      </c>
      <c r="G198" s="359" t="s">
        <v>116</v>
      </c>
    </row>
    <row r="199" spans="1:7">
      <c r="A199" s="357" t="s">
        <v>2090</v>
      </c>
      <c r="B199" s="358" t="s">
        <v>2091</v>
      </c>
      <c r="C199" s="359" t="s">
        <v>116</v>
      </c>
      <c r="D199" s="359" t="s">
        <v>116</v>
      </c>
      <c r="E199" s="359" t="s">
        <v>116</v>
      </c>
      <c r="F199" s="359" t="s">
        <v>116</v>
      </c>
      <c r="G199" s="359" t="s">
        <v>116</v>
      </c>
    </row>
    <row r="200" spans="1:7">
      <c r="A200" s="357" t="s">
        <v>2092</v>
      </c>
      <c r="B200" s="358" t="s">
        <v>2060</v>
      </c>
      <c r="C200" s="359" t="s">
        <v>116</v>
      </c>
      <c r="D200" s="359" t="s">
        <v>116</v>
      </c>
      <c r="E200" s="359" t="s">
        <v>116</v>
      </c>
      <c r="F200" s="359" t="s">
        <v>116</v>
      </c>
      <c r="G200" s="359" t="s">
        <v>116</v>
      </c>
    </row>
    <row r="201" spans="1:7">
      <c r="A201" s="357" t="s">
        <v>2093</v>
      </c>
      <c r="B201" s="358" t="s">
        <v>2094</v>
      </c>
      <c r="C201" s="359" t="s">
        <v>1947</v>
      </c>
      <c r="D201" s="359" t="s">
        <v>1947</v>
      </c>
      <c r="E201" s="359" t="s">
        <v>1947</v>
      </c>
      <c r="F201" s="359" t="s">
        <v>1947</v>
      </c>
      <c r="G201" s="359" t="s">
        <v>1947</v>
      </c>
    </row>
    <row r="202" spans="1:7">
      <c r="A202" s="357" t="s">
        <v>2093</v>
      </c>
      <c r="B202" s="358" t="s">
        <v>2095</v>
      </c>
      <c r="C202" s="359" t="s">
        <v>116</v>
      </c>
      <c r="D202" s="359" t="s">
        <v>116</v>
      </c>
      <c r="E202" s="359" t="s">
        <v>116</v>
      </c>
      <c r="F202" s="359" t="s">
        <v>116</v>
      </c>
      <c r="G202" s="359" t="s">
        <v>116</v>
      </c>
    </row>
    <row r="203" spans="1:7">
      <c r="A203" s="357" t="s">
        <v>2096</v>
      </c>
      <c r="B203" s="358" t="s">
        <v>2097</v>
      </c>
      <c r="C203" s="359" t="s">
        <v>116</v>
      </c>
      <c r="D203" s="359" t="s">
        <v>116</v>
      </c>
      <c r="E203" s="359" t="s">
        <v>116</v>
      </c>
      <c r="F203" s="359" t="s">
        <v>116</v>
      </c>
      <c r="G203" s="359" t="s">
        <v>116</v>
      </c>
    </row>
    <row r="204" spans="1:7">
      <c r="A204" s="357" t="s">
        <v>2098</v>
      </c>
      <c r="B204" s="358" t="s">
        <v>2060</v>
      </c>
      <c r="C204" s="359" t="s">
        <v>116</v>
      </c>
      <c r="D204" s="359" t="s">
        <v>116</v>
      </c>
      <c r="E204" s="359" t="s">
        <v>116</v>
      </c>
      <c r="F204" s="359" t="s">
        <v>116</v>
      </c>
      <c r="G204" s="359" t="s">
        <v>116</v>
      </c>
    </row>
    <row r="205" spans="1:7">
      <c r="A205" s="357" t="s">
        <v>2099</v>
      </c>
      <c r="B205" s="358" t="s">
        <v>2100</v>
      </c>
      <c r="C205" s="359" t="s">
        <v>116</v>
      </c>
      <c r="D205" s="359" t="s">
        <v>116</v>
      </c>
      <c r="E205" s="359" t="s">
        <v>116</v>
      </c>
      <c r="F205" s="359" t="s">
        <v>116</v>
      </c>
      <c r="G205" s="359" t="s">
        <v>116</v>
      </c>
    </row>
    <row r="206" spans="1:7">
      <c r="A206" s="357" t="s">
        <v>2101</v>
      </c>
      <c r="B206" s="358" t="s">
        <v>2085</v>
      </c>
      <c r="C206" s="359" t="s">
        <v>116</v>
      </c>
      <c r="D206" s="359" t="s">
        <v>116</v>
      </c>
      <c r="E206" s="359" t="s">
        <v>116</v>
      </c>
      <c r="F206" s="359" t="s">
        <v>115</v>
      </c>
      <c r="G206" s="359" t="s">
        <v>115</v>
      </c>
    </row>
    <row r="207" spans="1:7">
      <c r="A207" s="357" t="s">
        <v>2102</v>
      </c>
      <c r="B207" s="358" t="s">
        <v>2103</v>
      </c>
      <c r="C207" s="359" t="s">
        <v>116</v>
      </c>
      <c r="D207" s="359" t="s">
        <v>116</v>
      </c>
      <c r="E207" s="359" t="s">
        <v>116</v>
      </c>
      <c r="F207" s="359" t="s">
        <v>116</v>
      </c>
      <c r="G207" s="359" t="s">
        <v>116</v>
      </c>
    </row>
    <row r="208" spans="1:7">
      <c r="A208" s="357" t="s">
        <v>2104</v>
      </c>
      <c r="B208" s="358" t="s">
        <v>2105</v>
      </c>
      <c r="C208" s="359" t="s">
        <v>116</v>
      </c>
      <c r="D208" s="359" t="s">
        <v>116</v>
      </c>
      <c r="E208" s="359" t="s">
        <v>116</v>
      </c>
      <c r="F208" s="359" t="s">
        <v>116</v>
      </c>
      <c r="G208" s="359" t="s">
        <v>116</v>
      </c>
    </row>
    <row r="209" spans="1:7">
      <c r="A209" s="357" t="s">
        <v>2106</v>
      </c>
      <c r="B209" s="358" t="s">
        <v>2107</v>
      </c>
      <c r="C209" s="359" t="s">
        <v>116</v>
      </c>
      <c r="D209" s="359" t="s">
        <v>116</v>
      </c>
      <c r="E209" s="359" t="s">
        <v>116</v>
      </c>
      <c r="F209" s="359" t="s">
        <v>116</v>
      </c>
      <c r="G209" s="359" t="s">
        <v>116</v>
      </c>
    </row>
    <row r="210" spans="1:7">
      <c r="A210" s="357" t="s">
        <v>2108</v>
      </c>
      <c r="B210" s="358" t="s">
        <v>2109</v>
      </c>
      <c r="C210" s="359" t="s">
        <v>116</v>
      </c>
      <c r="D210" s="359" t="s">
        <v>116</v>
      </c>
      <c r="E210" s="359" t="s">
        <v>116</v>
      </c>
      <c r="F210" s="359" t="s">
        <v>116</v>
      </c>
      <c r="G210" s="359" t="s">
        <v>116</v>
      </c>
    </row>
    <row r="211" spans="1:7">
      <c r="A211" s="357" t="s">
        <v>2108</v>
      </c>
      <c r="B211" s="358" t="s">
        <v>2109</v>
      </c>
      <c r="C211" s="359" t="s">
        <v>116</v>
      </c>
      <c r="D211" s="359" t="s">
        <v>116</v>
      </c>
      <c r="E211" s="359" t="s">
        <v>116</v>
      </c>
      <c r="F211" s="359" t="s">
        <v>116</v>
      </c>
      <c r="G211" s="359" t="s">
        <v>116</v>
      </c>
    </row>
    <row r="212" spans="1:7">
      <c r="A212" s="357" t="s">
        <v>2110</v>
      </c>
      <c r="B212" s="358" t="s">
        <v>2111</v>
      </c>
      <c r="C212" s="359" t="s">
        <v>116</v>
      </c>
      <c r="D212" s="359" t="s">
        <v>116</v>
      </c>
      <c r="E212" s="359" t="s">
        <v>116</v>
      </c>
      <c r="F212" s="359" t="s">
        <v>116</v>
      </c>
      <c r="G212" s="359" t="s">
        <v>116</v>
      </c>
    </row>
    <row r="213" spans="1:7">
      <c r="A213" s="357" t="s">
        <v>2112</v>
      </c>
      <c r="B213" s="358" t="s">
        <v>2113</v>
      </c>
      <c r="C213" s="359" t="s">
        <v>115</v>
      </c>
      <c r="D213" s="359" t="s">
        <v>116</v>
      </c>
      <c r="E213" s="359" t="s">
        <v>115</v>
      </c>
      <c r="F213" s="359" t="s">
        <v>115</v>
      </c>
      <c r="G213" s="359" t="s">
        <v>115</v>
      </c>
    </row>
    <row r="214" spans="1:7">
      <c r="A214" s="357" t="s">
        <v>2114</v>
      </c>
      <c r="B214" s="358" t="s">
        <v>2115</v>
      </c>
      <c r="C214" s="359" t="s">
        <v>116</v>
      </c>
      <c r="D214" s="359" t="s">
        <v>116</v>
      </c>
      <c r="E214" s="359" t="s">
        <v>116</v>
      </c>
      <c r="F214" s="359" t="s">
        <v>116</v>
      </c>
      <c r="G214" s="359" t="s">
        <v>116</v>
      </c>
    </row>
    <row r="215" spans="1:7">
      <c r="A215" s="357" t="s">
        <v>2116</v>
      </c>
      <c r="B215" s="358" t="s">
        <v>2117</v>
      </c>
      <c r="C215" s="359" t="s">
        <v>116</v>
      </c>
      <c r="D215" s="359" t="s">
        <v>116</v>
      </c>
      <c r="E215" s="359" t="s">
        <v>116</v>
      </c>
      <c r="F215" s="359" t="s">
        <v>116</v>
      </c>
      <c r="G215" s="359" t="s">
        <v>116</v>
      </c>
    </row>
    <row r="216" spans="1:7">
      <c r="A216" s="357" t="s">
        <v>2118</v>
      </c>
      <c r="B216" s="358" t="s">
        <v>2119</v>
      </c>
      <c r="C216" s="359" t="s">
        <v>115</v>
      </c>
      <c r="D216" s="359" t="s">
        <v>116</v>
      </c>
      <c r="E216" s="359" t="s">
        <v>115</v>
      </c>
      <c r="F216" s="359" t="s">
        <v>115</v>
      </c>
      <c r="G216" s="359" t="s">
        <v>115</v>
      </c>
    </row>
    <row r="217" spans="1:7">
      <c r="A217" s="357" t="s">
        <v>2120</v>
      </c>
      <c r="B217" s="358" t="s">
        <v>2121</v>
      </c>
      <c r="C217" s="359" t="s">
        <v>116</v>
      </c>
      <c r="D217" s="359" t="s">
        <v>116</v>
      </c>
      <c r="E217" s="359" t="s">
        <v>116</v>
      </c>
      <c r="F217" s="359" t="s">
        <v>116</v>
      </c>
      <c r="G217" s="359" t="s">
        <v>116</v>
      </c>
    </row>
    <row r="218" spans="1:7">
      <c r="A218" s="357" t="s">
        <v>2122</v>
      </c>
      <c r="B218" s="358" t="s">
        <v>2109</v>
      </c>
      <c r="C218" s="359" t="s">
        <v>116</v>
      </c>
      <c r="D218" s="359" t="s">
        <v>116</v>
      </c>
      <c r="E218" s="359" t="s">
        <v>116</v>
      </c>
      <c r="F218" s="359" t="s">
        <v>116</v>
      </c>
      <c r="G218" s="359" t="s">
        <v>116</v>
      </c>
    </row>
    <row r="219" spans="1:7">
      <c r="A219" s="357" t="s">
        <v>2123</v>
      </c>
      <c r="B219" s="358" t="s">
        <v>2109</v>
      </c>
      <c r="C219" s="359" t="s">
        <v>116</v>
      </c>
      <c r="D219" s="359" t="s">
        <v>116</v>
      </c>
      <c r="E219" s="359" t="s">
        <v>116</v>
      </c>
      <c r="F219" s="359" t="s">
        <v>116</v>
      </c>
      <c r="G219" s="359" t="s">
        <v>116</v>
      </c>
    </row>
    <row r="220" spans="1:7">
      <c r="A220" s="357" t="s">
        <v>2124</v>
      </c>
      <c r="B220" s="358" t="s">
        <v>2125</v>
      </c>
      <c r="C220" s="359" t="s">
        <v>116</v>
      </c>
      <c r="D220" s="359" t="s">
        <v>116</v>
      </c>
      <c r="E220" s="359" t="s">
        <v>116</v>
      </c>
      <c r="F220" s="359" t="s">
        <v>116</v>
      </c>
      <c r="G220" s="359" t="s">
        <v>116</v>
      </c>
    </row>
    <row r="221" spans="1:7">
      <c r="A221" s="357" t="s">
        <v>2126</v>
      </c>
      <c r="B221" s="358" t="s">
        <v>2125</v>
      </c>
      <c r="C221" s="359" t="s">
        <v>116</v>
      </c>
      <c r="D221" s="359" t="s">
        <v>116</v>
      </c>
      <c r="E221" s="359" t="s">
        <v>116</v>
      </c>
      <c r="F221" s="359" t="s">
        <v>116</v>
      </c>
      <c r="G221" s="359" t="s">
        <v>116</v>
      </c>
    </row>
    <row r="222" spans="1:7">
      <c r="A222" s="357" t="s">
        <v>2127</v>
      </c>
      <c r="B222" s="358" t="s">
        <v>2128</v>
      </c>
      <c r="C222" s="359" t="s">
        <v>116</v>
      </c>
      <c r="D222" s="359" t="s">
        <v>116</v>
      </c>
      <c r="E222" s="359" t="s">
        <v>116</v>
      </c>
      <c r="F222" s="359" t="s">
        <v>116</v>
      </c>
      <c r="G222" s="359" t="s">
        <v>116</v>
      </c>
    </row>
    <row r="223" spans="1:7">
      <c r="A223" s="357" t="s">
        <v>2129</v>
      </c>
      <c r="B223" s="358" t="s">
        <v>2130</v>
      </c>
      <c r="C223" s="359" t="s">
        <v>116</v>
      </c>
      <c r="D223" s="359" t="s">
        <v>116</v>
      </c>
      <c r="E223" s="359" t="s">
        <v>116</v>
      </c>
      <c r="F223" s="359" t="s">
        <v>116</v>
      </c>
      <c r="G223" s="359" t="s">
        <v>116</v>
      </c>
    </row>
    <row r="224" spans="1:7">
      <c r="A224" s="357" t="s">
        <v>2131</v>
      </c>
      <c r="B224" s="358" t="s">
        <v>2132</v>
      </c>
      <c r="C224" s="359" t="s">
        <v>115</v>
      </c>
      <c r="D224" s="359" t="s">
        <v>116</v>
      </c>
      <c r="E224" s="359" t="s">
        <v>115</v>
      </c>
      <c r="F224" s="359" t="s">
        <v>115</v>
      </c>
      <c r="G224" s="359" t="s">
        <v>115</v>
      </c>
    </row>
    <row r="225" spans="1:7">
      <c r="A225" s="357" t="s">
        <v>2133</v>
      </c>
      <c r="B225" s="358" t="s">
        <v>2134</v>
      </c>
      <c r="C225" s="359" t="s">
        <v>116</v>
      </c>
      <c r="D225" s="359" t="s">
        <v>116</v>
      </c>
      <c r="E225" s="359" t="s">
        <v>116</v>
      </c>
      <c r="F225" s="359" t="s">
        <v>116</v>
      </c>
      <c r="G225" s="359" t="s">
        <v>116</v>
      </c>
    </row>
    <row r="226" spans="1:7">
      <c r="A226" s="357" t="s">
        <v>2133</v>
      </c>
      <c r="B226" s="358" t="s">
        <v>2134</v>
      </c>
      <c r="C226" s="359" t="s">
        <v>116</v>
      </c>
      <c r="D226" s="359" t="s">
        <v>116</v>
      </c>
      <c r="E226" s="359" t="s">
        <v>116</v>
      </c>
      <c r="F226" s="359" t="s">
        <v>116</v>
      </c>
      <c r="G226" s="359" t="s">
        <v>116</v>
      </c>
    </row>
    <row r="227" spans="1:7">
      <c r="A227" s="357" t="s">
        <v>2135</v>
      </c>
      <c r="B227" s="358" t="s">
        <v>2136</v>
      </c>
      <c r="C227" s="359" t="s">
        <v>116</v>
      </c>
      <c r="D227" s="359" t="s">
        <v>116</v>
      </c>
      <c r="E227" s="359" t="s">
        <v>116</v>
      </c>
      <c r="F227" s="359" t="s">
        <v>116</v>
      </c>
      <c r="G227" s="359" t="s">
        <v>116</v>
      </c>
    </row>
    <row r="228" spans="1:7">
      <c r="A228" s="357" t="s">
        <v>2137</v>
      </c>
      <c r="B228" s="358" t="s">
        <v>2138</v>
      </c>
      <c r="C228" s="359" t="s">
        <v>116</v>
      </c>
      <c r="D228" s="359" t="s">
        <v>116</v>
      </c>
      <c r="E228" s="359" t="s">
        <v>116</v>
      </c>
      <c r="F228" s="359" t="s">
        <v>116</v>
      </c>
      <c r="G228" s="359" t="s">
        <v>116</v>
      </c>
    </row>
    <row r="229" spans="1:7">
      <c r="A229" s="357" t="s">
        <v>2139</v>
      </c>
      <c r="B229" s="358" t="s">
        <v>2140</v>
      </c>
      <c r="C229" s="359" t="s">
        <v>116</v>
      </c>
      <c r="D229" s="359" t="s">
        <v>116</v>
      </c>
      <c r="E229" s="359" t="s">
        <v>116</v>
      </c>
      <c r="F229" s="359" t="s">
        <v>116</v>
      </c>
      <c r="G229" s="359" t="s">
        <v>116</v>
      </c>
    </row>
    <row r="230" spans="1:7">
      <c r="A230" s="357" t="s">
        <v>2141</v>
      </c>
      <c r="B230" s="358" t="s">
        <v>2142</v>
      </c>
      <c r="C230" s="359" t="s">
        <v>116</v>
      </c>
      <c r="D230" s="359" t="s">
        <v>116</v>
      </c>
      <c r="E230" s="359" t="s">
        <v>116</v>
      </c>
      <c r="F230" s="359" t="s">
        <v>116</v>
      </c>
      <c r="G230" s="359" t="s">
        <v>116</v>
      </c>
    </row>
    <row r="231" spans="1:7">
      <c r="A231" s="357" t="s">
        <v>2143</v>
      </c>
      <c r="B231" s="358" t="s">
        <v>2144</v>
      </c>
      <c r="C231" s="359" t="s">
        <v>116</v>
      </c>
      <c r="D231" s="359" t="s">
        <v>116</v>
      </c>
      <c r="E231" s="359" t="s">
        <v>116</v>
      </c>
      <c r="F231" s="359" t="s">
        <v>115</v>
      </c>
      <c r="G231" s="359" t="s">
        <v>115</v>
      </c>
    </row>
    <row r="232" spans="1:7">
      <c r="A232" s="357" t="s">
        <v>2145</v>
      </c>
      <c r="B232" s="358" t="s">
        <v>2146</v>
      </c>
      <c r="C232" s="359" t="s">
        <v>116</v>
      </c>
      <c r="D232" s="359" t="s">
        <v>116</v>
      </c>
      <c r="E232" s="359" t="s">
        <v>116</v>
      </c>
      <c r="F232" s="359" t="s">
        <v>116</v>
      </c>
      <c r="G232" s="359" t="s">
        <v>116</v>
      </c>
    </row>
    <row r="233" spans="1:7">
      <c r="A233" s="357" t="s">
        <v>2147</v>
      </c>
      <c r="B233" s="358" t="s">
        <v>2148</v>
      </c>
      <c r="C233" s="359" t="s">
        <v>116</v>
      </c>
      <c r="D233" s="359" t="s">
        <v>116</v>
      </c>
      <c r="E233" s="359" t="s">
        <v>116</v>
      </c>
      <c r="F233" s="359" t="s">
        <v>116</v>
      </c>
      <c r="G233" s="359" t="s">
        <v>116</v>
      </c>
    </row>
    <row r="234" spans="1:7">
      <c r="A234" s="357" t="s">
        <v>2149</v>
      </c>
      <c r="B234" s="358" t="s">
        <v>2150</v>
      </c>
      <c r="C234" s="359" t="s">
        <v>116</v>
      </c>
      <c r="D234" s="359" t="s">
        <v>116</v>
      </c>
      <c r="E234" s="359" t="s">
        <v>116</v>
      </c>
      <c r="F234" s="359" t="s">
        <v>116</v>
      </c>
      <c r="G234" s="359" t="s">
        <v>116</v>
      </c>
    </row>
    <row r="235" spans="1:7">
      <c r="A235" s="357" t="s">
        <v>2151</v>
      </c>
      <c r="B235" s="358" t="s">
        <v>2109</v>
      </c>
      <c r="C235" s="359" t="s">
        <v>116</v>
      </c>
      <c r="D235" s="359" t="s">
        <v>116</v>
      </c>
      <c r="E235" s="359" t="s">
        <v>116</v>
      </c>
      <c r="F235" s="359" t="s">
        <v>116</v>
      </c>
      <c r="G235" s="359" t="s">
        <v>116</v>
      </c>
    </row>
    <row r="236" spans="1:7">
      <c r="A236" s="357" t="s">
        <v>2152</v>
      </c>
      <c r="B236" s="358" t="s">
        <v>2153</v>
      </c>
      <c r="C236" s="359" t="s">
        <v>116</v>
      </c>
      <c r="D236" s="359" t="s">
        <v>116</v>
      </c>
      <c r="E236" s="359" t="s">
        <v>116</v>
      </c>
      <c r="F236" s="359" t="s">
        <v>116</v>
      </c>
      <c r="G236" s="359" t="s">
        <v>116</v>
      </c>
    </row>
    <row r="237" spans="1:7">
      <c r="A237" s="357" t="s">
        <v>2154</v>
      </c>
      <c r="B237" s="358" t="s">
        <v>1574</v>
      </c>
      <c r="C237" s="359" t="s">
        <v>115</v>
      </c>
      <c r="D237" s="359" t="s">
        <v>116</v>
      </c>
      <c r="E237" s="359" t="s">
        <v>115</v>
      </c>
      <c r="F237" s="359" t="s">
        <v>115</v>
      </c>
      <c r="G237" s="359" t="s">
        <v>115</v>
      </c>
    </row>
    <row r="238" spans="1:7">
      <c r="A238" s="357" t="s">
        <v>2155</v>
      </c>
      <c r="B238" s="358" t="s">
        <v>2156</v>
      </c>
      <c r="C238" s="359" t="s">
        <v>116</v>
      </c>
      <c r="D238" s="359" t="s">
        <v>116</v>
      </c>
      <c r="E238" s="359" t="s">
        <v>116</v>
      </c>
      <c r="F238" s="359" t="s">
        <v>116</v>
      </c>
      <c r="G238" s="359" t="s">
        <v>116</v>
      </c>
    </row>
    <row r="239" spans="1:7">
      <c r="A239" s="357" t="s">
        <v>2157</v>
      </c>
      <c r="B239" s="358" t="s">
        <v>2158</v>
      </c>
      <c r="C239" s="359" t="s">
        <v>1947</v>
      </c>
      <c r="D239" s="359" t="s">
        <v>1947</v>
      </c>
      <c r="E239" s="359" t="s">
        <v>1947</v>
      </c>
      <c r="F239" s="359" t="s">
        <v>1947</v>
      </c>
      <c r="G239" s="359" t="s">
        <v>1947</v>
      </c>
    </row>
    <row r="240" spans="1:7">
      <c r="A240" s="357" t="s">
        <v>2159</v>
      </c>
      <c r="B240" s="358" t="s">
        <v>2160</v>
      </c>
      <c r="C240" s="359" t="s">
        <v>116</v>
      </c>
      <c r="D240" s="359" t="s">
        <v>116</v>
      </c>
      <c r="E240" s="359" t="s">
        <v>116</v>
      </c>
      <c r="F240" s="359" t="s">
        <v>116</v>
      </c>
      <c r="G240" s="359" t="s">
        <v>116</v>
      </c>
    </row>
    <row r="241" spans="1:7">
      <c r="A241" s="357" t="s">
        <v>2161</v>
      </c>
      <c r="B241" s="358" t="s">
        <v>2162</v>
      </c>
      <c r="C241" s="359" t="s">
        <v>116</v>
      </c>
      <c r="D241" s="359" t="s">
        <v>116</v>
      </c>
      <c r="E241" s="359" t="s">
        <v>116</v>
      </c>
      <c r="F241" s="359" t="s">
        <v>116</v>
      </c>
      <c r="G241" s="359" t="s">
        <v>116</v>
      </c>
    </row>
    <row r="242" spans="1:7">
      <c r="A242" s="357" t="s">
        <v>2163</v>
      </c>
      <c r="B242" s="358" t="s">
        <v>2164</v>
      </c>
      <c r="C242" s="359" t="s">
        <v>116</v>
      </c>
      <c r="D242" s="359" t="s">
        <v>116</v>
      </c>
      <c r="E242" s="359" t="s">
        <v>116</v>
      </c>
      <c r="F242" s="359" t="s">
        <v>116</v>
      </c>
      <c r="G242" s="359" t="s">
        <v>116</v>
      </c>
    </row>
    <row r="243" spans="1:7">
      <c r="A243" s="357" t="s">
        <v>2165</v>
      </c>
      <c r="B243" s="358" t="s">
        <v>2166</v>
      </c>
      <c r="C243" s="359" t="s">
        <v>116</v>
      </c>
      <c r="D243" s="359" t="s">
        <v>116</v>
      </c>
      <c r="E243" s="359" t="s">
        <v>116</v>
      </c>
      <c r="F243" s="359" t="s">
        <v>116</v>
      </c>
      <c r="G243" s="359" t="s">
        <v>116</v>
      </c>
    </row>
    <row r="244" spans="1:7">
      <c r="A244" s="357" t="s">
        <v>2167</v>
      </c>
      <c r="B244" s="358" t="s">
        <v>2168</v>
      </c>
      <c r="C244" s="359" t="s">
        <v>116</v>
      </c>
      <c r="D244" s="359" t="s">
        <v>116</v>
      </c>
      <c r="E244" s="359" t="s">
        <v>116</v>
      </c>
      <c r="F244" s="359" t="s">
        <v>116</v>
      </c>
      <c r="G244" s="359" t="s">
        <v>116</v>
      </c>
    </row>
    <row r="245" spans="1:7">
      <c r="A245" s="357" t="s">
        <v>2169</v>
      </c>
      <c r="B245" s="358" t="s">
        <v>2170</v>
      </c>
      <c r="C245" s="359" t="s">
        <v>116</v>
      </c>
      <c r="D245" s="359" t="s">
        <v>116</v>
      </c>
      <c r="E245" s="359" t="s">
        <v>116</v>
      </c>
      <c r="F245" s="359" t="s">
        <v>116</v>
      </c>
      <c r="G245" s="359" t="s">
        <v>116</v>
      </c>
    </row>
    <row r="246" spans="1:7">
      <c r="A246" s="357" t="s">
        <v>2171</v>
      </c>
      <c r="B246" s="358" t="s">
        <v>2172</v>
      </c>
      <c r="C246" s="359" t="s">
        <v>116</v>
      </c>
      <c r="D246" s="359" t="s">
        <v>116</v>
      </c>
      <c r="E246" s="359" t="s">
        <v>116</v>
      </c>
      <c r="F246" s="359" t="s">
        <v>116</v>
      </c>
      <c r="G246" s="359" t="s">
        <v>116</v>
      </c>
    </row>
    <row r="247" spans="1:7">
      <c r="A247" s="357" t="s">
        <v>2173</v>
      </c>
      <c r="B247" s="358" t="s">
        <v>2174</v>
      </c>
      <c r="C247" s="359" t="s">
        <v>116</v>
      </c>
      <c r="D247" s="359" t="s">
        <v>116</v>
      </c>
      <c r="E247" s="359" t="s">
        <v>116</v>
      </c>
      <c r="F247" s="359" t="s">
        <v>116</v>
      </c>
      <c r="G247" s="359" t="s">
        <v>116</v>
      </c>
    </row>
    <row r="248" spans="1:7">
      <c r="A248" s="357" t="s">
        <v>2175</v>
      </c>
      <c r="B248" s="358" t="s">
        <v>2107</v>
      </c>
      <c r="C248" s="359" t="s">
        <v>116</v>
      </c>
      <c r="D248" s="359" t="s">
        <v>116</v>
      </c>
      <c r="E248" s="359" t="s">
        <v>116</v>
      </c>
      <c r="F248" s="359" t="s">
        <v>116</v>
      </c>
      <c r="G248" s="359" t="s">
        <v>116</v>
      </c>
    </row>
    <row r="249" spans="1:7">
      <c r="A249" s="357" t="s">
        <v>2176</v>
      </c>
      <c r="B249" s="358" t="s">
        <v>2177</v>
      </c>
      <c r="C249" s="359" t="s">
        <v>116</v>
      </c>
      <c r="D249" s="359" t="s">
        <v>116</v>
      </c>
      <c r="E249" s="359" t="s">
        <v>116</v>
      </c>
      <c r="F249" s="359" t="s">
        <v>116</v>
      </c>
      <c r="G249" s="359" t="s">
        <v>116</v>
      </c>
    </row>
    <row r="250" spans="1:7">
      <c r="A250" s="357" t="s">
        <v>2178</v>
      </c>
      <c r="B250" s="358" t="s">
        <v>2179</v>
      </c>
      <c r="C250" s="359" t="s">
        <v>116</v>
      </c>
      <c r="D250" s="359" t="s">
        <v>116</v>
      </c>
      <c r="E250" s="359" t="s">
        <v>116</v>
      </c>
      <c r="F250" s="359" t="s">
        <v>116</v>
      </c>
      <c r="G250" s="359" t="s">
        <v>116</v>
      </c>
    </row>
    <row r="251" spans="1:7">
      <c r="A251" s="357" t="s">
        <v>2180</v>
      </c>
      <c r="B251" s="358" t="s">
        <v>1577</v>
      </c>
      <c r="C251" s="359" t="s">
        <v>116</v>
      </c>
      <c r="D251" s="359" t="s">
        <v>116</v>
      </c>
      <c r="E251" s="359" t="s">
        <v>116</v>
      </c>
      <c r="F251" s="359" t="s">
        <v>116</v>
      </c>
      <c r="G251" s="359" t="s">
        <v>116</v>
      </c>
    </row>
    <row r="252" spans="1:7">
      <c r="A252" s="357" t="s">
        <v>2180</v>
      </c>
      <c r="B252" s="358" t="s">
        <v>1577</v>
      </c>
      <c r="C252" s="359" t="s">
        <v>116</v>
      </c>
      <c r="D252" s="359" t="s">
        <v>116</v>
      </c>
      <c r="E252" s="359" t="s">
        <v>116</v>
      </c>
      <c r="F252" s="359" t="s">
        <v>116</v>
      </c>
      <c r="G252" s="359" t="s">
        <v>116</v>
      </c>
    </row>
    <row r="253" spans="1:7">
      <c r="A253" s="357" t="s">
        <v>2181</v>
      </c>
      <c r="B253" s="358" t="s">
        <v>2182</v>
      </c>
      <c r="C253" s="359" t="s">
        <v>116</v>
      </c>
      <c r="D253" s="359" t="s">
        <v>116</v>
      </c>
      <c r="E253" s="359" t="s">
        <v>116</v>
      </c>
      <c r="F253" s="359" t="s">
        <v>116</v>
      </c>
      <c r="G253" s="359" t="s">
        <v>116</v>
      </c>
    </row>
    <row r="254" spans="1:7">
      <c r="A254" s="357" t="s">
        <v>2183</v>
      </c>
      <c r="B254" s="358" t="s">
        <v>2184</v>
      </c>
      <c r="C254" s="359" t="s">
        <v>116</v>
      </c>
      <c r="D254" s="359" t="s">
        <v>116</v>
      </c>
      <c r="E254" s="359" t="s">
        <v>116</v>
      </c>
      <c r="F254" s="359" t="s">
        <v>116</v>
      </c>
      <c r="G254" s="359" t="s">
        <v>116</v>
      </c>
    </row>
    <row r="255" spans="1:7">
      <c r="A255" s="357" t="s">
        <v>2185</v>
      </c>
      <c r="B255" s="358" t="s">
        <v>2186</v>
      </c>
      <c r="C255" s="359" t="s">
        <v>116</v>
      </c>
      <c r="D255" s="359" t="s">
        <v>116</v>
      </c>
      <c r="E255" s="359" t="s">
        <v>116</v>
      </c>
      <c r="F255" s="359" t="s">
        <v>116</v>
      </c>
      <c r="G255" s="359" t="s">
        <v>116</v>
      </c>
    </row>
    <row r="256" spans="1:7">
      <c r="A256" s="357" t="s">
        <v>2183</v>
      </c>
      <c r="B256" s="358" t="s">
        <v>2187</v>
      </c>
      <c r="C256" s="359" t="s">
        <v>116</v>
      </c>
      <c r="D256" s="359" t="s">
        <v>116</v>
      </c>
      <c r="E256" s="359" t="s">
        <v>116</v>
      </c>
      <c r="F256" s="359" t="s">
        <v>116</v>
      </c>
      <c r="G256" s="359" t="s">
        <v>116</v>
      </c>
    </row>
    <row r="257" spans="1:7">
      <c r="A257" s="357" t="s">
        <v>2188</v>
      </c>
      <c r="B257" s="358" t="s">
        <v>2189</v>
      </c>
      <c r="C257" s="359" t="s">
        <v>116</v>
      </c>
      <c r="D257" s="359" t="s">
        <v>116</v>
      </c>
      <c r="E257" s="359" t="s">
        <v>116</v>
      </c>
      <c r="F257" s="359" t="s">
        <v>116</v>
      </c>
      <c r="G257" s="359" t="s">
        <v>116</v>
      </c>
    </row>
    <row r="258" spans="1:7">
      <c r="A258" s="357" t="s">
        <v>2190</v>
      </c>
      <c r="B258" s="358" t="s">
        <v>2191</v>
      </c>
      <c r="C258" s="359" t="s">
        <v>116</v>
      </c>
      <c r="D258" s="359" t="s">
        <v>116</v>
      </c>
      <c r="E258" s="359" t="s">
        <v>116</v>
      </c>
      <c r="F258" s="359" t="s">
        <v>116</v>
      </c>
      <c r="G258" s="359" t="s">
        <v>116</v>
      </c>
    </row>
    <row r="259" spans="1:7">
      <c r="A259" s="357" t="s">
        <v>2192</v>
      </c>
      <c r="B259" s="358" t="s">
        <v>2193</v>
      </c>
      <c r="C259" s="359" t="s">
        <v>116</v>
      </c>
      <c r="D259" s="359" t="s">
        <v>116</v>
      </c>
      <c r="E259" s="359" t="s">
        <v>116</v>
      </c>
      <c r="F259" s="359" t="s">
        <v>116</v>
      </c>
      <c r="G259" s="359" t="s">
        <v>116</v>
      </c>
    </row>
    <row r="260" spans="1:7">
      <c r="A260" s="357" t="s">
        <v>2194</v>
      </c>
      <c r="B260" s="358" t="s">
        <v>2195</v>
      </c>
      <c r="C260" s="359" t="s">
        <v>116</v>
      </c>
      <c r="D260" s="359" t="s">
        <v>116</v>
      </c>
      <c r="E260" s="359" t="s">
        <v>116</v>
      </c>
      <c r="F260" s="359" t="s">
        <v>116</v>
      </c>
      <c r="G260" s="359" t="s">
        <v>116</v>
      </c>
    </row>
    <row r="261" spans="1:7">
      <c r="A261" s="357" t="s">
        <v>2196</v>
      </c>
      <c r="B261" s="358" t="s">
        <v>2197</v>
      </c>
      <c r="C261" s="359" t="s">
        <v>116</v>
      </c>
      <c r="D261" s="359" t="s">
        <v>116</v>
      </c>
      <c r="E261" s="359" t="s">
        <v>116</v>
      </c>
      <c r="F261" s="359" t="s">
        <v>116</v>
      </c>
      <c r="G261" s="359" t="s">
        <v>116</v>
      </c>
    </row>
    <row r="262" spans="1:7">
      <c r="A262" s="357" t="s">
        <v>2198</v>
      </c>
      <c r="B262" s="358" t="s">
        <v>2199</v>
      </c>
      <c r="C262" s="359" t="s">
        <v>116</v>
      </c>
      <c r="D262" s="359" t="s">
        <v>116</v>
      </c>
      <c r="E262" s="359" t="s">
        <v>116</v>
      </c>
      <c r="F262" s="359" t="s">
        <v>116</v>
      </c>
      <c r="G262" s="359" t="s">
        <v>116</v>
      </c>
    </row>
    <row r="263" spans="1:7">
      <c r="A263" s="357" t="s">
        <v>2200</v>
      </c>
      <c r="B263" s="358" t="s">
        <v>2201</v>
      </c>
      <c r="C263" s="359" t="s">
        <v>116</v>
      </c>
      <c r="D263" s="359" t="s">
        <v>116</v>
      </c>
      <c r="E263" s="359" t="s">
        <v>116</v>
      </c>
      <c r="F263" s="359" t="s">
        <v>116</v>
      </c>
      <c r="G263" s="359" t="s">
        <v>116</v>
      </c>
    </row>
    <row r="264" spans="1:7">
      <c r="A264" s="357" t="s">
        <v>2202</v>
      </c>
      <c r="B264" s="358" t="s">
        <v>2203</v>
      </c>
      <c r="C264" s="359" t="s">
        <v>116</v>
      </c>
      <c r="D264" s="359" t="s">
        <v>116</v>
      </c>
      <c r="E264" s="359" t="s">
        <v>116</v>
      </c>
      <c r="F264" s="359" t="s">
        <v>116</v>
      </c>
      <c r="G264" s="359" t="s">
        <v>116</v>
      </c>
    </row>
    <row r="265" spans="1:7">
      <c r="A265" s="357" t="s">
        <v>2204</v>
      </c>
      <c r="B265" s="358" t="s">
        <v>2205</v>
      </c>
      <c r="C265" s="359" t="s">
        <v>116</v>
      </c>
      <c r="D265" s="359" t="s">
        <v>116</v>
      </c>
      <c r="E265" s="359" t="s">
        <v>116</v>
      </c>
      <c r="F265" s="359" t="s">
        <v>116</v>
      </c>
      <c r="G265" s="359" t="s">
        <v>116</v>
      </c>
    </row>
    <row r="266" spans="1:7">
      <c r="A266" s="357" t="s">
        <v>2206</v>
      </c>
      <c r="B266" s="358" t="s">
        <v>2207</v>
      </c>
      <c r="C266" s="359" t="s">
        <v>116</v>
      </c>
      <c r="D266" s="359" t="s">
        <v>116</v>
      </c>
      <c r="E266" s="359" t="s">
        <v>116</v>
      </c>
      <c r="F266" s="359" t="s">
        <v>116</v>
      </c>
      <c r="G266" s="359" t="s">
        <v>116</v>
      </c>
    </row>
    <row r="267" spans="1:7">
      <c r="A267" s="357" t="s">
        <v>2208</v>
      </c>
      <c r="B267" s="358" t="s">
        <v>2209</v>
      </c>
      <c r="C267" s="359" t="s">
        <v>116</v>
      </c>
      <c r="D267" s="359" t="s">
        <v>116</v>
      </c>
      <c r="E267" s="359" t="s">
        <v>116</v>
      </c>
      <c r="F267" s="359" t="s">
        <v>116</v>
      </c>
      <c r="G267" s="359" t="s">
        <v>116</v>
      </c>
    </row>
    <row r="268" spans="1:7">
      <c r="A268" s="357" t="s">
        <v>2208</v>
      </c>
      <c r="B268" s="358" t="s">
        <v>2209</v>
      </c>
      <c r="C268" s="359" t="s">
        <v>1947</v>
      </c>
      <c r="D268" s="359" t="s">
        <v>1947</v>
      </c>
      <c r="E268" s="359" t="s">
        <v>1947</v>
      </c>
      <c r="F268" s="359" t="s">
        <v>1947</v>
      </c>
      <c r="G268" s="359" t="s">
        <v>1947</v>
      </c>
    </row>
    <row r="269" spans="1:7">
      <c r="A269" s="357" t="s">
        <v>2210</v>
      </c>
      <c r="B269" s="358" t="s">
        <v>2211</v>
      </c>
      <c r="C269" s="359" t="s">
        <v>116</v>
      </c>
      <c r="D269" s="359" t="s">
        <v>116</v>
      </c>
      <c r="E269" s="359" t="s">
        <v>116</v>
      </c>
      <c r="F269" s="359" t="s">
        <v>116</v>
      </c>
      <c r="G269" s="359" t="s">
        <v>116</v>
      </c>
    </row>
    <row r="270" spans="1:7">
      <c r="A270" s="357" t="s">
        <v>2212</v>
      </c>
      <c r="B270" s="358" t="s">
        <v>2213</v>
      </c>
      <c r="C270" s="359" t="s">
        <v>116</v>
      </c>
      <c r="D270" s="359" t="s">
        <v>116</v>
      </c>
      <c r="E270" s="359" t="s">
        <v>116</v>
      </c>
      <c r="F270" s="359" t="s">
        <v>116</v>
      </c>
      <c r="G270" s="359" t="s">
        <v>116</v>
      </c>
    </row>
    <row r="271" spans="1:7">
      <c r="A271" s="357" t="s">
        <v>2214</v>
      </c>
      <c r="B271" s="358" t="s">
        <v>2215</v>
      </c>
      <c r="C271" s="359" t="s">
        <v>116</v>
      </c>
      <c r="D271" s="359" t="s">
        <v>116</v>
      </c>
      <c r="E271" s="359" t="s">
        <v>116</v>
      </c>
      <c r="F271" s="359" t="s">
        <v>116</v>
      </c>
      <c r="G271" s="359" t="s">
        <v>116</v>
      </c>
    </row>
    <row r="272" spans="1:7">
      <c r="A272" s="357" t="s">
        <v>2216</v>
      </c>
      <c r="B272" s="358" t="s">
        <v>2217</v>
      </c>
      <c r="C272" s="359" t="s">
        <v>116</v>
      </c>
      <c r="D272" s="359" t="s">
        <v>116</v>
      </c>
      <c r="E272" s="359" t="s">
        <v>115</v>
      </c>
      <c r="F272" s="359" t="s">
        <v>115</v>
      </c>
      <c r="G272" s="359" t="s">
        <v>115</v>
      </c>
    </row>
    <row r="273" spans="1:7">
      <c r="A273" s="357" t="s">
        <v>2218</v>
      </c>
      <c r="B273" s="358" t="s">
        <v>2217</v>
      </c>
      <c r="C273" s="359" t="s">
        <v>116</v>
      </c>
      <c r="D273" s="359" t="s">
        <v>116</v>
      </c>
      <c r="E273" s="359" t="s">
        <v>116</v>
      </c>
      <c r="F273" s="359" t="s">
        <v>115</v>
      </c>
      <c r="G273" s="359" t="s">
        <v>115</v>
      </c>
    </row>
    <row r="274" spans="1:7">
      <c r="A274" s="357" t="s">
        <v>2219</v>
      </c>
      <c r="B274" s="358" t="s">
        <v>2220</v>
      </c>
      <c r="C274" s="359" t="s">
        <v>1947</v>
      </c>
      <c r="D274" s="359" t="s">
        <v>1947</v>
      </c>
      <c r="E274" s="359" t="s">
        <v>1947</v>
      </c>
      <c r="F274" s="359" t="s">
        <v>1947</v>
      </c>
      <c r="G274" s="359" t="s">
        <v>1947</v>
      </c>
    </row>
    <row r="275" spans="1:7">
      <c r="A275" s="357" t="s">
        <v>2219</v>
      </c>
      <c r="B275" s="358" t="s">
        <v>2220</v>
      </c>
      <c r="C275" s="359" t="s">
        <v>115</v>
      </c>
      <c r="D275" s="359" t="s">
        <v>116</v>
      </c>
      <c r="E275" s="359" t="s">
        <v>115</v>
      </c>
      <c r="F275" s="359" t="s">
        <v>115</v>
      </c>
      <c r="G275" s="359" t="s">
        <v>115</v>
      </c>
    </row>
    <row r="276" spans="1:7">
      <c r="A276" s="357" t="s">
        <v>2221</v>
      </c>
      <c r="B276" s="358" t="s">
        <v>2222</v>
      </c>
      <c r="C276" s="359" t="s">
        <v>116</v>
      </c>
      <c r="D276" s="359" t="s">
        <v>116</v>
      </c>
      <c r="E276" s="359" t="s">
        <v>116</v>
      </c>
      <c r="F276" s="359" t="s">
        <v>116</v>
      </c>
      <c r="G276" s="359" t="s">
        <v>116</v>
      </c>
    </row>
    <row r="277" spans="1:7">
      <c r="A277" s="357" t="s">
        <v>2223</v>
      </c>
      <c r="B277" s="358" t="s">
        <v>2224</v>
      </c>
      <c r="C277" s="359" t="s">
        <v>116</v>
      </c>
      <c r="D277" s="359" t="s">
        <v>116</v>
      </c>
      <c r="E277" s="359" t="s">
        <v>116</v>
      </c>
      <c r="F277" s="359" t="s">
        <v>116</v>
      </c>
      <c r="G277" s="359" t="s">
        <v>116</v>
      </c>
    </row>
    <row r="278" spans="1:7">
      <c r="A278" s="357" t="s">
        <v>2225</v>
      </c>
      <c r="B278" s="358" t="s">
        <v>2226</v>
      </c>
      <c r="C278" s="359" t="s">
        <v>116</v>
      </c>
      <c r="D278" s="359" t="s">
        <v>116</v>
      </c>
      <c r="E278" s="359" t="s">
        <v>116</v>
      </c>
      <c r="F278" s="359" t="s">
        <v>116</v>
      </c>
      <c r="G278" s="359" t="s">
        <v>116</v>
      </c>
    </row>
    <row r="279" spans="1:7">
      <c r="A279" s="357" t="s">
        <v>2227</v>
      </c>
      <c r="B279" s="358" t="s">
        <v>2228</v>
      </c>
      <c r="C279" s="359" t="s">
        <v>116</v>
      </c>
      <c r="D279" s="359" t="s">
        <v>116</v>
      </c>
      <c r="E279" s="359" t="s">
        <v>116</v>
      </c>
      <c r="F279" s="359" t="s">
        <v>116</v>
      </c>
      <c r="G279" s="359" t="s">
        <v>116</v>
      </c>
    </row>
    <row r="280" spans="1:7">
      <c r="A280" s="357" t="s">
        <v>2229</v>
      </c>
      <c r="B280" s="358" t="s">
        <v>2230</v>
      </c>
      <c r="C280" s="359" t="s">
        <v>116</v>
      </c>
      <c r="D280" s="359" t="s">
        <v>116</v>
      </c>
      <c r="E280" s="359" t="s">
        <v>116</v>
      </c>
      <c r="F280" s="359" t="s">
        <v>116</v>
      </c>
      <c r="G280" s="359" t="s">
        <v>116</v>
      </c>
    </row>
    <row r="281" spans="1:7">
      <c r="A281" s="357" t="s">
        <v>2231</v>
      </c>
      <c r="B281" s="358" t="s">
        <v>2232</v>
      </c>
      <c r="C281" s="359" t="s">
        <v>116</v>
      </c>
      <c r="D281" s="359" t="s">
        <v>116</v>
      </c>
      <c r="E281" s="359" t="s">
        <v>116</v>
      </c>
      <c r="F281" s="359" t="s">
        <v>116</v>
      </c>
      <c r="G281" s="359" t="s">
        <v>116</v>
      </c>
    </row>
    <row r="282" spans="1:7">
      <c r="A282" s="357" t="s">
        <v>2233</v>
      </c>
      <c r="B282" s="358" t="s">
        <v>2234</v>
      </c>
      <c r="C282" s="359" t="s">
        <v>116</v>
      </c>
      <c r="D282" s="359" t="s">
        <v>116</v>
      </c>
      <c r="E282" s="359" t="s">
        <v>116</v>
      </c>
      <c r="F282" s="359" t="s">
        <v>116</v>
      </c>
      <c r="G282" s="359" t="s">
        <v>116</v>
      </c>
    </row>
    <row r="283" spans="1:7">
      <c r="A283" s="357" t="s">
        <v>2235</v>
      </c>
      <c r="B283" s="358" t="s">
        <v>2236</v>
      </c>
      <c r="C283" s="359" t="s">
        <v>116</v>
      </c>
      <c r="D283" s="359" t="s">
        <v>116</v>
      </c>
      <c r="E283" s="359" t="s">
        <v>116</v>
      </c>
      <c r="F283" s="359" t="s">
        <v>116</v>
      </c>
      <c r="G283" s="359" t="s">
        <v>116</v>
      </c>
    </row>
    <row r="284" spans="1:7">
      <c r="A284" s="357" t="s">
        <v>2235</v>
      </c>
      <c r="B284" s="358" t="s">
        <v>933</v>
      </c>
      <c r="C284" s="359" t="s">
        <v>116</v>
      </c>
      <c r="D284" s="359" t="s">
        <v>116</v>
      </c>
      <c r="E284" s="359" t="s">
        <v>116</v>
      </c>
      <c r="F284" s="359" t="s">
        <v>116</v>
      </c>
      <c r="G284" s="359" t="s">
        <v>116</v>
      </c>
    </row>
    <row r="285" spans="1:7">
      <c r="A285" s="357" t="s">
        <v>2237</v>
      </c>
      <c r="B285" s="358" t="s">
        <v>2238</v>
      </c>
      <c r="C285" s="359" t="s">
        <v>116</v>
      </c>
      <c r="D285" s="359" t="s">
        <v>116</v>
      </c>
      <c r="E285" s="359" t="s">
        <v>116</v>
      </c>
      <c r="F285" s="359" t="s">
        <v>116</v>
      </c>
      <c r="G285" s="359" t="s">
        <v>116</v>
      </c>
    </row>
    <row r="286" spans="1:7">
      <c r="A286" s="357" t="s">
        <v>2239</v>
      </c>
      <c r="B286" s="358" t="s">
        <v>2240</v>
      </c>
      <c r="C286" s="359" t="s">
        <v>116</v>
      </c>
      <c r="D286" s="359" t="s">
        <v>116</v>
      </c>
      <c r="E286" s="359" t="s">
        <v>116</v>
      </c>
      <c r="F286" s="359" t="s">
        <v>116</v>
      </c>
      <c r="G286" s="359" t="s">
        <v>116</v>
      </c>
    </row>
    <row r="287" spans="1:7">
      <c r="A287" s="357" t="s">
        <v>2241</v>
      </c>
      <c r="B287" s="358" t="s">
        <v>2242</v>
      </c>
      <c r="C287" s="359" t="s">
        <v>116</v>
      </c>
      <c r="D287" s="359" t="s">
        <v>116</v>
      </c>
      <c r="E287" s="359" t="s">
        <v>116</v>
      </c>
      <c r="F287" s="359" t="s">
        <v>116</v>
      </c>
      <c r="G287" s="359" t="s">
        <v>116</v>
      </c>
    </row>
    <row r="288" spans="1:7">
      <c r="A288" s="357" t="s">
        <v>2243</v>
      </c>
      <c r="B288" s="358" t="s">
        <v>2244</v>
      </c>
      <c r="C288" s="359" t="s">
        <v>116</v>
      </c>
      <c r="D288" s="359" t="s">
        <v>116</v>
      </c>
      <c r="E288" s="359" t="s">
        <v>116</v>
      </c>
      <c r="F288" s="359" t="s">
        <v>116</v>
      </c>
      <c r="G288" s="359" t="s">
        <v>116</v>
      </c>
    </row>
    <row r="289" spans="1:7">
      <c r="A289" s="357" t="s">
        <v>2245</v>
      </c>
      <c r="B289" s="358" t="s">
        <v>2156</v>
      </c>
      <c r="C289" s="359" t="s">
        <v>116</v>
      </c>
      <c r="D289" s="359" t="s">
        <v>116</v>
      </c>
      <c r="E289" s="359" t="s">
        <v>115</v>
      </c>
      <c r="F289" s="359" t="s">
        <v>116</v>
      </c>
      <c r="G289" s="359" t="s">
        <v>116</v>
      </c>
    </row>
    <row r="290" spans="1:7">
      <c r="A290" s="357" t="s">
        <v>2245</v>
      </c>
      <c r="B290" s="358" t="s">
        <v>2156</v>
      </c>
      <c r="C290" s="359" t="s">
        <v>1947</v>
      </c>
      <c r="D290" s="359" t="s">
        <v>1947</v>
      </c>
      <c r="E290" s="359" t="s">
        <v>1947</v>
      </c>
      <c r="F290" s="359" t="s">
        <v>1947</v>
      </c>
      <c r="G290" s="359" t="s">
        <v>1947</v>
      </c>
    </row>
    <row r="291" spans="1:7">
      <c r="A291" s="357" t="s">
        <v>2246</v>
      </c>
      <c r="B291" s="358" t="s">
        <v>2184</v>
      </c>
      <c r="C291" s="359" t="s">
        <v>116</v>
      </c>
      <c r="D291" s="359" t="s">
        <v>116</v>
      </c>
      <c r="E291" s="359" t="s">
        <v>116</v>
      </c>
      <c r="F291" s="359" t="s">
        <v>116</v>
      </c>
      <c r="G291" s="359" t="s">
        <v>116</v>
      </c>
    </row>
    <row r="292" spans="1:7">
      <c r="A292" s="357" t="s">
        <v>2247</v>
      </c>
      <c r="B292" s="358" t="s">
        <v>2156</v>
      </c>
      <c r="C292" s="359" t="s">
        <v>116</v>
      </c>
      <c r="D292" s="359" t="s">
        <v>116</v>
      </c>
      <c r="E292" s="359" t="s">
        <v>116</v>
      </c>
      <c r="F292" s="359" t="s">
        <v>116</v>
      </c>
      <c r="G292" s="359" t="s">
        <v>116</v>
      </c>
    </row>
    <row r="293" spans="1:7">
      <c r="A293" s="357" t="s">
        <v>2248</v>
      </c>
      <c r="B293" s="358" t="s">
        <v>2249</v>
      </c>
      <c r="C293" s="359" t="s">
        <v>116</v>
      </c>
      <c r="D293" s="359" t="s">
        <v>116</v>
      </c>
      <c r="E293" s="359" t="s">
        <v>116</v>
      </c>
      <c r="F293" s="359" t="s">
        <v>116</v>
      </c>
      <c r="G293" s="359" t="s">
        <v>116</v>
      </c>
    </row>
    <row r="294" spans="1:7">
      <c r="A294" s="357" t="s">
        <v>2250</v>
      </c>
      <c r="B294" s="358" t="s">
        <v>2251</v>
      </c>
      <c r="C294" s="359" t="s">
        <v>116</v>
      </c>
      <c r="D294" s="359" t="s">
        <v>116</v>
      </c>
      <c r="E294" s="359" t="s">
        <v>116</v>
      </c>
      <c r="F294" s="359" t="s">
        <v>116</v>
      </c>
      <c r="G294" s="359" t="s">
        <v>116</v>
      </c>
    </row>
    <row r="295" spans="1:7">
      <c r="A295" s="357" t="s">
        <v>2250</v>
      </c>
      <c r="B295" s="358" t="s">
        <v>2251</v>
      </c>
      <c r="C295" s="359" t="s">
        <v>1947</v>
      </c>
      <c r="D295" s="359" t="s">
        <v>1947</v>
      </c>
      <c r="E295" s="359" t="s">
        <v>1947</v>
      </c>
      <c r="F295" s="359" t="s">
        <v>1947</v>
      </c>
      <c r="G295" s="359" t="s">
        <v>1947</v>
      </c>
    </row>
    <row r="296" spans="1:7">
      <c r="A296" s="357" t="s">
        <v>2252</v>
      </c>
      <c r="B296" s="358" t="s">
        <v>2253</v>
      </c>
      <c r="C296" s="359" t="s">
        <v>116</v>
      </c>
      <c r="D296" s="359" t="s">
        <v>116</v>
      </c>
      <c r="E296" s="359" t="s">
        <v>116</v>
      </c>
      <c r="F296" s="359" t="s">
        <v>116</v>
      </c>
      <c r="G296" s="359" t="s">
        <v>116</v>
      </c>
    </row>
    <row r="297" spans="1:7">
      <c r="A297" s="357" t="s">
        <v>2254</v>
      </c>
      <c r="B297" s="358" t="s">
        <v>2255</v>
      </c>
      <c r="C297" s="359" t="s">
        <v>116</v>
      </c>
      <c r="D297" s="359" t="s">
        <v>116</v>
      </c>
      <c r="E297" s="359" t="s">
        <v>116</v>
      </c>
      <c r="F297" s="359" t="s">
        <v>116</v>
      </c>
      <c r="G297" s="359" t="s">
        <v>116</v>
      </c>
    </row>
    <row r="298" spans="1:7">
      <c r="A298" s="357" t="s">
        <v>2256</v>
      </c>
      <c r="B298" s="358" t="s">
        <v>2257</v>
      </c>
      <c r="C298" s="359" t="s">
        <v>116</v>
      </c>
      <c r="D298" s="359" t="s">
        <v>116</v>
      </c>
      <c r="E298" s="359" t="s">
        <v>116</v>
      </c>
      <c r="F298" s="359" t="s">
        <v>116</v>
      </c>
      <c r="G298" s="359" t="s">
        <v>116</v>
      </c>
    </row>
    <row r="299" spans="1:7">
      <c r="A299" s="357" t="s">
        <v>2258</v>
      </c>
      <c r="B299" s="358" t="s">
        <v>2259</v>
      </c>
      <c r="C299" s="359" t="s">
        <v>116</v>
      </c>
      <c r="D299" s="359" t="s">
        <v>116</v>
      </c>
      <c r="E299" s="359" t="s">
        <v>116</v>
      </c>
      <c r="F299" s="359" t="s">
        <v>116</v>
      </c>
      <c r="G299" s="359" t="s">
        <v>116</v>
      </c>
    </row>
    <row r="300" spans="1:7">
      <c r="A300" s="357" t="s">
        <v>2260</v>
      </c>
      <c r="B300" s="358" t="s">
        <v>2261</v>
      </c>
      <c r="C300" s="359" t="s">
        <v>116</v>
      </c>
      <c r="D300" s="359" t="s">
        <v>116</v>
      </c>
      <c r="E300" s="359" t="s">
        <v>116</v>
      </c>
      <c r="F300" s="359" t="s">
        <v>116</v>
      </c>
      <c r="G300" s="359" t="s">
        <v>116</v>
      </c>
    </row>
    <row r="301" spans="1:7">
      <c r="A301" s="357" t="s">
        <v>2262</v>
      </c>
      <c r="B301" s="358" t="s">
        <v>2263</v>
      </c>
      <c r="C301" s="359" t="s">
        <v>116</v>
      </c>
      <c r="D301" s="359" t="s">
        <v>116</v>
      </c>
      <c r="E301" s="359" t="s">
        <v>116</v>
      </c>
      <c r="F301" s="359" t="s">
        <v>116</v>
      </c>
      <c r="G301" s="359" t="s">
        <v>116</v>
      </c>
    </row>
    <row r="302" spans="1:7">
      <c r="A302" s="357" t="s">
        <v>2264</v>
      </c>
      <c r="B302" s="358" t="s">
        <v>2265</v>
      </c>
      <c r="C302" s="359" t="s">
        <v>1947</v>
      </c>
      <c r="D302" s="359" t="s">
        <v>1947</v>
      </c>
      <c r="E302" s="359" t="s">
        <v>1947</v>
      </c>
      <c r="F302" s="359" t="s">
        <v>1947</v>
      </c>
      <c r="G302" s="359" t="s">
        <v>1947</v>
      </c>
    </row>
    <row r="303" spans="1:7">
      <c r="A303" s="357" t="s">
        <v>2264</v>
      </c>
      <c r="B303" s="358" t="s">
        <v>2265</v>
      </c>
      <c r="C303" s="359" t="s">
        <v>116</v>
      </c>
      <c r="D303" s="359" t="s">
        <v>116</v>
      </c>
      <c r="E303" s="359" t="s">
        <v>116</v>
      </c>
      <c r="F303" s="359" t="s">
        <v>116</v>
      </c>
      <c r="G303" s="359" t="s">
        <v>116</v>
      </c>
    </row>
    <row r="304" spans="1:7">
      <c r="A304" s="357" t="s">
        <v>2266</v>
      </c>
      <c r="B304" s="358" t="s">
        <v>2267</v>
      </c>
      <c r="C304" s="359" t="s">
        <v>116</v>
      </c>
      <c r="D304" s="359" t="s">
        <v>116</v>
      </c>
      <c r="E304" s="359" t="s">
        <v>116</v>
      </c>
      <c r="F304" s="359" t="s">
        <v>116</v>
      </c>
      <c r="G304" s="359" t="s">
        <v>116</v>
      </c>
    </row>
    <row r="305" spans="1:7">
      <c r="A305" s="357" t="s">
        <v>2268</v>
      </c>
      <c r="B305" s="358" t="s">
        <v>2269</v>
      </c>
      <c r="C305" s="359" t="s">
        <v>116</v>
      </c>
      <c r="D305" s="359" t="s">
        <v>116</v>
      </c>
      <c r="E305" s="359" t="s">
        <v>116</v>
      </c>
      <c r="F305" s="359" t="s">
        <v>116</v>
      </c>
      <c r="G305" s="359" t="s">
        <v>116</v>
      </c>
    </row>
    <row r="306" spans="1:7">
      <c r="A306" s="357" t="s">
        <v>2270</v>
      </c>
      <c r="B306" s="358" t="s">
        <v>2271</v>
      </c>
      <c r="C306" s="359" t="s">
        <v>116</v>
      </c>
      <c r="D306" s="359" t="s">
        <v>116</v>
      </c>
      <c r="E306" s="359" t="s">
        <v>116</v>
      </c>
      <c r="F306" s="359" t="s">
        <v>116</v>
      </c>
      <c r="G306" s="359" t="s">
        <v>116</v>
      </c>
    </row>
    <row r="307" spans="1:7">
      <c r="A307" s="357" t="s">
        <v>2272</v>
      </c>
      <c r="B307" s="358" t="s">
        <v>1947</v>
      </c>
      <c r="C307" s="359" t="s">
        <v>116</v>
      </c>
      <c r="D307" s="359" t="s">
        <v>116</v>
      </c>
      <c r="E307" s="359" t="s">
        <v>116</v>
      </c>
      <c r="F307" s="359" t="s">
        <v>116</v>
      </c>
      <c r="G307" s="359" t="s">
        <v>116</v>
      </c>
    </row>
    <row r="308" spans="1:7">
      <c r="A308" s="357" t="s">
        <v>2273</v>
      </c>
      <c r="B308" s="358" t="s">
        <v>2274</v>
      </c>
      <c r="C308" s="359" t="s">
        <v>116</v>
      </c>
      <c r="D308" s="359" t="s">
        <v>116</v>
      </c>
      <c r="E308" s="359" t="s">
        <v>116</v>
      </c>
      <c r="F308" s="359" t="s">
        <v>116</v>
      </c>
      <c r="G308" s="359" t="s">
        <v>116</v>
      </c>
    </row>
    <row r="309" spans="1:7">
      <c r="A309" s="357" t="s">
        <v>2275</v>
      </c>
      <c r="B309" s="358" t="s">
        <v>1585</v>
      </c>
      <c r="C309" s="359" t="s">
        <v>116</v>
      </c>
      <c r="D309" s="359" t="s">
        <v>116</v>
      </c>
      <c r="E309" s="359" t="s">
        <v>115</v>
      </c>
      <c r="F309" s="359" t="s">
        <v>115</v>
      </c>
      <c r="G309" s="359" t="s">
        <v>115</v>
      </c>
    </row>
    <row r="310" spans="1:7">
      <c r="A310" s="357" t="s">
        <v>2275</v>
      </c>
      <c r="B310" s="358" t="s">
        <v>1585</v>
      </c>
      <c r="C310" s="359" t="s">
        <v>1947</v>
      </c>
      <c r="D310" s="359" t="s">
        <v>1947</v>
      </c>
      <c r="E310" s="359" t="s">
        <v>1947</v>
      </c>
      <c r="F310" s="359" t="s">
        <v>1947</v>
      </c>
      <c r="G310" s="359" t="s">
        <v>1947</v>
      </c>
    </row>
    <row r="311" spans="1:7">
      <c r="A311" s="357" t="s">
        <v>2276</v>
      </c>
      <c r="B311" s="358" t="s">
        <v>2277</v>
      </c>
      <c r="C311" s="359" t="s">
        <v>116</v>
      </c>
      <c r="D311" s="359" t="s">
        <v>116</v>
      </c>
      <c r="E311" s="359" t="s">
        <v>116</v>
      </c>
      <c r="F311" s="359" t="s">
        <v>116</v>
      </c>
      <c r="G311" s="359" t="s">
        <v>116</v>
      </c>
    </row>
    <row r="312" spans="1:7">
      <c r="A312" s="357" t="s">
        <v>2278</v>
      </c>
      <c r="B312" s="358" t="s">
        <v>1340</v>
      </c>
      <c r="C312" s="359" t="s">
        <v>115</v>
      </c>
      <c r="D312" s="359" t="s">
        <v>116</v>
      </c>
      <c r="E312" s="359" t="s">
        <v>115</v>
      </c>
      <c r="F312" s="359" t="s">
        <v>115</v>
      </c>
      <c r="G312" s="359" t="s">
        <v>115</v>
      </c>
    </row>
    <row r="313" spans="1:7">
      <c r="A313" s="357" t="s">
        <v>2279</v>
      </c>
      <c r="B313" s="358" t="s">
        <v>2280</v>
      </c>
      <c r="C313" s="359" t="s">
        <v>116</v>
      </c>
      <c r="D313" s="359" t="s">
        <v>116</v>
      </c>
      <c r="E313" s="359" t="s">
        <v>116</v>
      </c>
      <c r="F313" s="359" t="s">
        <v>116</v>
      </c>
      <c r="G313" s="359" t="s">
        <v>116</v>
      </c>
    </row>
    <row r="314" spans="1:7">
      <c r="A314" s="357" t="s">
        <v>2281</v>
      </c>
      <c r="B314" s="358" t="s">
        <v>1587</v>
      </c>
      <c r="C314" s="359" t="s">
        <v>116</v>
      </c>
      <c r="D314" s="359" t="s">
        <v>116</v>
      </c>
      <c r="E314" s="359" t="s">
        <v>116</v>
      </c>
      <c r="F314" s="359" t="s">
        <v>115</v>
      </c>
      <c r="G314" s="359" t="s">
        <v>115</v>
      </c>
    </row>
    <row r="315" spans="1:7">
      <c r="A315" s="357" t="s">
        <v>2282</v>
      </c>
      <c r="B315" s="358" t="s">
        <v>2283</v>
      </c>
      <c r="C315" s="359" t="s">
        <v>116</v>
      </c>
      <c r="D315" s="359" t="s">
        <v>116</v>
      </c>
      <c r="E315" s="359" t="s">
        <v>116</v>
      </c>
      <c r="F315" s="359" t="s">
        <v>115</v>
      </c>
      <c r="G315" s="359" t="s">
        <v>115</v>
      </c>
    </row>
    <row r="316" spans="1:7">
      <c r="A316" s="357" t="s">
        <v>2284</v>
      </c>
      <c r="B316" s="358" t="s">
        <v>2285</v>
      </c>
      <c r="C316" s="359" t="s">
        <v>116</v>
      </c>
      <c r="D316" s="359" t="s">
        <v>116</v>
      </c>
      <c r="E316" s="359" t="s">
        <v>116</v>
      </c>
      <c r="F316" s="359" t="s">
        <v>116</v>
      </c>
      <c r="G316" s="359" t="s">
        <v>116</v>
      </c>
    </row>
    <row r="317" spans="1:7">
      <c r="A317" s="357" t="s">
        <v>2286</v>
      </c>
      <c r="B317" s="358" t="s">
        <v>2238</v>
      </c>
      <c r="C317" s="359" t="s">
        <v>116</v>
      </c>
      <c r="D317" s="359" t="s">
        <v>116</v>
      </c>
      <c r="E317" s="359" t="s">
        <v>116</v>
      </c>
      <c r="F317" s="359" t="s">
        <v>116</v>
      </c>
      <c r="G317" s="359" t="s">
        <v>116</v>
      </c>
    </row>
    <row r="318" spans="1:7">
      <c r="A318" s="357" t="s">
        <v>2287</v>
      </c>
      <c r="B318" s="358" t="s">
        <v>1588</v>
      </c>
      <c r="C318" s="359" t="s">
        <v>116</v>
      </c>
      <c r="D318" s="359" t="s">
        <v>116</v>
      </c>
      <c r="E318" s="359" t="s">
        <v>115</v>
      </c>
      <c r="F318" s="359" t="s">
        <v>115</v>
      </c>
      <c r="G318" s="359" t="s">
        <v>115</v>
      </c>
    </row>
    <row r="319" spans="1:7">
      <c r="A319" s="357" t="s">
        <v>2288</v>
      </c>
      <c r="B319" s="358" t="s">
        <v>2289</v>
      </c>
      <c r="C319" s="359" t="s">
        <v>1947</v>
      </c>
      <c r="D319" s="359" t="s">
        <v>1947</v>
      </c>
      <c r="E319" s="359" t="s">
        <v>1947</v>
      </c>
      <c r="F319" s="359" t="s">
        <v>1947</v>
      </c>
      <c r="G319" s="359" t="s">
        <v>1947</v>
      </c>
    </row>
    <row r="320" spans="1:7">
      <c r="A320" s="357" t="s">
        <v>2288</v>
      </c>
      <c r="B320" s="358" t="s">
        <v>2289</v>
      </c>
      <c r="C320" s="359" t="s">
        <v>116</v>
      </c>
      <c r="D320" s="359" t="s">
        <v>116</v>
      </c>
      <c r="E320" s="359" t="s">
        <v>116</v>
      </c>
      <c r="F320" s="359" t="s">
        <v>116</v>
      </c>
      <c r="G320" s="359" t="s">
        <v>116</v>
      </c>
    </row>
    <row r="321" spans="1:7">
      <c r="A321" s="357" t="s">
        <v>2290</v>
      </c>
      <c r="B321" s="358" t="s">
        <v>2291</v>
      </c>
      <c r="C321" s="359" t="s">
        <v>116</v>
      </c>
      <c r="D321" s="359" t="s">
        <v>116</v>
      </c>
      <c r="E321" s="359" t="s">
        <v>116</v>
      </c>
      <c r="F321" s="359" t="s">
        <v>116</v>
      </c>
      <c r="G321" s="359" t="s">
        <v>116</v>
      </c>
    </row>
    <row r="322" spans="1:7">
      <c r="A322" s="357" t="s">
        <v>2292</v>
      </c>
      <c r="B322" s="358" t="s">
        <v>2293</v>
      </c>
      <c r="C322" s="359" t="s">
        <v>116</v>
      </c>
      <c r="D322" s="359" t="s">
        <v>116</v>
      </c>
      <c r="E322" s="359" t="s">
        <v>116</v>
      </c>
      <c r="F322" s="359" t="s">
        <v>116</v>
      </c>
      <c r="G322" s="359" t="s">
        <v>116</v>
      </c>
    </row>
    <row r="323" spans="1:7">
      <c r="A323" s="357" t="s">
        <v>2294</v>
      </c>
      <c r="B323" s="358" t="s">
        <v>2295</v>
      </c>
      <c r="C323" s="359" t="s">
        <v>116</v>
      </c>
      <c r="D323" s="359" t="s">
        <v>116</v>
      </c>
      <c r="E323" s="359" t="s">
        <v>116</v>
      </c>
      <c r="F323" s="359" t="s">
        <v>116</v>
      </c>
      <c r="G323" s="359" t="s">
        <v>116</v>
      </c>
    </row>
    <row r="324" spans="1:7">
      <c r="A324" s="357" t="s">
        <v>2296</v>
      </c>
      <c r="B324" s="358" t="s">
        <v>2297</v>
      </c>
      <c r="C324" s="359" t="s">
        <v>116</v>
      </c>
      <c r="D324" s="359" t="s">
        <v>116</v>
      </c>
      <c r="E324" s="359" t="s">
        <v>116</v>
      </c>
      <c r="F324" s="359" t="s">
        <v>116</v>
      </c>
      <c r="G324" s="359" t="s">
        <v>116</v>
      </c>
    </row>
    <row r="325" spans="1:7">
      <c r="A325" s="357" t="s">
        <v>2298</v>
      </c>
      <c r="B325" s="358" t="s">
        <v>2299</v>
      </c>
      <c r="C325" s="359" t="s">
        <v>116</v>
      </c>
      <c r="D325" s="359" t="s">
        <v>116</v>
      </c>
      <c r="E325" s="359" t="s">
        <v>116</v>
      </c>
      <c r="F325" s="359" t="s">
        <v>116</v>
      </c>
      <c r="G325" s="359" t="s">
        <v>116</v>
      </c>
    </row>
    <row r="326" spans="1:7">
      <c r="A326" s="357" t="s">
        <v>2298</v>
      </c>
      <c r="B326" s="358" t="s">
        <v>2297</v>
      </c>
      <c r="C326" s="359" t="s">
        <v>116</v>
      </c>
      <c r="D326" s="359" t="s">
        <v>116</v>
      </c>
      <c r="E326" s="359" t="s">
        <v>116</v>
      </c>
      <c r="F326" s="359" t="s">
        <v>116</v>
      </c>
      <c r="G326" s="359" t="s">
        <v>116</v>
      </c>
    </row>
    <row r="327" spans="1:7">
      <c r="A327" s="357" t="s">
        <v>2300</v>
      </c>
      <c r="B327" s="358" t="s">
        <v>2301</v>
      </c>
      <c r="C327" s="359" t="s">
        <v>116</v>
      </c>
      <c r="D327" s="359" t="s">
        <v>116</v>
      </c>
      <c r="E327" s="359" t="s">
        <v>116</v>
      </c>
      <c r="F327" s="359" t="s">
        <v>116</v>
      </c>
      <c r="G327" s="359" t="s">
        <v>116</v>
      </c>
    </row>
    <row r="328" spans="1:7">
      <c r="A328" s="357" t="s">
        <v>2302</v>
      </c>
      <c r="B328" s="358" t="s">
        <v>2303</v>
      </c>
      <c r="C328" s="359" t="s">
        <v>116</v>
      </c>
      <c r="D328" s="359" t="s">
        <v>116</v>
      </c>
      <c r="E328" s="359" t="s">
        <v>115</v>
      </c>
      <c r="F328" s="359" t="s">
        <v>115</v>
      </c>
      <c r="G328" s="359" t="s">
        <v>115</v>
      </c>
    </row>
    <row r="329" spans="1:7">
      <c r="A329" s="357" t="s">
        <v>2304</v>
      </c>
      <c r="B329" s="358" t="s">
        <v>1595</v>
      </c>
      <c r="C329" s="359" t="s">
        <v>116</v>
      </c>
      <c r="D329" s="359" t="s">
        <v>116</v>
      </c>
      <c r="E329" s="359" t="s">
        <v>116</v>
      </c>
      <c r="F329" s="359" t="s">
        <v>116</v>
      </c>
      <c r="G329" s="359" t="s">
        <v>116</v>
      </c>
    </row>
    <row r="330" spans="1:7">
      <c r="A330" s="357" t="s">
        <v>2305</v>
      </c>
      <c r="B330" s="358" t="s">
        <v>2306</v>
      </c>
      <c r="C330" s="359" t="s">
        <v>116</v>
      </c>
      <c r="D330" s="359" t="s">
        <v>116</v>
      </c>
      <c r="E330" s="359" t="s">
        <v>116</v>
      </c>
      <c r="F330" s="359" t="s">
        <v>116</v>
      </c>
      <c r="G330" s="359" t="s">
        <v>116</v>
      </c>
    </row>
    <row r="331" spans="1:7">
      <c r="A331" s="357" t="s">
        <v>2307</v>
      </c>
      <c r="B331" s="358" t="s">
        <v>2308</v>
      </c>
      <c r="C331" s="359" t="s">
        <v>116</v>
      </c>
      <c r="D331" s="359" t="s">
        <v>116</v>
      </c>
      <c r="E331" s="359" t="s">
        <v>116</v>
      </c>
      <c r="F331" s="359" t="s">
        <v>116</v>
      </c>
      <c r="G331" s="359" t="s">
        <v>116</v>
      </c>
    </row>
    <row r="332" spans="1:7">
      <c r="A332" s="357" t="s">
        <v>2309</v>
      </c>
      <c r="B332" s="358" t="s">
        <v>2310</v>
      </c>
      <c r="C332" s="359" t="s">
        <v>116</v>
      </c>
      <c r="D332" s="359" t="s">
        <v>116</v>
      </c>
      <c r="E332" s="359" t="s">
        <v>116</v>
      </c>
      <c r="F332" s="359" t="s">
        <v>116</v>
      </c>
      <c r="G332" s="359" t="s">
        <v>116</v>
      </c>
    </row>
    <row r="333" spans="1:7">
      <c r="A333" s="357" t="s">
        <v>2311</v>
      </c>
      <c r="B333" s="358" t="s">
        <v>2312</v>
      </c>
      <c r="C333" s="359" t="s">
        <v>116</v>
      </c>
      <c r="D333" s="359" t="s">
        <v>116</v>
      </c>
      <c r="E333" s="359" t="s">
        <v>116</v>
      </c>
      <c r="F333" s="359" t="s">
        <v>116</v>
      </c>
      <c r="G333" s="359" t="s">
        <v>116</v>
      </c>
    </row>
    <row r="334" spans="1:7">
      <c r="A334" s="357" t="s">
        <v>2313</v>
      </c>
      <c r="B334" s="358" t="s">
        <v>2314</v>
      </c>
      <c r="C334" s="359" t="s">
        <v>116</v>
      </c>
      <c r="D334" s="359" t="s">
        <v>116</v>
      </c>
      <c r="E334" s="359" t="s">
        <v>116</v>
      </c>
      <c r="F334" s="359" t="s">
        <v>116</v>
      </c>
      <c r="G334" s="359" t="s">
        <v>116</v>
      </c>
    </row>
    <row r="335" spans="1:7">
      <c r="A335" s="357" t="s">
        <v>2315</v>
      </c>
      <c r="B335" s="358" t="s">
        <v>2316</v>
      </c>
      <c r="C335" s="359" t="s">
        <v>116</v>
      </c>
      <c r="D335" s="359" t="s">
        <v>116</v>
      </c>
      <c r="E335" s="359" t="s">
        <v>116</v>
      </c>
      <c r="F335" s="359" t="s">
        <v>116</v>
      </c>
      <c r="G335" s="359" t="s">
        <v>116</v>
      </c>
    </row>
    <row r="336" spans="1:7">
      <c r="A336" s="357" t="s">
        <v>2317</v>
      </c>
      <c r="B336" s="358" t="s">
        <v>2318</v>
      </c>
      <c r="C336" s="359" t="s">
        <v>116</v>
      </c>
      <c r="D336" s="359" t="s">
        <v>116</v>
      </c>
      <c r="E336" s="359" t="s">
        <v>115</v>
      </c>
      <c r="F336" s="359" t="s">
        <v>115</v>
      </c>
      <c r="G336" s="359" t="s">
        <v>115</v>
      </c>
    </row>
    <row r="337" spans="1:7">
      <c r="A337" s="357" t="s">
        <v>2319</v>
      </c>
      <c r="B337" s="358" t="s">
        <v>2320</v>
      </c>
      <c r="C337" s="359" t="s">
        <v>116</v>
      </c>
      <c r="D337" s="359" t="s">
        <v>116</v>
      </c>
      <c r="E337" s="359" t="s">
        <v>116</v>
      </c>
      <c r="F337" s="359" t="s">
        <v>116</v>
      </c>
      <c r="G337" s="359" t="s">
        <v>116</v>
      </c>
    </row>
    <row r="338" spans="1:7">
      <c r="A338" s="357" t="s">
        <v>2321</v>
      </c>
      <c r="B338" s="358" t="s">
        <v>2322</v>
      </c>
      <c r="C338" s="359" t="s">
        <v>116</v>
      </c>
      <c r="D338" s="359" t="s">
        <v>116</v>
      </c>
      <c r="E338" s="359" t="s">
        <v>116</v>
      </c>
      <c r="F338" s="359" t="s">
        <v>116</v>
      </c>
      <c r="G338" s="359" t="s">
        <v>116</v>
      </c>
    </row>
    <row r="339" spans="1:7">
      <c r="A339" s="357" t="s">
        <v>2323</v>
      </c>
      <c r="B339" s="358" t="s">
        <v>2324</v>
      </c>
      <c r="C339" s="359" t="s">
        <v>116</v>
      </c>
      <c r="D339" s="359" t="s">
        <v>116</v>
      </c>
      <c r="E339" s="359" t="s">
        <v>116</v>
      </c>
      <c r="F339" s="359" t="s">
        <v>116</v>
      </c>
      <c r="G339" s="359" t="s">
        <v>116</v>
      </c>
    </row>
    <row r="340" spans="1:7">
      <c r="A340" s="357" t="s">
        <v>2325</v>
      </c>
      <c r="B340" s="358" t="s">
        <v>2326</v>
      </c>
      <c r="C340" s="359" t="s">
        <v>115</v>
      </c>
      <c r="D340" s="359" t="s">
        <v>116</v>
      </c>
      <c r="E340" s="359" t="s">
        <v>115</v>
      </c>
      <c r="F340" s="359" t="s">
        <v>115</v>
      </c>
      <c r="G340" s="359" t="s">
        <v>115</v>
      </c>
    </row>
    <row r="341" spans="1:7">
      <c r="A341" s="357" t="s">
        <v>2327</v>
      </c>
      <c r="B341" s="358" t="s">
        <v>2328</v>
      </c>
      <c r="C341" s="359" t="s">
        <v>116</v>
      </c>
      <c r="D341" s="359" t="s">
        <v>116</v>
      </c>
      <c r="E341" s="359" t="s">
        <v>116</v>
      </c>
      <c r="F341" s="359" t="s">
        <v>116</v>
      </c>
      <c r="G341" s="359" t="s">
        <v>116</v>
      </c>
    </row>
    <row r="342" spans="1:7">
      <c r="A342" s="357" t="s">
        <v>2329</v>
      </c>
      <c r="B342" s="358" t="s">
        <v>2330</v>
      </c>
      <c r="C342" s="359" t="s">
        <v>116</v>
      </c>
      <c r="D342" s="359" t="s">
        <v>116</v>
      </c>
      <c r="E342" s="359" t="s">
        <v>116</v>
      </c>
      <c r="F342" s="359" t="s">
        <v>116</v>
      </c>
      <c r="G342" s="359" t="s">
        <v>116</v>
      </c>
    </row>
    <row r="343" spans="1:7">
      <c r="A343" s="357" t="s">
        <v>2331</v>
      </c>
      <c r="B343" s="358" t="s">
        <v>2332</v>
      </c>
      <c r="C343" s="359" t="s">
        <v>116</v>
      </c>
      <c r="D343" s="359" t="s">
        <v>116</v>
      </c>
      <c r="E343" s="359" t="s">
        <v>116</v>
      </c>
      <c r="F343" s="359" t="s">
        <v>116</v>
      </c>
      <c r="G343" s="359" t="s">
        <v>116</v>
      </c>
    </row>
    <row r="344" spans="1:7">
      <c r="A344" s="357" t="s">
        <v>2333</v>
      </c>
      <c r="B344" s="358" t="s">
        <v>2334</v>
      </c>
      <c r="C344" s="359" t="s">
        <v>116</v>
      </c>
      <c r="D344" s="359" t="s">
        <v>116</v>
      </c>
      <c r="E344" s="359" t="s">
        <v>116</v>
      </c>
      <c r="F344" s="359" t="s">
        <v>116</v>
      </c>
      <c r="G344" s="359" t="s">
        <v>116</v>
      </c>
    </row>
    <row r="345" spans="1:7">
      <c r="A345" s="357" t="s">
        <v>2335</v>
      </c>
      <c r="B345" s="358" t="s">
        <v>2336</v>
      </c>
      <c r="C345" s="359" t="s">
        <v>116</v>
      </c>
      <c r="D345" s="359" t="s">
        <v>116</v>
      </c>
      <c r="E345" s="359" t="s">
        <v>116</v>
      </c>
      <c r="F345" s="359" t="s">
        <v>116</v>
      </c>
      <c r="G345" s="359" t="s">
        <v>116</v>
      </c>
    </row>
    <row r="346" spans="1:7">
      <c r="A346" s="357" t="s">
        <v>2337</v>
      </c>
      <c r="B346" s="358" t="s">
        <v>2338</v>
      </c>
      <c r="C346" s="359" t="s">
        <v>116</v>
      </c>
      <c r="D346" s="359" t="s">
        <v>116</v>
      </c>
      <c r="E346" s="359" t="s">
        <v>116</v>
      </c>
      <c r="F346" s="359" t="s">
        <v>116</v>
      </c>
      <c r="G346" s="359" t="s">
        <v>116</v>
      </c>
    </row>
    <row r="347" spans="1:7">
      <c r="A347" s="357" t="s">
        <v>2339</v>
      </c>
      <c r="B347" s="358" t="s">
        <v>2340</v>
      </c>
      <c r="C347" s="359" t="s">
        <v>116</v>
      </c>
      <c r="D347" s="359" t="s">
        <v>116</v>
      </c>
      <c r="E347" s="359" t="s">
        <v>116</v>
      </c>
      <c r="F347" s="359" t="s">
        <v>116</v>
      </c>
      <c r="G347" s="359" t="s">
        <v>116</v>
      </c>
    </row>
    <row r="348" spans="1:7">
      <c r="A348" s="357" t="s">
        <v>2341</v>
      </c>
      <c r="B348" s="358" t="s">
        <v>2342</v>
      </c>
      <c r="C348" s="359" t="s">
        <v>116</v>
      </c>
      <c r="D348" s="359" t="s">
        <v>116</v>
      </c>
      <c r="E348" s="359" t="s">
        <v>116</v>
      </c>
      <c r="F348" s="359" t="s">
        <v>116</v>
      </c>
      <c r="G348" s="359" t="s">
        <v>116</v>
      </c>
    </row>
    <row r="349" spans="1:7">
      <c r="A349" s="357" t="s">
        <v>2343</v>
      </c>
      <c r="B349" s="358" t="s">
        <v>2344</v>
      </c>
      <c r="C349" s="359" t="s">
        <v>116</v>
      </c>
      <c r="D349" s="359" t="s">
        <v>116</v>
      </c>
      <c r="E349" s="359" t="s">
        <v>116</v>
      </c>
      <c r="F349" s="359" t="s">
        <v>116</v>
      </c>
      <c r="G349" s="359" t="s">
        <v>116</v>
      </c>
    </row>
    <row r="350" spans="1:7">
      <c r="A350" s="357" t="s">
        <v>2345</v>
      </c>
      <c r="B350" s="358" t="s">
        <v>2346</v>
      </c>
      <c r="C350" s="359" t="s">
        <v>115</v>
      </c>
      <c r="D350" s="359" t="s">
        <v>115</v>
      </c>
      <c r="E350" s="359" t="s">
        <v>115</v>
      </c>
      <c r="F350" s="359" t="s">
        <v>115</v>
      </c>
      <c r="G350" s="359" t="s">
        <v>115</v>
      </c>
    </row>
    <row r="351" spans="1:7">
      <c r="A351" s="357" t="s">
        <v>2347</v>
      </c>
      <c r="B351" s="358" t="s">
        <v>2348</v>
      </c>
      <c r="C351" s="359" t="s">
        <v>116</v>
      </c>
      <c r="D351" s="359" t="s">
        <v>116</v>
      </c>
      <c r="E351" s="359" t="s">
        <v>116</v>
      </c>
      <c r="F351" s="359" t="s">
        <v>116</v>
      </c>
      <c r="G351" s="359" t="s">
        <v>116</v>
      </c>
    </row>
    <row r="352" spans="1:7">
      <c r="A352" s="357" t="s">
        <v>2349</v>
      </c>
      <c r="B352" s="358" t="s">
        <v>2350</v>
      </c>
      <c r="C352" s="359" t="s">
        <v>116</v>
      </c>
      <c r="D352" s="359" t="s">
        <v>116</v>
      </c>
      <c r="E352" s="359" t="s">
        <v>116</v>
      </c>
      <c r="F352" s="359" t="s">
        <v>116</v>
      </c>
      <c r="G352" s="359" t="s">
        <v>116</v>
      </c>
    </row>
    <row r="353" spans="1:7">
      <c r="A353" s="357" t="s">
        <v>2351</v>
      </c>
      <c r="B353" s="358" t="s">
        <v>2352</v>
      </c>
      <c r="C353" s="359" t="s">
        <v>1927</v>
      </c>
      <c r="D353" s="359" t="s">
        <v>1927</v>
      </c>
      <c r="E353" s="359" t="s">
        <v>1927</v>
      </c>
      <c r="F353" s="359" t="s">
        <v>1927</v>
      </c>
      <c r="G353" s="359" t="s">
        <v>1927</v>
      </c>
    </row>
    <row r="354" spans="1:7">
      <c r="A354" s="357" t="s">
        <v>2353</v>
      </c>
      <c r="B354" s="358" t="s">
        <v>2354</v>
      </c>
      <c r="C354" s="359" t="s">
        <v>116</v>
      </c>
      <c r="D354" s="359" t="s">
        <v>116</v>
      </c>
      <c r="E354" s="359" t="s">
        <v>116</v>
      </c>
      <c r="F354" s="359" t="s">
        <v>116</v>
      </c>
      <c r="G354" s="359" t="s">
        <v>116</v>
      </c>
    </row>
    <row r="355" spans="1:7">
      <c r="A355" s="357" t="s">
        <v>2355</v>
      </c>
      <c r="B355" s="358" t="s">
        <v>2356</v>
      </c>
      <c r="C355" s="359" t="s">
        <v>116</v>
      </c>
      <c r="D355" s="359" t="s">
        <v>116</v>
      </c>
      <c r="E355" s="359" t="s">
        <v>116</v>
      </c>
      <c r="F355" s="359" t="s">
        <v>116</v>
      </c>
      <c r="G355" s="359" t="s">
        <v>116</v>
      </c>
    </row>
    <row r="356" spans="1:7">
      <c r="A356" s="357" t="s">
        <v>2357</v>
      </c>
      <c r="B356" s="358" t="s">
        <v>2358</v>
      </c>
      <c r="C356" s="359" t="s">
        <v>116</v>
      </c>
      <c r="D356" s="359" t="s">
        <v>116</v>
      </c>
      <c r="E356" s="359" t="s">
        <v>116</v>
      </c>
      <c r="F356" s="359" t="s">
        <v>116</v>
      </c>
      <c r="G356" s="359" t="s">
        <v>116</v>
      </c>
    </row>
    <row r="357" spans="1:7">
      <c r="A357" s="357" t="s">
        <v>2359</v>
      </c>
      <c r="B357" s="358" t="s">
        <v>2360</v>
      </c>
      <c r="C357" s="359" t="s">
        <v>116</v>
      </c>
      <c r="D357" s="359" t="s">
        <v>116</v>
      </c>
      <c r="E357" s="359" t="s">
        <v>116</v>
      </c>
      <c r="F357" s="359" t="s">
        <v>116</v>
      </c>
      <c r="G357" s="359" t="s">
        <v>116</v>
      </c>
    </row>
    <row r="358" spans="1:7">
      <c r="A358" s="357" t="s">
        <v>2361</v>
      </c>
      <c r="B358" s="358" t="s">
        <v>2362</v>
      </c>
      <c r="C358" s="359" t="s">
        <v>116</v>
      </c>
      <c r="D358" s="359" t="s">
        <v>116</v>
      </c>
      <c r="E358" s="359" t="s">
        <v>116</v>
      </c>
      <c r="F358" s="359" t="s">
        <v>116</v>
      </c>
      <c r="G358" s="359" t="s">
        <v>116</v>
      </c>
    </row>
    <row r="359" spans="1:7">
      <c r="A359" s="357" t="s">
        <v>2363</v>
      </c>
      <c r="B359" s="358" t="s">
        <v>1602</v>
      </c>
      <c r="C359" s="359" t="s">
        <v>115</v>
      </c>
      <c r="D359" s="359" t="s">
        <v>116</v>
      </c>
      <c r="E359" s="359" t="s">
        <v>115</v>
      </c>
      <c r="F359" s="359" t="s">
        <v>115</v>
      </c>
      <c r="G359" s="359" t="s">
        <v>115</v>
      </c>
    </row>
    <row r="360" spans="1:7">
      <c r="A360" s="357" t="s">
        <v>2364</v>
      </c>
      <c r="B360" s="358" t="s">
        <v>2365</v>
      </c>
      <c r="C360" s="359" t="s">
        <v>116</v>
      </c>
      <c r="D360" s="359" t="s">
        <v>116</v>
      </c>
      <c r="E360" s="359" t="s">
        <v>116</v>
      </c>
      <c r="F360" s="359" t="s">
        <v>116</v>
      </c>
      <c r="G360" s="359" t="s">
        <v>116</v>
      </c>
    </row>
    <row r="361" spans="1:7">
      <c r="A361" s="357" t="s">
        <v>2366</v>
      </c>
      <c r="B361" s="358" t="s">
        <v>2367</v>
      </c>
      <c r="C361" s="359" t="s">
        <v>116</v>
      </c>
      <c r="D361" s="359" t="s">
        <v>116</v>
      </c>
      <c r="E361" s="359" t="s">
        <v>116</v>
      </c>
      <c r="F361" s="359" t="s">
        <v>116</v>
      </c>
      <c r="G361" s="359" t="s">
        <v>116</v>
      </c>
    </row>
    <row r="362" spans="1:7">
      <c r="A362" s="357" t="s">
        <v>2368</v>
      </c>
      <c r="B362" s="358" t="s">
        <v>2369</v>
      </c>
      <c r="C362" s="359" t="s">
        <v>116</v>
      </c>
      <c r="D362" s="359" t="s">
        <v>116</v>
      </c>
      <c r="E362" s="359" t="s">
        <v>116</v>
      </c>
      <c r="F362" s="359" t="s">
        <v>116</v>
      </c>
      <c r="G362" s="359" t="s">
        <v>116</v>
      </c>
    </row>
    <row r="363" spans="1:7">
      <c r="A363" s="357" t="s">
        <v>2370</v>
      </c>
      <c r="B363" s="358" t="s">
        <v>2052</v>
      </c>
      <c r="C363" s="359" t="s">
        <v>116</v>
      </c>
      <c r="D363" s="359" t="s">
        <v>116</v>
      </c>
      <c r="E363" s="359" t="s">
        <v>116</v>
      </c>
      <c r="F363" s="359" t="s">
        <v>116</v>
      </c>
      <c r="G363" s="359" t="s">
        <v>116</v>
      </c>
    </row>
    <row r="364" spans="1:7">
      <c r="A364" s="357" t="s">
        <v>2371</v>
      </c>
      <c r="B364" s="358" t="s">
        <v>2372</v>
      </c>
      <c r="C364" s="359" t="s">
        <v>116</v>
      </c>
      <c r="D364" s="359" t="s">
        <v>116</v>
      </c>
      <c r="E364" s="359" t="s">
        <v>116</v>
      </c>
      <c r="F364" s="359" t="s">
        <v>116</v>
      </c>
      <c r="G364" s="359" t="s">
        <v>116</v>
      </c>
    </row>
    <row r="365" spans="1:7">
      <c r="A365" s="357" t="s">
        <v>2373</v>
      </c>
      <c r="B365" s="358" t="s">
        <v>2374</v>
      </c>
      <c r="C365" s="359" t="s">
        <v>116</v>
      </c>
      <c r="D365" s="359" t="s">
        <v>116</v>
      </c>
      <c r="E365" s="359" t="s">
        <v>116</v>
      </c>
      <c r="F365" s="359" t="s">
        <v>116</v>
      </c>
      <c r="G365" s="359" t="s">
        <v>116</v>
      </c>
    </row>
    <row r="366" spans="1:7">
      <c r="A366" s="357" t="s">
        <v>2375</v>
      </c>
      <c r="B366" s="358" t="s">
        <v>1604</v>
      </c>
      <c r="C366" s="359" t="s">
        <v>115</v>
      </c>
      <c r="D366" s="359" t="s">
        <v>115</v>
      </c>
      <c r="E366" s="359" t="s">
        <v>115</v>
      </c>
      <c r="F366" s="359" t="s">
        <v>115</v>
      </c>
      <c r="G366" s="359" t="s">
        <v>115</v>
      </c>
    </row>
    <row r="367" spans="1:7">
      <c r="A367" s="357" t="s">
        <v>2376</v>
      </c>
      <c r="B367" s="358" t="s">
        <v>2025</v>
      </c>
      <c r="C367" s="359" t="s">
        <v>116</v>
      </c>
      <c r="D367" s="359" t="s">
        <v>116</v>
      </c>
      <c r="E367" s="359" t="s">
        <v>116</v>
      </c>
      <c r="F367" s="359" t="s">
        <v>116</v>
      </c>
      <c r="G367" s="359" t="s">
        <v>116</v>
      </c>
    </row>
    <row r="368" spans="1:7">
      <c r="A368" s="357" t="s">
        <v>2377</v>
      </c>
      <c r="B368" s="358" t="s">
        <v>2378</v>
      </c>
      <c r="C368" s="359" t="s">
        <v>116</v>
      </c>
      <c r="D368" s="359" t="s">
        <v>116</v>
      </c>
      <c r="E368" s="359" t="s">
        <v>115</v>
      </c>
      <c r="F368" s="359" t="s">
        <v>115</v>
      </c>
      <c r="G368" s="359" t="s">
        <v>115</v>
      </c>
    </row>
    <row r="369" spans="1:7">
      <c r="A369" s="357" t="s">
        <v>2379</v>
      </c>
      <c r="B369" s="358" t="s">
        <v>2380</v>
      </c>
      <c r="C369" s="359" t="s">
        <v>116</v>
      </c>
      <c r="D369" s="359" t="s">
        <v>116</v>
      </c>
      <c r="E369" s="359" t="s">
        <v>115</v>
      </c>
      <c r="F369" s="359" t="s">
        <v>115</v>
      </c>
      <c r="G369" s="359" t="s">
        <v>115</v>
      </c>
    </row>
    <row r="370" spans="1:7">
      <c r="A370" s="357" t="s">
        <v>2381</v>
      </c>
      <c r="B370" s="358" t="s">
        <v>1608</v>
      </c>
      <c r="C370" s="359" t="s">
        <v>116</v>
      </c>
      <c r="D370" s="359" t="s">
        <v>116</v>
      </c>
      <c r="E370" s="359" t="s">
        <v>115</v>
      </c>
      <c r="F370" s="359" t="s">
        <v>115</v>
      </c>
      <c r="G370" s="359" t="s">
        <v>115</v>
      </c>
    </row>
    <row r="371" spans="1:7">
      <c r="A371" s="357" t="s">
        <v>2382</v>
      </c>
      <c r="B371" s="358" t="s">
        <v>2383</v>
      </c>
      <c r="C371" s="359" t="s">
        <v>116</v>
      </c>
      <c r="D371" s="359" t="s">
        <v>116</v>
      </c>
      <c r="E371" s="359" t="s">
        <v>115</v>
      </c>
      <c r="F371" s="359" t="s">
        <v>115</v>
      </c>
      <c r="G371" s="359" t="s">
        <v>115</v>
      </c>
    </row>
    <row r="372" spans="1:7">
      <c r="A372" s="357" t="s">
        <v>2384</v>
      </c>
      <c r="B372" s="358" t="s">
        <v>1611</v>
      </c>
      <c r="C372" s="359" t="s">
        <v>115</v>
      </c>
      <c r="D372" s="359" t="s">
        <v>115</v>
      </c>
      <c r="E372" s="359" t="s">
        <v>115</v>
      </c>
      <c r="F372" s="359" t="s">
        <v>115</v>
      </c>
      <c r="G372" s="359" t="s">
        <v>115</v>
      </c>
    </row>
    <row r="373" spans="1:7">
      <c r="A373" s="357" t="s">
        <v>2385</v>
      </c>
      <c r="B373" s="358" t="s">
        <v>2386</v>
      </c>
      <c r="C373" s="359" t="s">
        <v>116</v>
      </c>
      <c r="D373" s="359" t="s">
        <v>116</v>
      </c>
      <c r="E373" s="359" t="s">
        <v>116</v>
      </c>
      <c r="F373" s="359" t="s">
        <v>116</v>
      </c>
      <c r="G373" s="359" t="s">
        <v>116</v>
      </c>
    </row>
    <row r="374" spans="1:7" ht="28.8">
      <c r="A374" s="357" t="s">
        <v>2387</v>
      </c>
      <c r="B374" s="358" t="s">
        <v>2388</v>
      </c>
      <c r="C374" s="359" t="s">
        <v>116</v>
      </c>
      <c r="D374" s="359" t="s">
        <v>116</v>
      </c>
      <c r="E374" s="359" t="s">
        <v>116</v>
      </c>
      <c r="F374" s="359" t="s">
        <v>116</v>
      </c>
      <c r="G374" s="359" t="s">
        <v>116</v>
      </c>
    </row>
    <row r="375" spans="1:7">
      <c r="A375" s="357" t="s">
        <v>2389</v>
      </c>
      <c r="B375" s="358" t="s">
        <v>2390</v>
      </c>
      <c r="C375" s="359" t="s">
        <v>116</v>
      </c>
      <c r="D375" s="359" t="s">
        <v>116</v>
      </c>
      <c r="E375" s="359" t="s">
        <v>116</v>
      </c>
      <c r="F375" s="359" t="s">
        <v>116</v>
      </c>
      <c r="G375" s="359" t="s">
        <v>116</v>
      </c>
    </row>
    <row r="376" spans="1:7">
      <c r="A376" s="357" t="s">
        <v>2391</v>
      </c>
      <c r="B376" s="358" t="s">
        <v>2392</v>
      </c>
      <c r="C376" s="359" t="s">
        <v>116</v>
      </c>
      <c r="D376" s="359" t="s">
        <v>116</v>
      </c>
      <c r="E376" s="359" t="s">
        <v>116</v>
      </c>
      <c r="F376" s="359" t="s">
        <v>116</v>
      </c>
      <c r="G376" s="359" t="s">
        <v>116</v>
      </c>
    </row>
    <row r="377" spans="1:7">
      <c r="A377" s="357" t="s">
        <v>2393</v>
      </c>
      <c r="B377" s="358" t="s">
        <v>2394</v>
      </c>
      <c r="C377" s="359" t="s">
        <v>116</v>
      </c>
      <c r="D377" s="359" t="s">
        <v>116</v>
      </c>
      <c r="E377" s="359" t="s">
        <v>116</v>
      </c>
      <c r="F377" s="359" t="s">
        <v>116</v>
      </c>
      <c r="G377" s="359" t="s">
        <v>116</v>
      </c>
    </row>
    <row r="378" spans="1:7">
      <c r="A378" s="357" t="s">
        <v>2395</v>
      </c>
      <c r="B378" s="358" t="s">
        <v>2095</v>
      </c>
      <c r="C378" s="359" t="s">
        <v>1947</v>
      </c>
      <c r="D378" s="359" t="s">
        <v>1947</v>
      </c>
      <c r="E378" s="359" t="s">
        <v>1947</v>
      </c>
      <c r="F378" s="359" t="s">
        <v>1947</v>
      </c>
      <c r="G378" s="359" t="s">
        <v>1947</v>
      </c>
    </row>
    <row r="379" spans="1:7">
      <c r="A379" s="357" t="s">
        <v>2395</v>
      </c>
      <c r="B379" s="358" t="s">
        <v>2095</v>
      </c>
      <c r="C379" s="359" t="s">
        <v>116</v>
      </c>
      <c r="D379" s="359" t="s">
        <v>116</v>
      </c>
      <c r="E379" s="359" t="s">
        <v>116</v>
      </c>
      <c r="F379" s="359" t="s">
        <v>116</v>
      </c>
      <c r="G379" s="359" t="s">
        <v>116</v>
      </c>
    </row>
    <row r="380" spans="1:7">
      <c r="A380" s="357" t="s">
        <v>2396</v>
      </c>
      <c r="B380" s="358" t="s">
        <v>2397</v>
      </c>
      <c r="C380" s="359" t="s">
        <v>116</v>
      </c>
      <c r="D380" s="359" t="s">
        <v>116</v>
      </c>
      <c r="E380" s="359" t="s">
        <v>116</v>
      </c>
      <c r="F380" s="359" t="s">
        <v>116</v>
      </c>
      <c r="G380" s="359" t="s">
        <v>116</v>
      </c>
    </row>
    <row r="381" spans="1:7">
      <c r="A381" s="357" t="s">
        <v>2398</v>
      </c>
      <c r="B381" s="358" t="s">
        <v>1615</v>
      </c>
      <c r="C381" s="359" t="s">
        <v>116</v>
      </c>
      <c r="D381" s="359" t="s">
        <v>115</v>
      </c>
      <c r="E381" s="359" t="s">
        <v>115</v>
      </c>
      <c r="F381" s="359" t="s">
        <v>115</v>
      </c>
      <c r="G381" s="359" t="s">
        <v>115</v>
      </c>
    </row>
    <row r="382" spans="1:7">
      <c r="A382" s="357" t="s">
        <v>2399</v>
      </c>
      <c r="B382" s="358" t="s">
        <v>1616</v>
      </c>
      <c r="C382" s="359" t="s">
        <v>116</v>
      </c>
      <c r="D382" s="359" t="s">
        <v>116</v>
      </c>
      <c r="E382" s="359" t="s">
        <v>116</v>
      </c>
      <c r="F382" s="359" t="s">
        <v>115</v>
      </c>
      <c r="G382" s="359" t="s">
        <v>116</v>
      </c>
    </row>
    <row r="383" spans="1:7">
      <c r="A383" s="357" t="s">
        <v>2400</v>
      </c>
      <c r="B383" s="358" t="s">
        <v>985</v>
      </c>
      <c r="C383" s="359" t="s">
        <v>116</v>
      </c>
      <c r="D383" s="359" t="s">
        <v>116</v>
      </c>
      <c r="E383" s="359" t="s">
        <v>115</v>
      </c>
      <c r="F383" s="359" t="s">
        <v>115</v>
      </c>
      <c r="G383" s="359" t="s">
        <v>115</v>
      </c>
    </row>
    <row r="384" spans="1:7">
      <c r="A384" s="357" t="s">
        <v>2401</v>
      </c>
      <c r="B384" s="358" t="s">
        <v>2402</v>
      </c>
      <c r="C384" s="359" t="s">
        <v>115</v>
      </c>
      <c r="D384" s="359" t="s">
        <v>116</v>
      </c>
      <c r="E384" s="359" t="s">
        <v>115</v>
      </c>
      <c r="F384" s="359" t="s">
        <v>115</v>
      </c>
      <c r="G384" s="359" t="s">
        <v>115</v>
      </c>
    </row>
    <row r="385" spans="1:7">
      <c r="A385" s="357" t="s">
        <v>2403</v>
      </c>
      <c r="B385" s="358" t="s">
        <v>2404</v>
      </c>
      <c r="C385" s="359" t="s">
        <v>116</v>
      </c>
      <c r="D385" s="359" t="s">
        <v>116</v>
      </c>
      <c r="E385" s="359" t="s">
        <v>115</v>
      </c>
      <c r="F385" s="359" t="s">
        <v>115</v>
      </c>
      <c r="G385" s="359" t="s">
        <v>115</v>
      </c>
    </row>
    <row r="386" spans="1:7">
      <c r="A386" s="357" t="s">
        <v>2405</v>
      </c>
      <c r="B386" s="358" t="s">
        <v>2406</v>
      </c>
      <c r="C386" s="359" t="s">
        <v>116</v>
      </c>
      <c r="D386" s="359" t="s">
        <v>116</v>
      </c>
      <c r="E386" s="359" t="s">
        <v>116</v>
      </c>
      <c r="F386" s="359" t="s">
        <v>116</v>
      </c>
      <c r="G386" s="359" t="s">
        <v>116</v>
      </c>
    </row>
    <row r="387" spans="1:7">
      <c r="A387" s="357" t="s">
        <v>2407</v>
      </c>
      <c r="B387" s="358" t="s">
        <v>1679</v>
      </c>
      <c r="C387" s="359" t="s">
        <v>116</v>
      </c>
      <c r="D387" s="359" t="s">
        <v>116</v>
      </c>
      <c r="E387" s="359" t="s">
        <v>116</v>
      </c>
      <c r="F387" s="359" t="s">
        <v>116</v>
      </c>
      <c r="G387" s="359" t="s">
        <v>116</v>
      </c>
    </row>
    <row r="388" spans="1:7">
      <c r="A388" s="357" t="s">
        <v>2408</v>
      </c>
      <c r="B388" s="358" t="s">
        <v>1679</v>
      </c>
      <c r="C388" s="359" t="s">
        <v>116</v>
      </c>
      <c r="D388" s="359" t="s">
        <v>116</v>
      </c>
      <c r="E388" s="359" t="s">
        <v>116</v>
      </c>
      <c r="F388" s="359" t="s">
        <v>116</v>
      </c>
      <c r="G388" s="359" t="s">
        <v>116</v>
      </c>
    </row>
    <row r="389" spans="1:7">
      <c r="A389" s="357" t="s">
        <v>2409</v>
      </c>
      <c r="B389" s="358" t="s">
        <v>2410</v>
      </c>
      <c r="C389" s="359" t="s">
        <v>116</v>
      </c>
      <c r="D389" s="359" t="s">
        <v>116</v>
      </c>
      <c r="E389" s="359" t="s">
        <v>116</v>
      </c>
      <c r="F389" s="359" t="s">
        <v>116</v>
      </c>
      <c r="G389" s="359" t="s">
        <v>116</v>
      </c>
    </row>
    <row r="390" spans="1:7">
      <c r="A390" s="357" t="s">
        <v>2411</v>
      </c>
      <c r="B390" s="358" t="s">
        <v>2069</v>
      </c>
      <c r="C390" s="359" t="s">
        <v>116</v>
      </c>
      <c r="D390" s="359" t="s">
        <v>116</v>
      </c>
      <c r="E390" s="359" t="s">
        <v>116</v>
      </c>
      <c r="F390" s="359" t="s">
        <v>116</v>
      </c>
      <c r="G390" s="359" t="s">
        <v>116</v>
      </c>
    </row>
    <row r="391" spans="1:7">
      <c r="A391" s="357" t="s">
        <v>2412</v>
      </c>
      <c r="B391" s="358" t="s">
        <v>1375</v>
      </c>
      <c r="C391" s="359" t="s">
        <v>116</v>
      </c>
      <c r="D391" s="359" t="s">
        <v>116</v>
      </c>
      <c r="E391" s="359" t="s">
        <v>115</v>
      </c>
      <c r="F391" s="359" t="s">
        <v>115</v>
      </c>
      <c r="G391" s="359" t="s">
        <v>115</v>
      </c>
    </row>
    <row r="392" spans="1:7">
      <c r="A392" s="357" t="s">
        <v>2413</v>
      </c>
      <c r="B392" s="358" t="s">
        <v>2414</v>
      </c>
      <c r="C392" s="359" t="s">
        <v>116</v>
      </c>
      <c r="D392" s="359" t="s">
        <v>116</v>
      </c>
      <c r="E392" s="359" t="s">
        <v>116</v>
      </c>
      <c r="F392" s="359" t="s">
        <v>116</v>
      </c>
      <c r="G392" s="359" t="s">
        <v>116</v>
      </c>
    </row>
    <row r="393" spans="1:7">
      <c r="A393" s="357" t="s">
        <v>2415</v>
      </c>
      <c r="B393" s="358" t="s">
        <v>2416</v>
      </c>
      <c r="C393" s="359" t="s">
        <v>116</v>
      </c>
      <c r="D393" s="359" t="s">
        <v>116</v>
      </c>
      <c r="E393" s="359" t="s">
        <v>116</v>
      </c>
      <c r="F393" s="359" t="s">
        <v>116</v>
      </c>
      <c r="G393" s="359" t="s">
        <v>116</v>
      </c>
    </row>
    <row r="394" spans="1:7">
      <c r="A394" s="357" t="s">
        <v>2417</v>
      </c>
      <c r="B394" s="358" t="s">
        <v>2418</v>
      </c>
      <c r="C394" s="359" t="s">
        <v>116</v>
      </c>
      <c r="D394" s="359" t="s">
        <v>116</v>
      </c>
      <c r="E394" s="359" t="s">
        <v>116</v>
      </c>
      <c r="F394" s="359" t="s">
        <v>115</v>
      </c>
      <c r="G394" s="359" t="s">
        <v>115</v>
      </c>
    </row>
    <row r="395" spans="1:7">
      <c r="A395" s="357" t="s">
        <v>2419</v>
      </c>
      <c r="B395" s="358" t="s">
        <v>2420</v>
      </c>
      <c r="C395" s="359" t="s">
        <v>116</v>
      </c>
      <c r="D395" s="359" t="s">
        <v>116</v>
      </c>
      <c r="E395" s="359" t="s">
        <v>116</v>
      </c>
      <c r="F395" s="359" t="s">
        <v>116</v>
      </c>
      <c r="G395" s="359" t="s">
        <v>116</v>
      </c>
    </row>
    <row r="396" spans="1:7">
      <c r="A396" s="357" t="s">
        <v>2421</v>
      </c>
      <c r="B396" s="358" t="s">
        <v>2422</v>
      </c>
      <c r="C396" s="359" t="s">
        <v>115</v>
      </c>
      <c r="D396" s="359" t="s">
        <v>116</v>
      </c>
      <c r="E396" s="359" t="s">
        <v>116</v>
      </c>
      <c r="F396" s="359" t="s">
        <v>115</v>
      </c>
      <c r="G396" s="359" t="s">
        <v>115</v>
      </c>
    </row>
    <row r="397" spans="1:7">
      <c r="A397" s="357" t="s">
        <v>2423</v>
      </c>
      <c r="B397" s="358" t="s">
        <v>2424</v>
      </c>
      <c r="C397" s="359" t="s">
        <v>116</v>
      </c>
      <c r="D397" s="359" t="s">
        <v>116</v>
      </c>
      <c r="E397" s="359" t="s">
        <v>116</v>
      </c>
      <c r="F397" s="359" t="s">
        <v>116</v>
      </c>
      <c r="G397" s="359" t="s">
        <v>116</v>
      </c>
    </row>
    <row r="398" spans="1:7">
      <c r="A398" s="357" t="s">
        <v>2425</v>
      </c>
      <c r="B398" s="358" t="s">
        <v>939</v>
      </c>
      <c r="C398" s="359" t="s">
        <v>115</v>
      </c>
      <c r="D398" s="359" t="s">
        <v>115</v>
      </c>
      <c r="E398" s="359" t="s">
        <v>115</v>
      </c>
      <c r="F398" s="359" t="s">
        <v>115</v>
      </c>
      <c r="G398" s="359" t="s">
        <v>115</v>
      </c>
    </row>
    <row r="399" spans="1:7">
      <c r="A399" s="357" t="s">
        <v>2426</v>
      </c>
      <c r="B399" s="358" t="s">
        <v>2427</v>
      </c>
      <c r="C399" s="359" t="s">
        <v>115</v>
      </c>
      <c r="D399" s="359" t="s">
        <v>115</v>
      </c>
      <c r="E399" s="359" t="s">
        <v>115</v>
      </c>
      <c r="F399" s="359" t="s">
        <v>116</v>
      </c>
      <c r="G399" s="359" t="s">
        <v>115</v>
      </c>
    </row>
    <row r="400" spans="1:7">
      <c r="A400" s="357" t="s">
        <v>2428</v>
      </c>
      <c r="B400" s="358" t="s">
        <v>2429</v>
      </c>
      <c r="C400" s="359" t="s">
        <v>115</v>
      </c>
      <c r="D400" s="359" t="s">
        <v>115</v>
      </c>
      <c r="E400" s="359" t="s">
        <v>115</v>
      </c>
      <c r="F400" s="359" t="s">
        <v>115</v>
      </c>
      <c r="G400" s="359" t="s">
        <v>115</v>
      </c>
    </row>
    <row r="401" spans="1:7">
      <c r="A401" s="357" t="s">
        <v>2430</v>
      </c>
      <c r="B401" s="358" t="s">
        <v>2429</v>
      </c>
      <c r="C401" s="359" t="s">
        <v>115</v>
      </c>
      <c r="D401" s="359" t="s">
        <v>115</v>
      </c>
      <c r="E401" s="359" t="s">
        <v>115</v>
      </c>
      <c r="F401" s="359" t="s">
        <v>116</v>
      </c>
      <c r="G401" s="359" t="s">
        <v>115</v>
      </c>
    </row>
    <row r="402" spans="1:7">
      <c r="A402" s="357" t="s">
        <v>2431</v>
      </c>
      <c r="B402" s="358" t="s">
        <v>2432</v>
      </c>
      <c r="C402" s="359" t="s">
        <v>116</v>
      </c>
      <c r="D402" s="359" t="s">
        <v>116</v>
      </c>
      <c r="E402" s="359" t="s">
        <v>116</v>
      </c>
      <c r="F402" s="359" t="s">
        <v>116</v>
      </c>
      <c r="G402" s="359" t="s">
        <v>116</v>
      </c>
    </row>
    <row r="403" spans="1:7">
      <c r="A403" s="357" t="s">
        <v>2433</v>
      </c>
      <c r="B403" s="358" t="s">
        <v>2434</v>
      </c>
      <c r="C403" s="359" t="s">
        <v>116</v>
      </c>
      <c r="D403" s="359" t="s">
        <v>116</v>
      </c>
      <c r="E403" s="359" t="s">
        <v>116</v>
      </c>
      <c r="F403" s="359" t="s">
        <v>115</v>
      </c>
      <c r="G403" s="359" t="s">
        <v>115</v>
      </c>
    </row>
    <row r="404" spans="1:7">
      <c r="A404" s="357" t="s">
        <v>2435</v>
      </c>
      <c r="B404" s="358" t="s">
        <v>2436</v>
      </c>
      <c r="C404" s="359" t="s">
        <v>116</v>
      </c>
      <c r="D404" s="359" t="s">
        <v>116</v>
      </c>
      <c r="E404" s="359" t="s">
        <v>116</v>
      </c>
      <c r="F404" s="359" t="s">
        <v>115</v>
      </c>
      <c r="G404" s="359" t="s">
        <v>115</v>
      </c>
    </row>
    <row r="405" spans="1:7">
      <c r="A405" s="357" t="s">
        <v>2437</v>
      </c>
      <c r="B405" s="358" t="s">
        <v>943</v>
      </c>
      <c r="C405" s="359" t="s">
        <v>115</v>
      </c>
      <c r="D405" s="359" t="s">
        <v>115</v>
      </c>
      <c r="E405" s="359" t="s">
        <v>115</v>
      </c>
      <c r="F405" s="359" t="s">
        <v>115</v>
      </c>
      <c r="G405" s="359" t="s">
        <v>115</v>
      </c>
    </row>
    <row r="406" spans="1:7">
      <c r="A406" s="357" t="s">
        <v>2438</v>
      </c>
      <c r="B406" s="358" t="s">
        <v>2439</v>
      </c>
      <c r="C406" s="359" t="s">
        <v>116</v>
      </c>
      <c r="D406" s="359" t="s">
        <v>116</v>
      </c>
      <c r="E406" s="359" t="s">
        <v>116</v>
      </c>
      <c r="F406" s="359" t="s">
        <v>116</v>
      </c>
      <c r="G406" s="359" t="s">
        <v>116</v>
      </c>
    </row>
    <row r="407" spans="1:7">
      <c r="A407" s="357" t="s">
        <v>2440</v>
      </c>
      <c r="B407" s="358" t="s">
        <v>945</v>
      </c>
      <c r="C407" s="359" t="s">
        <v>115</v>
      </c>
      <c r="D407" s="359" t="s">
        <v>116</v>
      </c>
      <c r="E407" s="359" t="s">
        <v>115</v>
      </c>
      <c r="F407" s="359" t="s">
        <v>115</v>
      </c>
      <c r="G407" s="359" t="s">
        <v>115</v>
      </c>
    </row>
    <row r="408" spans="1:7">
      <c r="A408" s="357" t="s">
        <v>2441</v>
      </c>
      <c r="B408" s="358" t="s">
        <v>2442</v>
      </c>
      <c r="C408" s="359" t="s">
        <v>116</v>
      </c>
      <c r="D408" s="359" t="s">
        <v>116</v>
      </c>
      <c r="E408" s="359" t="s">
        <v>116</v>
      </c>
      <c r="F408" s="359" t="s">
        <v>116</v>
      </c>
      <c r="G408" s="359" t="s">
        <v>116</v>
      </c>
    </row>
    <row r="409" spans="1:7">
      <c r="A409" s="357" t="s">
        <v>2443</v>
      </c>
      <c r="B409" s="358" t="s">
        <v>2444</v>
      </c>
      <c r="C409" s="359" t="s">
        <v>116</v>
      </c>
      <c r="D409" s="359" t="s">
        <v>116</v>
      </c>
      <c r="E409" s="359" t="s">
        <v>116</v>
      </c>
      <c r="F409" s="359" t="s">
        <v>116</v>
      </c>
      <c r="G409" s="359" t="s">
        <v>116</v>
      </c>
    </row>
    <row r="410" spans="1:7">
      <c r="A410" s="357" t="s">
        <v>2445</v>
      </c>
      <c r="B410" s="358" t="s">
        <v>2446</v>
      </c>
      <c r="C410" s="359" t="s">
        <v>116</v>
      </c>
      <c r="D410" s="359" t="s">
        <v>116</v>
      </c>
      <c r="E410" s="359" t="s">
        <v>116</v>
      </c>
      <c r="F410" s="359" t="s">
        <v>116</v>
      </c>
      <c r="G410" s="359" t="s">
        <v>116</v>
      </c>
    </row>
    <row r="411" spans="1:7">
      <c r="A411" s="357" t="s">
        <v>2447</v>
      </c>
      <c r="B411" s="358" t="s">
        <v>2448</v>
      </c>
      <c r="C411" s="359" t="s">
        <v>116</v>
      </c>
      <c r="D411" s="359" t="s">
        <v>116</v>
      </c>
      <c r="E411" s="359" t="s">
        <v>116</v>
      </c>
      <c r="F411" s="359" t="s">
        <v>116</v>
      </c>
      <c r="G411" s="359" t="s">
        <v>116</v>
      </c>
    </row>
    <row r="412" spans="1:7">
      <c r="A412" s="357" t="s">
        <v>2449</v>
      </c>
      <c r="B412" s="358" t="s">
        <v>2450</v>
      </c>
      <c r="C412" s="359" t="s">
        <v>116</v>
      </c>
      <c r="D412" s="359" t="s">
        <v>116</v>
      </c>
      <c r="E412" s="359" t="s">
        <v>115</v>
      </c>
      <c r="F412" s="359" t="s">
        <v>115</v>
      </c>
      <c r="G412" s="359" t="s">
        <v>115</v>
      </c>
    </row>
    <row r="413" spans="1:7">
      <c r="A413" s="357" t="s">
        <v>2451</v>
      </c>
      <c r="B413" s="358" t="s">
        <v>2452</v>
      </c>
      <c r="C413" s="359" t="s">
        <v>116</v>
      </c>
      <c r="D413" s="359" t="s">
        <v>116</v>
      </c>
      <c r="E413" s="359" t="s">
        <v>116</v>
      </c>
      <c r="F413" s="359" t="s">
        <v>116</v>
      </c>
      <c r="G413" s="359" t="s">
        <v>116</v>
      </c>
    </row>
    <row r="414" spans="1:7">
      <c r="A414" s="357" t="s">
        <v>2453</v>
      </c>
      <c r="B414" s="358" t="s">
        <v>2454</v>
      </c>
      <c r="C414" s="359" t="s">
        <v>116</v>
      </c>
      <c r="D414" s="359" t="s">
        <v>116</v>
      </c>
      <c r="E414" s="359" t="s">
        <v>116</v>
      </c>
      <c r="F414" s="359" t="s">
        <v>116</v>
      </c>
      <c r="G414" s="359" t="s">
        <v>116</v>
      </c>
    </row>
    <row r="415" spans="1:7">
      <c r="A415" s="357" t="s">
        <v>2455</v>
      </c>
      <c r="B415" s="358" t="s">
        <v>2456</v>
      </c>
      <c r="C415" s="359" t="s">
        <v>116</v>
      </c>
      <c r="D415" s="359" t="s">
        <v>116</v>
      </c>
      <c r="E415" s="359" t="s">
        <v>116</v>
      </c>
      <c r="F415" s="359" t="s">
        <v>116</v>
      </c>
      <c r="G415" s="359" t="s">
        <v>116</v>
      </c>
    </row>
    <row r="416" spans="1:7">
      <c r="A416" s="357" t="s">
        <v>2457</v>
      </c>
      <c r="B416" s="358" t="s">
        <v>2458</v>
      </c>
      <c r="C416" s="359" t="s">
        <v>116</v>
      </c>
      <c r="D416" s="359" t="s">
        <v>116</v>
      </c>
      <c r="E416" s="359" t="s">
        <v>116</v>
      </c>
      <c r="F416" s="359" t="s">
        <v>115</v>
      </c>
      <c r="G416" s="359" t="s">
        <v>115</v>
      </c>
    </row>
    <row r="417" spans="1:7">
      <c r="A417" s="357" t="s">
        <v>2459</v>
      </c>
      <c r="B417" s="358" t="s">
        <v>2460</v>
      </c>
      <c r="C417" s="359" t="s">
        <v>116</v>
      </c>
      <c r="D417" s="359" t="s">
        <v>116</v>
      </c>
      <c r="E417" s="359" t="s">
        <v>116</v>
      </c>
      <c r="F417" s="359" t="s">
        <v>116</v>
      </c>
      <c r="G417" s="359" t="s">
        <v>116</v>
      </c>
    </row>
    <row r="418" spans="1:7">
      <c r="A418" s="357" t="s">
        <v>2461</v>
      </c>
      <c r="B418" s="358" t="s">
        <v>2462</v>
      </c>
      <c r="C418" s="359" t="s">
        <v>116</v>
      </c>
      <c r="D418" s="359" t="s">
        <v>116</v>
      </c>
      <c r="E418" s="359" t="s">
        <v>115</v>
      </c>
      <c r="F418" s="359" t="s">
        <v>115</v>
      </c>
      <c r="G418" s="359" t="s">
        <v>115</v>
      </c>
    </row>
    <row r="419" spans="1:7">
      <c r="A419" s="357" t="s">
        <v>2463</v>
      </c>
      <c r="B419" s="358" t="s">
        <v>2464</v>
      </c>
      <c r="C419" s="359" t="s">
        <v>116</v>
      </c>
      <c r="D419" s="359" t="s">
        <v>116</v>
      </c>
      <c r="E419" s="359" t="s">
        <v>116</v>
      </c>
      <c r="F419" s="359" t="s">
        <v>115</v>
      </c>
      <c r="G419" s="359" t="s">
        <v>115</v>
      </c>
    </row>
    <row r="420" spans="1:7">
      <c r="A420" s="357" t="s">
        <v>2465</v>
      </c>
      <c r="B420" s="358" t="s">
        <v>2466</v>
      </c>
      <c r="C420" s="359" t="s">
        <v>116</v>
      </c>
      <c r="D420" s="359" t="s">
        <v>116</v>
      </c>
      <c r="E420" s="359" t="s">
        <v>116</v>
      </c>
      <c r="F420" s="359" t="s">
        <v>116</v>
      </c>
      <c r="G420" s="359" t="s">
        <v>116</v>
      </c>
    </row>
    <row r="421" spans="1:7">
      <c r="A421" s="357" t="s">
        <v>2467</v>
      </c>
      <c r="B421" s="358" t="s">
        <v>2468</v>
      </c>
      <c r="C421" s="359" t="s">
        <v>116</v>
      </c>
      <c r="D421" s="359" t="s">
        <v>116</v>
      </c>
      <c r="E421" s="359" t="s">
        <v>116</v>
      </c>
      <c r="F421" s="359" t="s">
        <v>115</v>
      </c>
      <c r="G421" s="359" t="s">
        <v>115</v>
      </c>
    </row>
    <row r="422" spans="1:7">
      <c r="A422" s="357" t="s">
        <v>2469</v>
      </c>
      <c r="B422" s="358" t="s">
        <v>2470</v>
      </c>
      <c r="C422" s="359" t="s">
        <v>116</v>
      </c>
      <c r="D422" s="359" t="s">
        <v>116</v>
      </c>
      <c r="E422" s="359" t="s">
        <v>116</v>
      </c>
      <c r="F422" s="359" t="s">
        <v>116</v>
      </c>
      <c r="G422" s="359" t="s">
        <v>116</v>
      </c>
    </row>
    <row r="423" spans="1:7">
      <c r="A423" s="357" t="s">
        <v>2471</v>
      </c>
      <c r="B423" s="358" t="s">
        <v>2472</v>
      </c>
      <c r="C423" s="359" t="s">
        <v>116</v>
      </c>
      <c r="D423" s="359" t="s">
        <v>116</v>
      </c>
      <c r="E423" s="359" t="s">
        <v>116</v>
      </c>
      <c r="F423" s="359" t="s">
        <v>116</v>
      </c>
      <c r="G423" s="359" t="s">
        <v>116</v>
      </c>
    </row>
    <row r="424" spans="1:7">
      <c r="A424" s="357" t="s">
        <v>2473</v>
      </c>
      <c r="B424" s="358" t="s">
        <v>1275</v>
      </c>
      <c r="C424" s="359" t="s">
        <v>115</v>
      </c>
      <c r="D424" s="359" t="s">
        <v>116</v>
      </c>
      <c r="E424" s="359" t="s">
        <v>116</v>
      </c>
      <c r="F424" s="359" t="s">
        <v>115</v>
      </c>
      <c r="G424" s="359" t="s">
        <v>115</v>
      </c>
    </row>
    <row r="425" spans="1:7" ht="28.8">
      <c r="A425" s="357" t="s">
        <v>2474</v>
      </c>
      <c r="B425" s="358" t="s">
        <v>2475</v>
      </c>
      <c r="C425" s="359" t="s">
        <v>115</v>
      </c>
      <c r="D425" s="359" t="s">
        <v>116</v>
      </c>
      <c r="E425" s="359" t="s">
        <v>115</v>
      </c>
      <c r="F425" s="359" t="s">
        <v>115</v>
      </c>
      <c r="G425" s="359" t="s">
        <v>115</v>
      </c>
    </row>
    <row r="426" spans="1:7">
      <c r="A426" s="357" t="s">
        <v>2476</v>
      </c>
      <c r="B426" s="358" t="s">
        <v>1629</v>
      </c>
      <c r="C426" s="359" t="s">
        <v>115</v>
      </c>
      <c r="D426" s="359" t="s">
        <v>115</v>
      </c>
      <c r="E426" s="359" t="s">
        <v>115</v>
      </c>
      <c r="F426" s="359" t="s">
        <v>115</v>
      </c>
      <c r="G426" s="359" t="s">
        <v>115</v>
      </c>
    </row>
    <row r="427" spans="1:7">
      <c r="A427" s="357" t="s">
        <v>2477</v>
      </c>
      <c r="B427" s="358" t="s">
        <v>1321</v>
      </c>
      <c r="C427" s="359" t="s">
        <v>115</v>
      </c>
      <c r="D427" s="359" t="s">
        <v>116</v>
      </c>
      <c r="E427" s="359" t="s">
        <v>115</v>
      </c>
      <c r="F427" s="359" t="s">
        <v>115</v>
      </c>
      <c r="G427" s="359" t="s">
        <v>115</v>
      </c>
    </row>
    <row r="428" spans="1:7">
      <c r="A428" s="357" t="s">
        <v>2478</v>
      </c>
      <c r="B428" s="358" t="s">
        <v>950</v>
      </c>
      <c r="C428" s="359" t="s">
        <v>115</v>
      </c>
      <c r="D428" s="359" t="s">
        <v>116</v>
      </c>
      <c r="E428" s="359" t="s">
        <v>115</v>
      </c>
      <c r="F428" s="359" t="s">
        <v>115</v>
      </c>
      <c r="G428" s="359" t="s">
        <v>115</v>
      </c>
    </row>
    <row r="429" spans="1:7">
      <c r="A429" s="357" t="s">
        <v>2479</v>
      </c>
      <c r="B429" s="358" t="s">
        <v>2480</v>
      </c>
      <c r="C429" s="359" t="s">
        <v>116</v>
      </c>
      <c r="D429" s="359" t="s">
        <v>116</v>
      </c>
      <c r="E429" s="359" t="s">
        <v>115</v>
      </c>
      <c r="F429" s="359" t="s">
        <v>115</v>
      </c>
      <c r="G429" s="359" t="s">
        <v>115</v>
      </c>
    </row>
    <row r="430" spans="1:7">
      <c r="A430" s="357" t="s">
        <v>2481</v>
      </c>
      <c r="B430" s="358" t="s">
        <v>1322</v>
      </c>
      <c r="C430" s="359" t="s">
        <v>1947</v>
      </c>
      <c r="D430" s="359" t="s">
        <v>1947</v>
      </c>
      <c r="E430" s="359" t="s">
        <v>1947</v>
      </c>
      <c r="F430" s="359" t="s">
        <v>1947</v>
      </c>
      <c r="G430" s="359" t="s">
        <v>1947</v>
      </c>
    </row>
    <row r="431" spans="1:7">
      <c r="A431" s="357" t="s">
        <v>2482</v>
      </c>
      <c r="B431" s="358" t="s">
        <v>2483</v>
      </c>
      <c r="C431" s="359" t="s">
        <v>116</v>
      </c>
      <c r="D431" s="359" t="s">
        <v>116</v>
      </c>
      <c r="E431" s="359" t="s">
        <v>116</v>
      </c>
      <c r="F431" s="359" t="s">
        <v>116</v>
      </c>
      <c r="G431" s="359" t="s">
        <v>116</v>
      </c>
    </row>
    <row r="432" spans="1:7">
      <c r="A432" s="357" t="s">
        <v>2484</v>
      </c>
      <c r="B432" s="358" t="s">
        <v>1324</v>
      </c>
      <c r="C432" s="359" t="s">
        <v>115</v>
      </c>
      <c r="D432" s="359" t="s">
        <v>116</v>
      </c>
      <c r="E432" s="359" t="s">
        <v>115</v>
      </c>
      <c r="F432" s="359" t="s">
        <v>115</v>
      </c>
      <c r="G432" s="359" t="s">
        <v>115</v>
      </c>
    </row>
    <row r="433" spans="1:7">
      <c r="A433" s="357" t="s">
        <v>2485</v>
      </c>
      <c r="B433" s="358" t="s">
        <v>2486</v>
      </c>
      <c r="C433" s="359" t="s">
        <v>116</v>
      </c>
      <c r="D433" s="359" t="s">
        <v>116</v>
      </c>
      <c r="E433" s="359" t="s">
        <v>115</v>
      </c>
      <c r="F433" s="359" t="s">
        <v>115</v>
      </c>
      <c r="G433" s="359" t="s">
        <v>115</v>
      </c>
    </row>
    <row r="434" spans="1:7">
      <c r="A434" s="357" t="s">
        <v>2487</v>
      </c>
      <c r="B434" s="358" t="s">
        <v>1636</v>
      </c>
      <c r="C434" s="359" t="s">
        <v>116</v>
      </c>
      <c r="D434" s="359" t="s">
        <v>116</v>
      </c>
      <c r="E434" s="359" t="s">
        <v>115</v>
      </c>
      <c r="F434" s="359" t="s">
        <v>115</v>
      </c>
      <c r="G434" s="359" t="s">
        <v>115</v>
      </c>
    </row>
    <row r="435" spans="1:7">
      <c r="A435" s="357" t="s">
        <v>2488</v>
      </c>
      <c r="B435" s="358" t="s">
        <v>2489</v>
      </c>
      <c r="C435" s="359" t="s">
        <v>116</v>
      </c>
      <c r="D435" s="359" t="s">
        <v>116</v>
      </c>
      <c r="E435" s="359" t="s">
        <v>116</v>
      </c>
      <c r="F435" s="359" t="s">
        <v>116</v>
      </c>
      <c r="G435" s="359" t="s">
        <v>116</v>
      </c>
    </row>
    <row r="436" spans="1:7">
      <c r="A436" s="357" t="s">
        <v>2490</v>
      </c>
      <c r="B436" s="358" t="s">
        <v>2491</v>
      </c>
      <c r="C436" s="359" t="s">
        <v>116</v>
      </c>
      <c r="D436" s="359" t="s">
        <v>116</v>
      </c>
      <c r="E436" s="359" t="s">
        <v>116</v>
      </c>
      <c r="F436" s="359" t="s">
        <v>116</v>
      </c>
      <c r="G436" s="359" t="s">
        <v>116</v>
      </c>
    </row>
    <row r="437" spans="1:7">
      <c r="A437" s="357" t="s">
        <v>2492</v>
      </c>
      <c r="B437" s="358" t="s">
        <v>2493</v>
      </c>
      <c r="C437" s="359" t="s">
        <v>116</v>
      </c>
      <c r="D437" s="359" t="s">
        <v>116</v>
      </c>
      <c r="E437" s="359" t="s">
        <v>116</v>
      </c>
      <c r="F437" s="359" t="s">
        <v>116</v>
      </c>
      <c r="G437" s="359" t="s">
        <v>116</v>
      </c>
    </row>
    <row r="438" spans="1:7">
      <c r="A438" s="357" t="s">
        <v>2494</v>
      </c>
      <c r="B438" s="358" t="s">
        <v>2495</v>
      </c>
      <c r="C438" s="359" t="s">
        <v>116</v>
      </c>
      <c r="D438" s="359" t="s">
        <v>116</v>
      </c>
      <c r="E438" s="359" t="s">
        <v>116</v>
      </c>
      <c r="F438" s="359" t="s">
        <v>116</v>
      </c>
      <c r="G438" s="359" t="s">
        <v>116</v>
      </c>
    </row>
    <row r="439" spans="1:7">
      <c r="A439" s="357" t="s">
        <v>2494</v>
      </c>
      <c r="B439" s="358" t="s">
        <v>2495</v>
      </c>
      <c r="C439" s="359" t="s">
        <v>116</v>
      </c>
      <c r="D439" s="359" t="s">
        <v>116</v>
      </c>
      <c r="E439" s="359" t="s">
        <v>116</v>
      </c>
      <c r="F439" s="359" t="s">
        <v>116</v>
      </c>
      <c r="G439" s="359" t="s">
        <v>116</v>
      </c>
    </row>
    <row r="440" spans="1:7">
      <c r="A440" s="357" t="s">
        <v>2496</v>
      </c>
      <c r="B440" s="358" t="s">
        <v>2497</v>
      </c>
      <c r="C440" s="359" t="s">
        <v>116</v>
      </c>
      <c r="D440" s="359" t="s">
        <v>116</v>
      </c>
      <c r="E440" s="359" t="s">
        <v>116</v>
      </c>
      <c r="F440" s="359" t="s">
        <v>116</v>
      </c>
      <c r="G440" s="359" t="s">
        <v>116</v>
      </c>
    </row>
    <row r="441" spans="1:7">
      <c r="A441" s="357" t="s">
        <v>2496</v>
      </c>
      <c r="B441" s="358" t="s">
        <v>2497</v>
      </c>
      <c r="C441" s="359" t="s">
        <v>116</v>
      </c>
      <c r="D441" s="359" t="s">
        <v>116</v>
      </c>
      <c r="E441" s="359" t="s">
        <v>116</v>
      </c>
      <c r="F441" s="359" t="s">
        <v>116</v>
      </c>
      <c r="G441" s="359" t="s">
        <v>116</v>
      </c>
    </row>
    <row r="442" spans="1:7">
      <c r="A442" s="357" t="s">
        <v>2498</v>
      </c>
      <c r="B442" s="358" t="s">
        <v>2499</v>
      </c>
      <c r="C442" s="359" t="s">
        <v>116</v>
      </c>
      <c r="D442" s="359" t="s">
        <v>116</v>
      </c>
      <c r="E442" s="359" t="s">
        <v>116</v>
      </c>
      <c r="F442" s="359" t="s">
        <v>116</v>
      </c>
      <c r="G442" s="359" t="s">
        <v>116</v>
      </c>
    </row>
    <row r="443" spans="1:7">
      <c r="A443" s="357" t="s">
        <v>2500</v>
      </c>
      <c r="B443" s="358" t="s">
        <v>2501</v>
      </c>
      <c r="C443" s="359" t="s">
        <v>116</v>
      </c>
      <c r="D443" s="359" t="s">
        <v>116</v>
      </c>
      <c r="E443" s="359" t="s">
        <v>116</v>
      </c>
      <c r="F443" s="359" t="s">
        <v>116</v>
      </c>
      <c r="G443" s="359" t="s">
        <v>116</v>
      </c>
    </row>
    <row r="444" spans="1:7">
      <c r="A444" s="357" t="s">
        <v>2502</v>
      </c>
      <c r="B444" s="358" t="s">
        <v>2503</v>
      </c>
      <c r="C444" s="359" t="s">
        <v>116</v>
      </c>
      <c r="D444" s="359" t="s">
        <v>116</v>
      </c>
      <c r="E444" s="359" t="s">
        <v>116</v>
      </c>
      <c r="F444" s="359" t="s">
        <v>116</v>
      </c>
      <c r="G444" s="359" t="s">
        <v>116</v>
      </c>
    </row>
    <row r="445" spans="1:7">
      <c r="A445" s="357" t="s">
        <v>2504</v>
      </c>
      <c r="B445" s="358" t="s">
        <v>2505</v>
      </c>
      <c r="C445" s="359" t="s">
        <v>116</v>
      </c>
      <c r="D445" s="359" t="s">
        <v>116</v>
      </c>
      <c r="E445" s="359" t="s">
        <v>116</v>
      </c>
      <c r="F445" s="359" t="s">
        <v>116</v>
      </c>
      <c r="G445" s="359" t="s">
        <v>116</v>
      </c>
    </row>
    <row r="446" spans="1:7">
      <c r="A446" s="357" t="s">
        <v>2506</v>
      </c>
      <c r="B446" s="358" t="s">
        <v>2507</v>
      </c>
      <c r="C446" s="359" t="s">
        <v>116</v>
      </c>
      <c r="D446" s="359" t="s">
        <v>116</v>
      </c>
      <c r="E446" s="359" t="s">
        <v>116</v>
      </c>
      <c r="F446" s="359" t="s">
        <v>116</v>
      </c>
      <c r="G446" s="359" t="s">
        <v>116</v>
      </c>
    </row>
    <row r="447" spans="1:7">
      <c r="A447" s="357" t="s">
        <v>2508</v>
      </c>
      <c r="B447" s="358" t="s">
        <v>2509</v>
      </c>
      <c r="C447" s="359" t="s">
        <v>1947</v>
      </c>
      <c r="D447" s="359" t="s">
        <v>1947</v>
      </c>
      <c r="E447" s="359" t="s">
        <v>1947</v>
      </c>
      <c r="F447" s="359" t="s">
        <v>1947</v>
      </c>
      <c r="G447" s="359" t="s">
        <v>1947</v>
      </c>
    </row>
    <row r="448" spans="1:7">
      <c r="A448" s="357" t="s">
        <v>2510</v>
      </c>
      <c r="B448" s="358" t="s">
        <v>2511</v>
      </c>
      <c r="C448" s="359" t="s">
        <v>116</v>
      </c>
      <c r="D448" s="359" t="s">
        <v>116</v>
      </c>
      <c r="E448" s="359" t="s">
        <v>116</v>
      </c>
      <c r="F448" s="359" t="s">
        <v>116</v>
      </c>
      <c r="G448" s="359" t="s">
        <v>116</v>
      </c>
    </row>
    <row r="449" spans="1:7">
      <c r="A449" s="357" t="s">
        <v>2510</v>
      </c>
      <c r="B449" s="358" t="s">
        <v>2512</v>
      </c>
      <c r="C449" s="359" t="s">
        <v>116</v>
      </c>
      <c r="D449" s="359" t="s">
        <v>116</v>
      </c>
      <c r="E449" s="359" t="s">
        <v>116</v>
      </c>
      <c r="F449" s="359" t="s">
        <v>116</v>
      </c>
      <c r="G449" s="359" t="s">
        <v>116</v>
      </c>
    </row>
    <row r="450" spans="1:7">
      <c r="A450" s="357" t="s">
        <v>2510</v>
      </c>
      <c r="B450" s="358" t="s">
        <v>2511</v>
      </c>
      <c r="C450" s="359" t="s">
        <v>115</v>
      </c>
      <c r="D450" s="359" t="s">
        <v>115</v>
      </c>
      <c r="E450" s="359" t="s">
        <v>116</v>
      </c>
      <c r="F450" s="359" t="s">
        <v>115</v>
      </c>
      <c r="G450" s="359" t="s">
        <v>115</v>
      </c>
    </row>
    <row r="451" spans="1:7">
      <c r="A451" s="357" t="s">
        <v>2513</v>
      </c>
      <c r="B451" s="358" t="s">
        <v>2514</v>
      </c>
      <c r="C451" s="359" t="s">
        <v>116</v>
      </c>
      <c r="D451" s="359" t="s">
        <v>116</v>
      </c>
      <c r="E451" s="359" t="s">
        <v>116</v>
      </c>
      <c r="F451" s="359" t="s">
        <v>116</v>
      </c>
      <c r="G451" s="359" t="s">
        <v>115</v>
      </c>
    </row>
    <row r="452" spans="1:7">
      <c r="A452" s="357" t="s">
        <v>2515</v>
      </c>
      <c r="B452" s="358" t="s">
        <v>2516</v>
      </c>
      <c r="C452" s="359" t="s">
        <v>116</v>
      </c>
      <c r="D452" s="359" t="s">
        <v>116</v>
      </c>
      <c r="E452" s="359" t="s">
        <v>116</v>
      </c>
      <c r="F452" s="359" t="s">
        <v>116</v>
      </c>
      <c r="G452" s="359" t="s">
        <v>115</v>
      </c>
    </row>
    <row r="453" spans="1:7">
      <c r="A453" s="357" t="s">
        <v>2517</v>
      </c>
      <c r="B453" s="358" t="s">
        <v>2518</v>
      </c>
      <c r="C453" s="359" t="s">
        <v>116</v>
      </c>
      <c r="D453" s="359" t="s">
        <v>116</v>
      </c>
      <c r="E453" s="359" t="s">
        <v>115</v>
      </c>
      <c r="F453" s="359" t="s">
        <v>115</v>
      </c>
      <c r="G453" s="359" t="s">
        <v>115</v>
      </c>
    </row>
    <row r="454" spans="1:7">
      <c r="A454" s="357" t="s">
        <v>2519</v>
      </c>
      <c r="B454" s="358" t="s">
        <v>2518</v>
      </c>
      <c r="C454" s="359" t="s">
        <v>116</v>
      </c>
      <c r="D454" s="359" t="s">
        <v>116</v>
      </c>
      <c r="E454" s="359" t="s">
        <v>115</v>
      </c>
      <c r="F454" s="359" t="s">
        <v>115</v>
      </c>
      <c r="G454" s="359" t="s">
        <v>115</v>
      </c>
    </row>
    <row r="455" spans="1:7">
      <c r="A455" s="357" t="s">
        <v>2520</v>
      </c>
      <c r="B455" s="358" t="s">
        <v>954</v>
      </c>
      <c r="C455" s="359" t="s">
        <v>116</v>
      </c>
      <c r="D455" s="359" t="s">
        <v>116</v>
      </c>
      <c r="E455" s="359" t="s">
        <v>115</v>
      </c>
      <c r="F455" s="359" t="s">
        <v>115</v>
      </c>
      <c r="G455" s="359" t="s">
        <v>115</v>
      </c>
    </row>
    <row r="456" spans="1:7">
      <c r="A456" s="357" t="s">
        <v>2521</v>
      </c>
      <c r="B456" s="358" t="s">
        <v>2522</v>
      </c>
      <c r="C456" s="359" t="s">
        <v>116</v>
      </c>
      <c r="D456" s="359" t="s">
        <v>116</v>
      </c>
      <c r="E456" s="359" t="s">
        <v>116</v>
      </c>
      <c r="F456" s="359" t="s">
        <v>116</v>
      </c>
      <c r="G456" s="359" t="s">
        <v>116</v>
      </c>
    </row>
    <row r="457" spans="1:7">
      <c r="A457" s="357" t="s">
        <v>2523</v>
      </c>
      <c r="B457" s="358" t="s">
        <v>2524</v>
      </c>
      <c r="C457" s="359" t="s">
        <v>116</v>
      </c>
      <c r="D457" s="359" t="s">
        <v>116</v>
      </c>
      <c r="E457" s="359" t="s">
        <v>116</v>
      </c>
      <c r="F457" s="359" t="s">
        <v>116</v>
      </c>
      <c r="G457" s="359" t="s">
        <v>116</v>
      </c>
    </row>
    <row r="458" spans="1:7">
      <c r="A458" s="357" t="s">
        <v>2525</v>
      </c>
      <c r="B458" s="358" t="s">
        <v>1641</v>
      </c>
      <c r="C458" s="359" t="s">
        <v>116</v>
      </c>
      <c r="D458" s="359" t="s">
        <v>116</v>
      </c>
      <c r="E458" s="359" t="s">
        <v>115</v>
      </c>
      <c r="F458" s="359" t="s">
        <v>115</v>
      </c>
      <c r="G458" s="359" t="s">
        <v>115</v>
      </c>
    </row>
    <row r="459" spans="1:7">
      <c r="A459" s="357" t="s">
        <v>2526</v>
      </c>
      <c r="B459" s="358" t="s">
        <v>2527</v>
      </c>
      <c r="C459" s="359" t="s">
        <v>116</v>
      </c>
      <c r="D459" s="359" t="s">
        <v>116</v>
      </c>
      <c r="E459" s="359" t="s">
        <v>116</v>
      </c>
      <c r="F459" s="359" t="s">
        <v>116</v>
      </c>
      <c r="G459" s="359" t="s">
        <v>116</v>
      </c>
    </row>
    <row r="460" spans="1:7">
      <c r="A460" s="357" t="s">
        <v>2526</v>
      </c>
      <c r="B460" s="358" t="s">
        <v>2527</v>
      </c>
      <c r="C460" s="359" t="s">
        <v>116</v>
      </c>
      <c r="D460" s="359" t="s">
        <v>116</v>
      </c>
      <c r="E460" s="359" t="s">
        <v>116</v>
      </c>
      <c r="F460" s="359" t="s">
        <v>116</v>
      </c>
      <c r="G460" s="359" t="s">
        <v>116</v>
      </c>
    </row>
    <row r="461" spans="1:7">
      <c r="A461" s="357" t="s">
        <v>2528</v>
      </c>
      <c r="B461" s="358" t="s">
        <v>2529</v>
      </c>
      <c r="C461" s="359" t="s">
        <v>116</v>
      </c>
      <c r="D461" s="359" t="s">
        <v>116</v>
      </c>
      <c r="E461" s="359" t="s">
        <v>116</v>
      </c>
      <c r="F461" s="359" t="s">
        <v>116</v>
      </c>
      <c r="G461" s="359" t="s">
        <v>116</v>
      </c>
    </row>
    <row r="462" spans="1:7">
      <c r="A462" s="357" t="s">
        <v>2530</v>
      </c>
      <c r="B462" s="358" t="s">
        <v>2531</v>
      </c>
      <c r="C462" s="359" t="s">
        <v>116</v>
      </c>
      <c r="D462" s="359" t="s">
        <v>116</v>
      </c>
      <c r="E462" s="359" t="s">
        <v>115</v>
      </c>
      <c r="F462" s="359" t="s">
        <v>116</v>
      </c>
      <c r="G462" s="359" t="s">
        <v>115</v>
      </c>
    </row>
    <row r="463" spans="1:7">
      <c r="A463" s="357" t="s">
        <v>2532</v>
      </c>
      <c r="B463" s="358" t="s">
        <v>2533</v>
      </c>
      <c r="C463" s="359" t="s">
        <v>115</v>
      </c>
      <c r="D463" s="359" t="s">
        <v>116</v>
      </c>
      <c r="E463" s="359" t="s">
        <v>115</v>
      </c>
      <c r="F463" s="359" t="s">
        <v>115</v>
      </c>
      <c r="G463" s="359" t="s">
        <v>115</v>
      </c>
    </row>
    <row r="464" spans="1:7">
      <c r="A464" s="357" t="s">
        <v>2534</v>
      </c>
      <c r="B464" s="358" t="s">
        <v>2535</v>
      </c>
      <c r="C464" s="359" t="s">
        <v>116</v>
      </c>
      <c r="D464" s="359" t="s">
        <v>116</v>
      </c>
      <c r="E464" s="359" t="s">
        <v>116</v>
      </c>
      <c r="F464" s="359" t="s">
        <v>115</v>
      </c>
      <c r="G464" s="359" t="s">
        <v>115</v>
      </c>
    </row>
    <row r="465" spans="1:7">
      <c r="A465" s="357" t="s">
        <v>2536</v>
      </c>
      <c r="B465" s="358" t="s">
        <v>35</v>
      </c>
      <c r="C465" s="359" t="s">
        <v>116</v>
      </c>
      <c r="D465" s="359" t="s">
        <v>116</v>
      </c>
      <c r="E465" s="359" t="s">
        <v>115</v>
      </c>
      <c r="F465" s="359" t="s">
        <v>115</v>
      </c>
      <c r="G465" s="359" t="s">
        <v>115</v>
      </c>
    </row>
    <row r="466" spans="1:7">
      <c r="A466" s="357" t="s">
        <v>2537</v>
      </c>
      <c r="B466" s="358" t="s">
        <v>2507</v>
      </c>
      <c r="C466" s="359" t="s">
        <v>116</v>
      </c>
      <c r="D466" s="359" t="s">
        <v>116</v>
      </c>
      <c r="E466" s="359" t="s">
        <v>116</v>
      </c>
      <c r="F466" s="359" t="s">
        <v>116</v>
      </c>
      <c r="G466" s="359" t="s">
        <v>116</v>
      </c>
    </row>
    <row r="467" spans="1:7">
      <c r="A467" s="357" t="s">
        <v>2538</v>
      </c>
      <c r="B467" s="358" t="s">
        <v>1587</v>
      </c>
      <c r="C467" s="359" t="s">
        <v>116</v>
      </c>
      <c r="D467" s="359" t="s">
        <v>116</v>
      </c>
      <c r="E467" s="359" t="s">
        <v>116</v>
      </c>
      <c r="F467" s="359" t="s">
        <v>115</v>
      </c>
      <c r="G467" s="359" t="s">
        <v>115</v>
      </c>
    </row>
    <row r="468" spans="1:7">
      <c r="A468" s="357" t="s">
        <v>2539</v>
      </c>
      <c r="B468" s="358" t="s">
        <v>1587</v>
      </c>
      <c r="C468" s="359" t="s">
        <v>116</v>
      </c>
      <c r="D468" s="359" t="s">
        <v>116</v>
      </c>
      <c r="E468" s="359" t="s">
        <v>116</v>
      </c>
      <c r="F468" s="359" t="s">
        <v>116</v>
      </c>
      <c r="G468" s="359" t="s">
        <v>116</v>
      </c>
    </row>
    <row r="469" spans="1:7">
      <c r="A469" s="357" t="s">
        <v>2540</v>
      </c>
      <c r="B469" s="358" t="s">
        <v>957</v>
      </c>
      <c r="C469" s="359" t="s">
        <v>116</v>
      </c>
      <c r="D469" s="359" t="s">
        <v>116</v>
      </c>
      <c r="E469" s="359" t="s">
        <v>115</v>
      </c>
      <c r="F469" s="359" t="s">
        <v>115</v>
      </c>
      <c r="G469" s="359" t="s">
        <v>115</v>
      </c>
    </row>
    <row r="470" spans="1:7">
      <c r="A470" s="357" t="s">
        <v>2541</v>
      </c>
      <c r="B470" s="358" t="s">
        <v>2542</v>
      </c>
      <c r="C470" s="359" t="s">
        <v>116</v>
      </c>
      <c r="D470" s="359" t="s">
        <v>116</v>
      </c>
      <c r="E470" s="359" t="s">
        <v>116</v>
      </c>
      <c r="F470" s="359" t="s">
        <v>116</v>
      </c>
      <c r="G470" s="359" t="s">
        <v>116</v>
      </c>
    </row>
    <row r="471" spans="1:7">
      <c r="A471" s="357" t="s">
        <v>2543</v>
      </c>
      <c r="B471" s="358" t="s">
        <v>2544</v>
      </c>
      <c r="C471" s="359" t="s">
        <v>116</v>
      </c>
      <c r="D471" s="359" t="s">
        <v>116</v>
      </c>
      <c r="E471" s="359" t="s">
        <v>116</v>
      </c>
      <c r="F471" s="359" t="s">
        <v>116</v>
      </c>
      <c r="G471" s="359" t="s">
        <v>116</v>
      </c>
    </row>
    <row r="472" spans="1:7">
      <c r="A472" s="357" t="s">
        <v>2545</v>
      </c>
      <c r="B472" s="358" t="s">
        <v>1680</v>
      </c>
      <c r="C472" s="359" t="s">
        <v>115</v>
      </c>
      <c r="D472" s="359" t="s">
        <v>116</v>
      </c>
      <c r="E472" s="359" t="s">
        <v>115</v>
      </c>
      <c r="F472" s="359" t="s">
        <v>115</v>
      </c>
      <c r="G472" s="359" t="s">
        <v>115</v>
      </c>
    </row>
    <row r="473" spans="1:7">
      <c r="A473" s="357" t="s">
        <v>2546</v>
      </c>
      <c r="B473" s="358" t="s">
        <v>2547</v>
      </c>
      <c r="C473" s="359" t="s">
        <v>116</v>
      </c>
      <c r="D473" s="359" t="s">
        <v>116</v>
      </c>
      <c r="E473" s="359" t="s">
        <v>116</v>
      </c>
      <c r="F473" s="359" t="s">
        <v>116</v>
      </c>
      <c r="G473" s="359" t="s">
        <v>116</v>
      </c>
    </row>
    <row r="474" spans="1:7">
      <c r="A474" s="357" t="s">
        <v>2546</v>
      </c>
      <c r="B474" s="358" t="s">
        <v>2547</v>
      </c>
      <c r="C474" s="359" t="s">
        <v>116</v>
      </c>
      <c r="D474" s="359" t="s">
        <v>116</v>
      </c>
      <c r="E474" s="359" t="s">
        <v>116</v>
      </c>
      <c r="F474" s="359" t="s">
        <v>116</v>
      </c>
      <c r="G474" s="359" t="s">
        <v>115</v>
      </c>
    </row>
    <row r="475" spans="1:7">
      <c r="A475" s="357" t="s">
        <v>2548</v>
      </c>
      <c r="B475" s="358" t="s">
        <v>1065</v>
      </c>
      <c r="C475" s="359" t="s">
        <v>116</v>
      </c>
      <c r="D475" s="359" t="s">
        <v>116</v>
      </c>
      <c r="E475" s="359" t="s">
        <v>115</v>
      </c>
      <c r="F475" s="359" t="s">
        <v>115</v>
      </c>
      <c r="G475" s="359" t="s">
        <v>115</v>
      </c>
    </row>
    <row r="476" spans="1:7">
      <c r="A476" s="357" t="s">
        <v>2549</v>
      </c>
      <c r="B476" s="358" t="s">
        <v>1294</v>
      </c>
      <c r="C476" s="359" t="s">
        <v>116</v>
      </c>
      <c r="D476" s="359" t="s">
        <v>116</v>
      </c>
      <c r="E476" s="359" t="s">
        <v>115</v>
      </c>
      <c r="F476" s="359" t="s">
        <v>115</v>
      </c>
      <c r="G476" s="359" t="s">
        <v>115</v>
      </c>
    </row>
    <row r="477" spans="1:7">
      <c r="A477" s="357" t="s">
        <v>2550</v>
      </c>
      <c r="B477" s="358" t="s">
        <v>1065</v>
      </c>
      <c r="C477" s="359" t="s">
        <v>116</v>
      </c>
      <c r="D477" s="359" t="s">
        <v>116</v>
      </c>
      <c r="E477" s="359" t="s">
        <v>116</v>
      </c>
      <c r="F477" s="359" t="s">
        <v>116</v>
      </c>
      <c r="G477" s="359" t="s">
        <v>116</v>
      </c>
    </row>
    <row r="478" spans="1:7">
      <c r="A478" s="357" t="s">
        <v>2551</v>
      </c>
      <c r="B478" s="358" t="s">
        <v>2552</v>
      </c>
      <c r="C478" s="359" t="s">
        <v>116</v>
      </c>
      <c r="D478" s="359" t="s">
        <v>116</v>
      </c>
      <c r="E478" s="359" t="s">
        <v>115</v>
      </c>
      <c r="F478" s="359" t="s">
        <v>115</v>
      </c>
      <c r="G478" s="359" t="s">
        <v>115</v>
      </c>
    </row>
    <row r="479" spans="1:7">
      <c r="A479" s="357" t="s">
        <v>2553</v>
      </c>
      <c r="B479" s="358" t="s">
        <v>2554</v>
      </c>
      <c r="C479" s="359" t="s">
        <v>116</v>
      </c>
      <c r="D479" s="359" t="s">
        <v>116</v>
      </c>
      <c r="E479" s="359" t="s">
        <v>116</v>
      </c>
      <c r="F479" s="359" t="s">
        <v>116</v>
      </c>
      <c r="G479" s="359" t="s">
        <v>116</v>
      </c>
    </row>
    <row r="480" spans="1:7">
      <c r="A480" s="357" t="s">
        <v>2555</v>
      </c>
      <c r="B480" s="358" t="s">
        <v>2556</v>
      </c>
      <c r="C480" s="359" t="s">
        <v>116</v>
      </c>
      <c r="D480" s="359" t="s">
        <v>116</v>
      </c>
      <c r="E480" s="359" t="s">
        <v>116</v>
      </c>
      <c r="F480" s="359" t="s">
        <v>116</v>
      </c>
      <c r="G480" s="359" t="s">
        <v>116</v>
      </c>
    </row>
    <row r="481" spans="1:7">
      <c r="A481" s="357" t="s">
        <v>2557</v>
      </c>
      <c r="B481" s="358" t="s">
        <v>2558</v>
      </c>
      <c r="C481" s="359" t="s">
        <v>116</v>
      </c>
      <c r="D481" s="359" t="s">
        <v>116</v>
      </c>
      <c r="E481" s="359" t="s">
        <v>116</v>
      </c>
      <c r="F481" s="359" t="s">
        <v>116</v>
      </c>
      <c r="G481" s="359" t="s">
        <v>116</v>
      </c>
    </row>
    <row r="482" spans="1:7">
      <c r="A482" s="357" t="s">
        <v>2559</v>
      </c>
      <c r="B482" s="358" t="s">
        <v>2560</v>
      </c>
      <c r="C482" s="359" t="s">
        <v>116</v>
      </c>
      <c r="D482" s="359" t="s">
        <v>116</v>
      </c>
      <c r="E482" s="359" t="s">
        <v>116</v>
      </c>
      <c r="F482" s="359" t="s">
        <v>116</v>
      </c>
      <c r="G482" s="359" t="s">
        <v>116</v>
      </c>
    </row>
    <row r="483" spans="1:7">
      <c r="A483" s="357" t="s">
        <v>2561</v>
      </c>
      <c r="B483" s="358" t="s">
        <v>2562</v>
      </c>
      <c r="C483" s="359" t="s">
        <v>116</v>
      </c>
      <c r="D483" s="359" t="s">
        <v>116</v>
      </c>
      <c r="E483" s="359" t="s">
        <v>116</v>
      </c>
      <c r="F483" s="359" t="s">
        <v>116</v>
      </c>
      <c r="G483" s="359" t="s">
        <v>116</v>
      </c>
    </row>
    <row r="484" spans="1:7">
      <c r="A484" s="357" t="s">
        <v>2563</v>
      </c>
      <c r="B484" s="358" t="s">
        <v>2564</v>
      </c>
      <c r="C484" s="359" t="s">
        <v>116</v>
      </c>
      <c r="D484" s="359" t="s">
        <v>116</v>
      </c>
      <c r="E484" s="359" t="s">
        <v>116</v>
      </c>
      <c r="F484" s="359" t="s">
        <v>116</v>
      </c>
      <c r="G484" s="359" t="s">
        <v>116</v>
      </c>
    </row>
    <row r="485" spans="1:7">
      <c r="A485" s="357" t="s">
        <v>2565</v>
      </c>
      <c r="B485" s="358" t="s">
        <v>2566</v>
      </c>
      <c r="C485" s="359" t="s">
        <v>116</v>
      </c>
      <c r="D485" s="359" t="s">
        <v>116</v>
      </c>
      <c r="E485" s="359" t="s">
        <v>116</v>
      </c>
      <c r="F485" s="359" t="s">
        <v>116</v>
      </c>
      <c r="G485" s="359" t="s">
        <v>116</v>
      </c>
    </row>
    <row r="486" spans="1:7">
      <c r="A486" s="357" t="s">
        <v>2567</v>
      </c>
      <c r="B486" s="358" t="s">
        <v>2568</v>
      </c>
      <c r="C486" s="359" t="s">
        <v>116</v>
      </c>
      <c r="D486" s="359" t="s">
        <v>116</v>
      </c>
      <c r="E486" s="359" t="s">
        <v>115</v>
      </c>
      <c r="F486" s="359" t="s">
        <v>115</v>
      </c>
      <c r="G486" s="359" t="s">
        <v>115</v>
      </c>
    </row>
    <row r="487" spans="1:7">
      <c r="A487" s="357" t="s">
        <v>2569</v>
      </c>
      <c r="B487" s="358" t="s">
        <v>2570</v>
      </c>
      <c r="C487" s="359" t="s">
        <v>116</v>
      </c>
      <c r="D487" s="359" t="s">
        <v>116</v>
      </c>
      <c r="E487" s="359" t="s">
        <v>115</v>
      </c>
      <c r="F487" s="359" t="s">
        <v>115</v>
      </c>
      <c r="G487" s="359" t="s">
        <v>115</v>
      </c>
    </row>
    <row r="488" spans="1:7">
      <c r="A488" s="357" t="s">
        <v>2571</v>
      </c>
      <c r="B488" s="358" t="s">
        <v>2572</v>
      </c>
      <c r="C488" s="359" t="s">
        <v>116</v>
      </c>
      <c r="D488" s="359" t="s">
        <v>116</v>
      </c>
      <c r="E488" s="359" t="s">
        <v>116</v>
      </c>
      <c r="F488" s="359" t="s">
        <v>115</v>
      </c>
      <c r="G488" s="359" t="s">
        <v>115</v>
      </c>
    </row>
    <row r="489" spans="1:7">
      <c r="A489" s="357" t="s">
        <v>2573</v>
      </c>
      <c r="B489" s="358" t="s">
        <v>2574</v>
      </c>
      <c r="C489" s="359" t="s">
        <v>115</v>
      </c>
      <c r="D489" s="359" t="s">
        <v>115</v>
      </c>
      <c r="E489" s="359" t="s">
        <v>115</v>
      </c>
      <c r="F489" s="359" t="s">
        <v>115</v>
      </c>
      <c r="G489" s="359" t="s">
        <v>115</v>
      </c>
    </row>
    <row r="490" spans="1:7">
      <c r="A490" s="357" t="s">
        <v>2575</v>
      </c>
      <c r="B490" s="358" t="s">
        <v>1574</v>
      </c>
      <c r="C490" s="359" t="s">
        <v>116</v>
      </c>
      <c r="D490" s="359" t="s">
        <v>116</v>
      </c>
      <c r="E490" s="359" t="s">
        <v>116</v>
      </c>
      <c r="F490" s="359" t="s">
        <v>116</v>
      </c>
      <c r="G490" s="359" t="s">
        <v>116</v>
      </c>
    </row>
    <row r="491" spans="1:7">
      <c r="A491" s="357" t="s">
        <v>2576</v>
      </c>
      <c r="B491" s="358" t="s">
        <v>2577</v>
      </c>
      <c r="C491" s="359" t="s">
        <v>116</v>
      </c>
      <c r="D491" s="359" t="s">
        <v>116</v>
      </c>
      <c r="E491" s="359" t="s">
        <v>116</v>
      </c>
      <c r="F491" s="359" t="s">
        <v>116</v>
      </c>
      <c r="G491" s="359" t="s">
        <v>116</v>
      </c>
    </row>
    <row r="492" spans="1:7">
      <c r="A492" s="357" t="s">
        <v>2578</v>
      </c>
      <c r="B492" s="358" t="s">
        <v>2579</v>
      </c>
      <c r="C492" s="359" t="s">
        <v>116</v>
      </c>
      <c r="D492" s="359" t="s">
        <v>116</v>
      </c>
      <c r="E492" s="359" t="s">
        <v>116</v>
      </c>
      <c r="F492" s="359" t="s">
        <v>116</v>
      </c>
      <c r="G492" s="359" t="s">
        <v>116</v>
      </c>
    </row>
    <row r="493" spans="1:7">
      <c r="A493" s="357" t="s">
        <v>2580</v>
      </c>
      <c r="B493" s="358" t="s">
        <v>2581</v>
      </c>
      <c r="C493" s="359" t="s">
        <v>116</v>
      </c>
      <c r="D493" s="359" t="s">
        <v>116</v>
      </c>
      <c r="E493" s="359" t="s">
        <v>115</v>
      </c>
      <c r="F493" s="359" t="s">
        <v>115</v>
      </c>
      <c r="G493" s="359" t="s">
        <v>115</v>
      </c>
    </row>
    <row r="494" spans="1:7">
      <c r="A494" s="357" t="s">
        <v>2582</v>
      </c>
      <c r="B494" s="358" t="s">
        <v>2085</v>
      </c>
      <c r="C494" s="359" t="s">
        <v>116</v>
      </c>
      <c r="D494" s="359" t="s">
        <v>116</v>
      </c>
      <c r="E494" s="359" t="s">
        <v>116</v>
      </c>
      <c r="F494" s="359" t="s">
        <v>115</v>
      </c>
      <c r="G494" s="359" t="s">
        <v>115</v>
      </c>
    </row>
    <row r="495" spans="1:7">
      <c r="A495" s="357" t="s">
        <v>2583</v>
      </c>
      <c r="B495" s="358" t="s">
        <v>2584</v>
      </c>
      <c r="C495" s="359" t="s">
        <v>115</v>
      </c>
      <c r="D495" s="359" t="s">
        <v>116</v>
      </c>
      <c r="E495" s="359" t="s">
        <v>115</v>
      </c>
      <c r="F495" s="359" t="s">
        <v>115</v>
      </c>
      <c r="G495" s="359" t="s">
        <v>115</v>
      </c>
    </row>
    <row r="496" spans="1:7">
      <c r="A496" s="357" t="s">
        <v>2585</v>
      </c>
      <c r="B496" s="358" t="s">
        <v>2586</v>
      </c>
      <c r="C496" s="359" t="s">
        <v>116</v>
      </c>
      <c r="D496" s="359" t="s">
        <v>116</v>
      </c>
      <c r="E496" s="359" t="s">
        <v>115</v>
      </c>
      <c r="F496" s="359" t="s">
        <v>115</v>
      </c>
      <c r="G496" s="359" t="s">
        <v>115</v>
      </c>
    </row>
    <row r="497" spans="1:7">
      <c r="A497" s="357" t="s">
        <v>2587</v>
      </c>
      <c r="B497" s="358" t="s">
        <v>22</v>
      </c>
      <c r="C497" s="359" t="s">
        <v>116</v>
      </c>
      <c r="D497" s="359" t="s">
        <v>116</v>
      </c>
      <c r="E497" s="359" t="s">
        <v>115</v>
      </c>
      <c r="F497" s="359" t="s">
        <v>115</v>
      </c>
      <c r="G497" s="359" t="s">
        <v>115</v>
      </c>
    </row>
    <row r="498" spans="1:7">
      <c r="A498" s="357" t="s">
        <v>2588</v>
      </c>
      <c r="B498" s="358" t="s">
        <v>1483</v>
      </c>
      <c r="C498" s="359" t="s">
        <v>115</v>
      </c>
      <c r="D498" s="359" t="s">
        <v>116</v>
      </c>
      <c r="E498" s="359" t="s">
        <v>115</v>
      </c>
      <c r="F498" s="359" t="s">
        <v>115</v>
      </c>
      <c r="G498" s="359" t="s">
        <v>115</v>
      </c>
    </row>
    <row r="499" spans="1:7">
      <c r="A499" s="357" t="s">
        <v>2589</v>
      </c>
      <c r="B499" s="358" t="s">
        <v>2590</v>
      </c>
      <c r="C499" s="359" t="s">
        <v>116</v>
      </c>
      <c r="D499" s="359" t="s">
        <v>116</v>
      </c>
      <c r="E499" s="359" t="s">
        <v>116</v>
      </c>
      <c r="F499" s="359" t="s">
        <v>116</v>
      </c>
      <c r="G499" s="359" t="s">
        <v>116</v>
      </c>
    </row>
    <row r="500" spans="1:7">
      <c r="A500" s="357" t="s">
        <v>2591</v>
      </c>
      <c r="B500" s="358" t="s">
        <v>1660</v>
      </c>
      <c r="C500" s="359" t="s">
        <v>115</v>
      </c>
      <c r="D500" s="359" t="s">
        <v>116</v>
      </c>
      <c r="E500" s="359" t="s">
        <v>115</v>
      </c>
      <c r="F500" s="359" t="s">
        <v>115</v>
      </c>
      <c r="G500" s="359" t="s">
        <v>115</v>
      </c>
    </row>
    <row r="501" spans="1:7">
      <c r="A501" s="357" t="s">
        <v>2592</v>
      </c>
      <c r="B501" s="358" t="s">
        <v>970</v>
      </c>
      <c r="C501" s="359" t="s">
        <v>115</v>
      </c>
      <c r="D501" s="359" t="s">
        <v>116</v>
      </c>
      <c r="E501" s="359" t="s">
        <v>115</v>
      </c>
      <c r="F501" s="359" t="s">
        <v>115</v>
      </c>
      <c r="G501" s="359" t="s">
        <v>115</v>
      </c>
    </row>
    <row r="502" spans="1:7">
      <c r="A502" s="357" t="s">
        <v>2593</v>
      </c>
      <c r="B502" s="358" t="s">
        <v>2594</v>
      </c>
      <c r="C502" s="359" t="s">
        <v>116</v>
      </c>
      <c r="D502" s="359" t="s">
        <v>116</v>
      </c>
      <c r="E502" s="359" t="s">
        <v>116</v>
      </c>
      <c r="F502" s="359" t="s">
        <v>116</v>
      </c>
      <c r="G502" s="359" t="s">
        <v>116</v>
      </c>
    </row>
    <row r="503" spans="1:7">
      <c r="A503" s="357" t="s">
        <v>2593</v>
      </c>
      <c r="B503" s="358" t="s">
        <v>1577</v>
      </c>
      <c r="C503" s="359" t="s">
        <v>116</v>
      </c>
      <c r="D503" s="359" t="s">
        <v>116</v>
      </c>
      <c r="E503" s="359" t="s">
        <v>116</v>
      </c>
      <c r="F503" s="359" t="s">
        <v>115</v>
      </c>
      <c r="G503" s="359" t="s">
        <v>115</v>
      </c>
    </row>
    <row r="504" spans="1:7">
      <c r="A504" s="357" t="s">
        <v>2595</v>
      </c>
      <c r="B504" s="358" t="s">
        <v>2109</v>
      </c>
      <c r="C504" s="359" t="s">
        <v>116</v>
      </c>
      <c r="D504" s="359" t="s">
        <v>116</v>
      </c>
      <c r="E504" s="359" t="s">
        <v>116</v>
      </c>
      <c r="F504" s="359" t="s">
        <v>116</v>
      </c>
      <c r="G504" s="359" t="s">
        <v>116</v>
      </c>
    </row>
    <row r="505" spans="1:7">
      <c r="A505" s="357" t="s">
        <v>2596</v>
      </c>
      <c r="B505" s="358" t="s">
        <v>2597</v>
      </c>
      <c r="C505" s="359" t="s">
        <v>116</v>
      </c>
      <c r="D505" s="359" t="s">
        <v>116</v>
      </c>
      <c r="E505" s="359" t="s">
        <v>116</v>
      </c>
      <c r="F505" s="359" t="s">
        <v>116</v>
      </c>
      <c r="G505" s="359" t="s">
        <v>116</v>
      </c>
    </row>
    <row r="506" spans="1:7">
      <c r="A506" s="357" t="s">
        <v>2598</v>
      </c>
      <c r="B506" s="358" t="s">
        <v>2599</v>
      </c>
      <c r="C506" s="359" t="s">
        <v>115</v>
      </c>
      <c r="D506" s="359" t="s">
        <v>116</v>
      </c>
      <c r="E506" s="359" t="s">
        <v>115</v>
      </c>
      <c r="F506" s="359" t="s">
        <v>115</v>
      </c>
      <c r="G506" s="359" t="s">
        <v>115</v>
      </c>
    </row>
    <row r="507" spans="1:7">
      <c r="A507" s="357" t="s">
        <v>2600</v>
      </c>
      <c r="B507" s="358" t="s">
        <v>2601</v>
      </c>
      <c r="C507" s="359" t="s">
        <v>116</v>
      </c>
      <c r="D507" s="359" t="s">
        <v>116</v>
      </c>
      <c r="E507" s="359" t="s">
        <v>116</v>
      </c>
      <c r="F507" s="359" t="s">
        <v>115</v>
      </c>
      <c r="G507" s="359" t="s">
        <v>115</v>
      </c>
    </row>
    <row r="508" spans="1:7">
      <c r="A508" s="357" t="s">
        <v>2602</v>
      </c>
      <c r="B508" s="358" t="s">
        <v>2603</v>
      </c>
      <c r="C508" s="359" t="s">
        <v>116</v>
      </c>
      <c r="D508" s="359" t="s">
        <v>116</v>
      </c>
      <c r="E508" s="359" t="s">
        <v>116</v>
      </c>
      <c r="F508" s="359" t="s">
        <v>116</v>
      </c>
      <c r="G508" s="359" t="s">
        <v>116</v>
      </c>
    </row>
    <row r="509" spans="1:7">
      <c r="A509" s="357" t="s">
        <v>2604</v>
      </c>
      <c r="B509" s="358" t="s">
        <v>2605</v>
      </c>
      <c r="C509" s="359" t="s">
        <v>116</v>
      </c>
      <c r="D509" s="359" t="s">
        <v>116</v>
      </c>
      <c r="E509" s="359" t="s">
        <v>116</v>
      </c>
      <c r="F509" s="359" t="s">
        <v>116</v>
      </c>
      <c r="G509" s="359" t="s">
        <v>116</v>
      </c>
    </row>
    <row r="510" spans="1:7">
      <c r="A510" s="357" t="s">
        <v>2606</v>
      </c>
      <c r="B510" s="358" t="s">
        <v>2607</v>
      </c>
      <c r="C510" s="359" t="s">
        <v>116</v>
      </c>
      <c r="D510" s="359" t="s">
        <v>116</v>
      </c>
      <c r="E510" s="359" t="s">
        <v>116</v>
      </c>
      <c r="F510" s="359" t="s">
        <v>116</v>
      </c>
      <c r="G510" s="359" t="s">
        <v>116</v>
      </c>
    </row>
    <row r="511" spans="1:7">
      <c r="A511" s="357" t="s">
        <v>2608</v>
      </c>
      <c r="B511" s="358" t="s">
        <v>2609</v>
      </c>
      <c r="C511" s="359" t="s">
        <v>116</v>
      </c>
      <c r="D511" s="359" t="s">
        <v>116</v>
      </c>
      <c r="E511" s="359" t="s">
        <v>116</v>
      </c>
      <c r="F511" s="359" t="s">
        <v>116</v>
      </c>
      <c r="G511" s="359" t="s">
        <v>116</v>
      </c>
    </row>
    <row r="512" spans="1:7">
      <c r="A512" s="357" t="s">
        <v>2610</v>
      </c>
      <c r="B512" s="358" t="s">
        <v>2611</v>
      </c>
      <c r="C512" s="359" t="s">
        <v>116</v>
      </c>
      <c r="D512" s="359" t="s">
        <v>116</v>
      </c>
      <c r="E512" s="359" t="s">
        <v>116</v>
      </c>
      <c r="F512" s="359" t="s">
        <v>116</v>
      </c>
      <c r="G512" s="359" t="s">
        <v>116</v>
      </c>
    </row>
    <row r="513" spans="1:7">
      <c r="A513" s="357" t="s">
        <v>2612</v>
      </c>
      <c r="B513" s="358" t="s">
        <v>1669</v>
      </c>
      <c r="C513" s="359" t="s">
        <v>115</v>
      </c>
      <c r="D513" s="359" t="s">
        <v>115</v>
      </c>
      <c r="E513" s="359" t="s">
        <v>115</v>
      </c>
      <c r="F513" s="359" t="s">
        <v>115</v>
      </c>
      <c r="G513" s="359" t="s">
        <v>115</v>
      </c>
    </row>
    <row r="514" spans="1:7">
      <c r="A514" s="357" t="s">
        <v>2613</v>
      </c>
      <c r="B514" s="358" t="s">
        <v>2614</v>
      </c>
      <c r="C514" s="359" t="s">
        <v>116</v>
      </c>
      <c r="D514" s="359" t="s">
        <v>116</v>
      </c>
      <c r="E514" s="359" t="s">
        <v>116</v>
      </c>
      <c r="F514" s="359" t="s">
        <v>116</v>
      </c>
      <c r="G514" s="359" t="s">
        <v>116</v>
      </c>
    </row>
    <row r="515" spans="1:7">
      <c r="A515" s="357" t="s">
        <v>2615</v>
      </c>
      <c r="B515" s="358" t="s">
        <v>2616</v>
      </c>
      <c r="C515" s="359" t="s">
        <v>116</v>
      </c>
      <c r="D515" s="359" t="s">
        <v>116</v>
      </c>
      <c r="E515" s="359" t="s">
        <v>116</v>
      </c>
      <c r="F515" s="359" t="s">
        <v>116</v>
      </c>
      <c r="G515" s="359" t="s">
        <v>116</v>
      </c>
    </row>
    <row r="516" spans="1:7">
      <c r="A516" s="357" t="s">
        <v>2617</v>
      </c>
      <c r="B516" s="358" t="s">
        <v>2618</v>
      </c>
      <c r="C516" s="359" t="s">
        <v>115</v>
      </c>
      <c r="D516" s="359" t="s">
        <v>116</v>
      </c>
      <c r="E516" s="359" t="s">
        <v>115</v>
      </c>
      <c r="F516" s="359" t="s">
        <v>115</v>
      </c>
      <c r="G516" s="359" t="s">
        <v>115</v>
      </c>
    </row>
    <row r="517" spans="1:7">
      <c r="A517" s="357" t="s">
        <v>2619</v>
      </c>
      <c r="B517" s="358" t="s">
        <v>2620</v>
      </c>
      <c r="C517" s="359" t="s">
        <v>116</v>
      </c>
      <c r="D517" s="359" t="s">
        <v>116</v>
      </c>
      <c r="E517" s="359" t="s">
        <v>116</v>
      </c>
      <c r="F517" s="359" t="s">
        <v>116</v>
      </c>
      <c r="G517" s="359" t="s">
        <v>116</v>
      </c>
    </row>
    <row r="518" spans="1:7">
      <c r="A518" s="357" t="s">
        <v>2621</v>
      </c>
      <c r="B518" s="358" t="s">
        <v>2620</v>
      </c>
      <c r="C518" s="359" t="s">
        <v>116</v>
      </c>
      <c r="D518" s="359" t="s">
        <v>116</v>
      </c>
      <c r="E518" s="359" t="s">
        <v>116</v>
      </c>
      <c r="F518" s="359" t="s">
        <v>116</v>
      </c>
      <c r="G518" s="359" t="s">
        <v>116</v>
      </c>
    </row>
    <row r="519" spans="1:7">
      <c r="A519" s="357" t="s">
        <v>2622</v>
      </c>
      <c r="B519" s="358" t="s">
        <v>2623</v>
      </c>
      <c r="C519" s="359" t="s">
        <v>115</v>
      </c>
      <c r="D519" s="359" t="s">
        <v>116</v>
      </c>
      <c r="E519" s="359" t="s">
        <v>115</v>
      </c>
      <c r="F519" s="359" t="s">
        <v>115</v>
      </c>
      <c r="G519" s="359" t="s">
        <v>115</v>
      </c>
    </row>
    <row r="520" spans="1:7">
      <c r="A520" s="357" t="s">
        <v>2624</v>
      </c>
      <c r="B520" s="358" t="s">
        <v>2625</v>
      </c>
      <c r="C520" s="359" t="s">
        <v>116</v>
      </c>
      <c r="D520" s="359" t="s">
        <v>116</v>
      </c>
      <c r="E520" s="359" t="s">
        <v>115</v>
      </c>
      <c r="F520" s="359" t="s">
        <v>115</v>
      </c>
      <c r="G520" s="359" t="s">
        <v>115</v>
      </c>
    </row>
    <row r="521" spans="1:7">
      <c r="A521" s="357" t="s">
        <v>2626</v>
      </c>
      <c r="B521" s="358" t="s">
        <v>2627</v>
      </c>
      <c r="C521" s="359" t="s">
        <v>116</v>
      </c>
      <c r="D521" s="359" t="s">
        <v>116</v>
      </c>
      <c r="E521" s="359" t="s">
        <v>116</v>
      </c>
      <c r="F521" s="359" t="s">
        <v>116</v>
      </c>
      <c r="G521" s="359" t="s">
        <v>116</v>
      </c>
    </row>
    <row r="522" spans="1:7">
      <c r="A522" s="357" t="s">
        <v>2628</v>
      </c>
      <c r="B522" s="358" t="s">
        <v>2629</v>
      </c>
      <c r="C522" s="359" t="s">
        <v>116</v>
      </c>
      <c r="D522" s="359" t="s">
        <v>116</v>
      </c>
      <c r="E522" s="359" t="s">
        <v>116</v>
      </c>
      <c r="F522" s="359" t="s">
        <v>115</v>
      </c>
      <c r="G522" s="359" t="s">
        <v>115</v>
      </c>
    </row>
    <row r="523" spans="1:7">
      <c r="A523" s="357" t="s">
        <v>2630</v>
      </c>
      <c r="B523" s="358" t="s">
        <v>2631</v>
      </c>
      <c r="C523" s="359" t="s">
        <v>116</v>
      </c>
      <c r="D523" s="359" t="s">
        <v>116</v>
      </c>
      <c r="E523" s="359" t="s">
        <v>115</v>
      </c>
      <c r="F523" s="359" t="s">
        <v>115</v>
      </c>
      <c r="G523" s="359" t="s">
        <v>115</v>
      </c>
    </row>
    <row r="524" spans="1:7">
      <c r="A524" s="357" t="s">
        <v>2632</v>
      </c>
      <c r="B524" s="358" t="s">
        <v>1641</v>
      </c>
      <c r="C524" s="359" t="s">
        <v>116</v>
      </c>
      <c r="D524" s="359" t="s">
        <v>116</v>
      </c>
      <c r="E524" s="359" t="s">
        <v>115</v>
      </c>
      <c r="F524" s="359" t="s">
        <v>115</v>
      </c>
      <c r="G524" s="359" t="s">
        <v>115</v>
      </c>
    </row>
    <row r="525" spans="1:7">
      <c r="A525" s="357" t="s">
        <v>2633</v>
      </c>
      <c r="B525" s="358" t="s">
        <v>2634</v>
      </c>
      <c r="C525" s="359" t="s">
        <v>115</v>
      </c>
      <c r="D525" s="359" t="s">
        <v>116</v>
      </c>
      <c r="E525" s="359" t="s">
        <v>115</v>
      </c>
      <c r="F525" s="359" t="s">
        <v>115</v>
      </c>
      <c r="G525" s="359" t="s">
        <v>115</v>
      </c>
    </row>
    <row r="526" spans="1:7">
      <c r="A526" s="357" t="s">
        <v>2635</v>
      </c>
      <c r="B526" s="358" t="s">
        <v>2636</v>
      </c>
      <c r="C526" s="359" t="s">
        <v>116</v>
      </c>
      <c r="D526" s="359" t="s">
        <v>116</v>
      </c>
      <c r="E526" s="359" t="s">
        <v>115</v>
      </c>
      <c r="F526" s="359" t="s">
        <v>115</v>
      </c>
      <c r="G526" s="359" t="s">
        <v>115</v>
      </c>
    </row>
    <row r="527" spans="1:7">
      <c r="A527" s="357" t="s">
        <v>2637</v>
      </c>
      <c r="B527" s="358" t="s">
        <v>2638</v>
      </c>
      <c r="C527" s="359" t="s">
        <v>116</v>
      </c>
      <c r="D527" s="359" t="s">
        <v>116</v>
      </c>
      <c r="E527" s="359" t="s">
        <v>116</v>
      </c>
      <c r="F527" s="359" t="s">
        <v>116</v>
      </c>
      <c r="G527" s="359" t="s">
        <v>116</v>
      </c>
    </row>
    <row r="528" spans="1:7">
      <c r="A528" s="357" t="s">
        <v>2639</v>
      </c>
      <c r="B528" s="358" t="s">
        <v>2640</v>
      </c>
      <c r="C528" s="359" t="s">
        <v>116</v>
      </c>
      <c r="D528" s="359" t="s">
        <v>116</v>
      </c>
      <c r="E528" s="359" t="s">
        <v>116</v>
      </c>
      <c r="F528" s="359" t="s">
        <v>116</v>
      </c>
      <c r="G528" s="359" t="s">
        <v>116</v>
      </c>
    </row>
    <row r="529" spans="1:7">
      <c r="A529" s="357" t="s">
        <v>2641</v>
      </c>
      <c r="B529" s="358" t="s">
        <v>2642</v>
      </c>
      <c r="C529" s="359" t="s">
        <v>116</v>
      </c>
      <c r="D529" s="359" t="s">
        <v>116</v>
      </c>
      <c r="E529" s="359" t="s">
        <v>116</v>
      </c>
      <c r="F529" s="359" t="s">
        <v>116</v>
      </c>
      <c r="G529" s="359" t="s">
        <v>116</v>
      </c>
    </row>
    <row r="530" spans="1:7">
      <c r="A530" s="357" t="s">
        <v>2643</v>
      </c>
      <c r="B530" s="358" t="s">
        <v>2470</v>
      </c>
      <c r="C530" s="359" t="s">
        <v>116</v>
      </c>
      <c r="D530" s="359" t="s">
        <v>116</v>
      </c>
      <c r="E530" s="359" t="s">
        <v>116</v>
      </c>
      <c r="F530" s="359" t="s">
        <v>116</v>
      </c>
      <c r="G530" s="359" t="s">
        <v>116</v>
      </c>
    </row>
    <row r="531" spans="1:7">
      <c r="A531" s="357" t="s">
        <v>2644</v>
      </c>
      <c r="B531" s="358" t="s">
        <v>2645</v>
      </c>
      <c r="C531" s="359" t="s">
        <v>116</v>
      </c>
      <c r="D531" s="359" t="s">
        <v>116</v>
      </c>
      <c r="E531" s="359" t="s">
        <v>116</v>
      </c>
      <c r="F531" s="359" t="s">
        <v>116</v>
      </c>
      <c r="G531" s="359" t="s">
        <v>116</v>
      </c>
    </row>
    <row r="532" spans="1:7">
      <c r="A532" s="357" t="s">
        <v>2646</v>
      </c>
      <c r="B532" s="358" t="s">
        <v>2647</v>
      </c>
      <c r="C532" s="359" t="s">
        <v>116</v>
      </c>
      <c r="D532" s="359" t="s">
        <v>116</v>
      </c>
      <c r="E532" s="359" t="s">
        <v>116</v>
      </c>
      <c r="F532" s="359" t="s">
        <v>116</v>
      </c>
      <c r="G532" s="359" t="s">
        <v>116</v>
      </c>
    </row>
    <row r="533" spans="1:7">
      <c r="A533" s="357" t="s">
        <v>2648</v>
      </c>
      <c r="B533" s="358" t="s">
        <v>2647</v>
      </c>
      <c r="C533" s="359" t="s">
        <v>116</v>
      </c>
      <c r="D533" s="359" t="s">
        <v>116</v>
      </c>
      <c r="E533" s="359" t="s">
        <v>116</v>
      </c>
      <c r="F533" s="359" t="s">
        <v>116</v>
      </c>
      <c r="G533" s="359" t="s">
        <v>116</v>
      </c>
    </row>
    <row r="534" spans="1:7">
      <c r="A534" s="357" t="s">
        <v>2649</v>
      </c>
      <c r="B534" s="358" t="s">
        <v>2650</v>
      </c>
      <c r="C534" s="359" t="s">
        <v>116</v>
      </c>
      <c r="D534" s="359" t="s">
        <v>116</v>
      </c>
      <c r="E534" s="359" t="s">
        <v>116</v>
      </c>
      <c r="F534" s="359" t="s">
        <v>116</v>
      </c>
      <c r="G534" s="359" t="s">
        <v>116</v>
      </c>
    </row>
    <row r="535" spans="1:7">
      <c r="A535" s="357" t="s">
        <v>2651</v>
      </c>
      <c r="B535" s="358" t="s">
        <v>2652</v>
      </c>
      <c r="C535" s="359" t="s">
        <v>116</v>
      </c>
      <c r="D535" s="359" t="s">
        <v>116</v>
      </c>
      <c r="E535" s="359" t="s">
        <v>116</v>
      </c>
      <c r="F535" s="359" t="s">
        <v>116</v>
      </c>
      <c r="G535" s="359" t="s">
        <v>116</v>
      </c>
    </row>
    <row r="536" spans="1:7">
      <c r="A536" s="357" t="s">
        <v>2653</v>
      </c>
      <c r="B536" s="358" t="s">
        <v>2654</v>
      </c>
      <c r="C536" s="359" t="s">
        <v>116</v>
      </c>
      <c r="D536" s="359" t="s">
        <v>116</v>
      </c>
      <c r="E536" s="359" t="s">
        <v>116</v>
      </c>
      <c r="F536" s="359" t="s">
        <v>116</v>
      </c>
      <c r="G536" s="359" t="s">
        <v>116</v>
      </c>
    </row>
    <row r="537" spans="1:7">
      <c r="A537" s="357" t="s">
        <v>2655</v>
      </c>
      <c r="B537" s="358" t="s">
        <v>2656</v>
      </c>
      <c r="C537" s="359" t="s">
        <v>1947</v>
      </c>
      <c r="D537" s="359" t="s">
        <v>1947</v>
      </c>
      <c r="E537" s="359" t="s">
        <v>1947</v>
      </c>
      <c r="F537" s="359" t="s">
        <v>1947</v>
      </c>
      <c r="G537" s="359" t="s">
        <v>1947</v>
      </c>
    </row>
    <row r="538" spans="1:7">
      <c r="A538" s="357" t="s">
        <v>2655</v>
      </c>
      <c r="B538" s="358" t="s">
        <v>2656</v>
      </c>
      <c r="C538" s="359" t="s">
        <v>116</v>
      </c>
      <c r="D538" s="359" t="s">
        <v>116</v>
      </c>
      <c r="E538" s="359" t="s">
        <v>116</v>
      </c>
      <c r="F538" s="359" t="s">
        <v>116</v>
      </c>
      <c r="G538" s="359" t="s">
        <v>116</v>
      </c>
    </row>
    <row r="539" spans="1:7">
      <c r="A539" s="357" t="s">
        <v>2657</v>
      </c>
      <c r="B539" s="358" t="s">
        <v>2658</v>
      </c>
      <c r="C539" s="359" t="s">
        <v>1947</v>
      </c>
      <c r="D539" s="359" t="s">
        <v>1947</v>
      </c>
      <c r="E539" s="359" t="s">
        <v>1947</v>
      </c>
      <c r="F539" s="359" t="s">
        <v>1947</v>
      </c>
      <c r="G539" s="359" t="s">
        <v>1947</v>
      </c>
    </row>
    <row r="540" spans="1:7">
      <c r="A540" s="357" t="s">
        <v>2657</v>
      </c>
      <c r="B540" s="358" t="s">
        <v>2659</v>
      </c>
      <c r="C540" s="359" t="s">
        <v>116</v>
      </c>
      <c r="D540" s="359" t="s">
        <v>116</v>
      </c>
      <c r="E540" s="359" t="s">
        <v>116</v>
      </c>
      <c r="F540" s="359" t="s">
        <v>116</v>
      </c>
      <c r="G540" s="359" t="s">
        <v>116</v>
      </c>
    </row>
    <row r="541" spans="1:7">
      <c r="A541" s="357" t="s">
        <v>2660</v>
      </c>
      <c r="B541" s="358" t="s">
        <v>2661</v>
      </c>
      <c r="C541" s="359" t="s">
        <v>116</v>
      </c>
      <c r="D541" s="359" t="s">
        <v>116</v>
      </c>
      <c r="E541" s="359" t="s">
        <v>116</v>
      </c>
      <c r="F541" s="359" t="s">
        <v>116</v>
      </c>
      <c r="G541" s="359" t="s">
        <v>116</v>
      </c>
    </row>
    <row r="542" spans="1:7">
      <c r="A542" s="357" t="s">
        <v>2660</v>
      </c>
      <c r="B542" s="358" t="s">
        <v>2661</v>
      </c>
      <c r="C542" s="359" t="s">
        <v>1947</v>
      </c>
      <c r="D542" s="359" t="s">
        <v>1947</v>
      </c>
      <c r="E542" s="359" t="s">
        <v>1947</v>
      </c>
      <c r="F542" s="359" t="s">
        <v>1947</v>
      </c>
      <c r="G542" s="359" t="s">
        <v>1947</v>
      </c>
    </row>
    <row r="543" spans="1:7">
      <c r="A543" s="357" t="s">
        <v>2662</v>
      </c>
      <c r="B543" s="358" t="s">
        <v>2663</v>
      </c>
      <c r="C543" s="359" t="s">
        <v>116</v>
      </c>
      <c r="D543" s="359" t="s">
        <v>116</v>
      </c>
      <c r="E543" s="359" t="s">
        <v>116</v>
      </c>
      <c r="F543" s="359" t="s">
        <v>116</v>
      </c>
      <c r="G543" s="359" t="s">
        <v>116</v>
      </c>
    </row>
    <row r="544" spans="1:7">
      <c r="A544" s="357" t="s">
        <v>2664</v>
      </c>
      <c r="B544" s="358" t="s">
        <v>2665</v>
      </c>
      <c r="C544" s="359" t="s">
        <v>116</v>
      </c>
      <c r="D544" s="359" t="s">
        <v>116</v>
      </c>
      <c r="E544" s="359" t="s">
        <v>116</v>
      </c>
      <c r="F544" s="359" t="s">
        <v>115</v>
      </c>
      <c r="G544" s="359" t="s">
        <v>115</v>
      </c>
    </row>
    <row r="545" spans="1:7">
      <c r="A545" s="357" t="s">
        <v>2666</v>
      </c>
      <c r="B545" s="358" t="s">
        <v>1016</v>
      </c>
      <c r="C545" s="359" t="s">
        <v>116</v>
      </c>
      <c r="D545" s="359" t="s">
        <v>116</v>
      </c>
      <c r="E545" s="359" t="s">
        <v>115</v>
      </c>
      <c r="F545" s="359" t="s">
        <v>116</v>
      </c>
      <c r="G545" s="359" t="s">
        <v>115</v>
      </c>
    </row>
    <row r="546" spans="1:7">
      <c r="A546" s="357" t="s">
        <v>2667</v>
      </c>
      <c r="B546" s="358" t="s">
        <v>2668</v>
      </c>
      <c r="C546" s="359" t="s">
        <v>116</v>
      </c>
      <c r="D546" s="359" t="s">
        <v>116</v>
      </c>
      <c r="E546" s="359" t="s">
        <v>116</v>
      </c>
      <c r="F546" s="359" t="s">
        <v>116</v>
      </c>
      <c r="G546" s="359" t="s">
        <v>116</v>
      </c>
    </row>
    <row r="547" spans="1:7">
      <c r="A547" s="357" t="s">
        <v>2669</v>
      </c>
      <c r="B547" s="358" t="s">
        <v>2670</v>
      </c>
      <c r="C547" s="359" t="s">
        <v>116</v>
      </c>
      <c r="D547" s="359" t="s">
        <v>116</v>
      </c>
      <c r="E547" s="359" t="s">
        <v>116</v>
      </c>
      <c r="F547" s="359" t="s">
        <v>116</v>
      </c>
      <c r="G547" s="359" t="s">
        <v>116</v>
      </c>
    </row>
    <row r="548" spans="1:7">
      <c r="A548" s="357" t="s">
        <v>2671</v>
      </c>
      <c r="B548" s="358" t="s">
        <v>2672</v>
      </c>
      <c r="C548" s="359" t="s">
        <v>116</v>
      </c>
      <c r="D548" s="359" t="s">
        <v>116</v>
      </c>
      <c r="E548" s="359" t="s">
        <v>116</v>
      </c>
      <c r="F548" s="359" t="s">
        <v>116</v>
      </c>
      <c r="G548" s="359" t="s">
        <v>116</v>
      </c>
    </row>
    <row r="549" spans="1:7" ht="28.8">
      <c r="A549" s="357" t="s">
        <v>2673</v>
      </c>
      <c r="B549" s="358" t="s">
        <v>2674</v>
      </c>
      <c r="C549" s="359" t="s">
        <v>115</v>
      </c>
      <c r="D549" s="359" t="s">
        <v>115</v>
      </c>
      <c r="E549" s="359" t="s">
        <v>115</v>
      </c>
      <c r="F549" s="359" t="s">
        <v>115</v>
      </c>
      <c r="G549" s="359" t="s">
        <v>115</v>
      </c>
    </row>
    <row r="550" spans="1:7">
      <c r="A550" s="357" t="s">
        <v>2675</v>
      </c>
      <c r="B550" s="358" t="s">
        <v>2676</v>
      </c>
      <c r="C550" s="359" t="s">
        <v>116</v>
      </c>
      <c r="D550" s="359" t="s">
        <v>116</v>
      </c>
      <c r="E550" s="359" t="s">
        <v>116</v>
      </c>
      <c r="F550" s="359" t="s">
        <v>116</v>
      </c>
      <c r="G550" s="359" t="s">
        <v>116</v>
      </c>
    </row>
    <row r="551" spans="1:7">
      <c r="A551" s="357" t="s">
        <v>2677</v>
      </c>
      <c r="B551" s="358" t="s">
        <v>996</v>
      </c>
      <c r="C551" s="359" t="s">
        <v>115</v>
      </c>
      <c r="D551" s="359" t="s">
        <v>116</v>
      </c>
      <c r="E551" s="359" t="s">
        <v>115</v>
      </c>
      <c r="F551" s="359" t="s">
        <v>115</v>
      </c>
      <c r="G551" s="359" t="s">
        <v>115</v>
      </c>
    </row>
    <row r="552" spans="1:7" ht="28.8">
      <c r="A552" s="357" t="s">
        <v>2678</v>
      </c>
      <c r="B552" s="358" t="s">
        <v>2679</v>
      </c>
      <c r="C552" s="359" t="s">
        <v>116</v>
      </c>
      <c r="D552" s="359" t="s">
        <v>116</v>
      </c>
      <c r="E552" s="359" t="s">
        <v>115</v>
      </c>
      <c r="F552" s="359" t="s">
        <v>115</v>
      </c>
      <c r="G552" s="359" t="s">
        <v>115</v>
      </c>
    </row>
    <row r="553" spans="1:7">
      <c r="A553" s="357" t="s">
        <v>2680</v>
      </c>
      <c r="B553" s="358" t="s">
        <v>789</v>
      </c>
      <c r="C553" s="359" t="s">
        <v>115</v>
      </c>
      <c r="D553" s="359" t="s">
        <v>116</v>
      </c>
      <c r="E553" s="359" t="s">
        <v>115</v>
      </c>
      <c r="F553" s="359" t="s">
        <v>115</v>
      </c>
      <c r="G553" s="359" t="s">
        <v>115</v>
      </c>
    </row>
    <row r="554" spans="1:7">
      <c r="A554" s="357" t="s">
        <v>2681</v>
      </c>
      <c r="B554" s="358" t="s">
        <v>998</v>
      </c>
      <c r="C554" s="359" t="s">
        <v>115</v>
      </c>
      <c r="D554" s="359" t="s">
        <v>116</v>
      </c>
      <c r="E554" s="359" t="s">
        <v>115</v>
      </c>
      <c r="F554" s="359" t="s">
        <v>115</v>
      </c>
      <c r="G554" s="359" t="s">
        <v>115</v>
      </c>
    </row>
    <row r="555" spans="1:7">
      <c r="A555" s="357" t="s">
        <v>2682</v>
      </c>
      <c r="B555" s="358" t="s">
        <v>2683</v>
      </c>
      <c r="C555" s="359" t="s">
        <v>115</v>
      </c>
      <c r="D555" s="359" t="s">
        <v>116</v>
      </c>
      <c r="E555" s="359" t="s">
        <v>115</v>
      </c>
      <c r="F555" s="359" t="s">
        <v>115</v>
      </c>
      <c r="G555" s="359" t="s">
        <v>115</v>
      </c>
    </row>
    <row r="556" spans="1:7">
      <c r="A556" s="357" t="s">
        <v>2684</v>
      </c>
      <c r="B556" s="358" t="s">
        <v>2685</v>
      </c>
      <c r="C556" s="359" t="s">
        <v>116</v>
      </c>
      <c r="D556" s="359" t="s">
        <v>116</v>
      </c>
      <c r="E556" s="359" t="s">
        <v>116</v>
      </c>
      <c r="F556" s="359" t="s">
        <v>116</v>
      </c>
      <c r="G556" s="359" t="s">
        <v>116</v>
      </c>
    </row>
    <row r="557" spans="1:7">
      <c r="A557" s="357" t="s">
        <v>2684</v>
      </c>
      <c r="B557" s="358" t="s">
        <v>2685</v>
      </c>
      <c r="C557" s="359" t="s">
        <v>1947</v>
      </c>
      <c r="D557" s="359" t="s">
        <v>1947</v>
      </c>
      <c r="E557" s="359" t="s">
        <v>1947</v>
      </c>
      <c r="F557" s="359" t="s">
        <v>1947</v>
      </c>
      <c r="G557" s="359" t="s">
        <v>1947</v>
      </c>
    </row>
    <row r="558" spans="1:7">
      <c r="A558" s="357" t="s">
        <v>2686</v>
      </c>
      <c r="B558" s="358" t="s">
        <v>2687</v>
      </c>
      <c r="C558" s="359" t="s">
        <v>116</v>
      </c>
      <c r="D558" s="359" t="s">
        <v>116</v>
      </c>
      <c r="E558" s="359" t="s">
        <v>116</v>
      </c>
      <c r="F558" s="359" t="s">
        <v>116</v>
      </c>
      <c r="G558" s="359" t="s">
        <v>116</v>
      </c>
    </row>
    <row r="559" spans="1:7">
      <c r="A559" s="357" t="s">
        <v>2688</v>
      </c>
      <c r="B559" s="358" t="s">
        <v>2125</v>
      </c>
      <c r="C559" s="359" t="s">
        <v>116</v>
      </c>
      <c r="D559" s="359" t="s">
        <v>116</v>
      </c>
      <c r="E559" s="359" t="s">
        <v>116</v>
      </c>
      <c r="F559" s="359" t="s">
        <v>116</v>
      </c>
      <c r="G559" s="359" t="s">
        <v>116</v>
      </c>
    </row>
    <row r="560" spans="1:7">
      <c r="A560" s="357" t="s">
        <v>2689</v>
      </c>
      <c r="B560" s="358" t="s">
        <v>2690</v>
      </c>
      <c r="C560" s="359" t="s">
        <v>116</v>
      </c>
      <c r="D560" s="359" t="s">
        <v>116</v>
      </c>
      <c r="E560" s="359" t="s">
        <v>116</v>
      </c>
      <c r="F560" s="359" t="s">
        <v>116</v>
      </c>
      <c r="G560" s="359" t="s">
        <v>116</v>
      </c>
    </row>
    <row r="561" spans="1:7">
      <c r="A561" s="357" t="s">
        <v>2691</v>
      </c>
      <c r="B561" s="358" t="s">
        <v>2153</v>
      </c>
      <c r="C561" s="359" t="s">
        <v>116</v>
      </c>
      <c r="D561" s="359" t="s">
        <v>116</v>
      </c>
      <c r="E561" s="359" t="s">
        <v>116</v>
      </c>
      <c r="F561" s="359" t="s">
        <v>116</v>
      </c>
      <c r="G561" s="359" t="s">
        <v>116</v>
      </c>
    </row>
    <row r="562" spans="1:7">
      <c r="A562" s="357" t="s">
        <v>2692</v>
      </c>
      <c r="B562" s="358" t="s">
        <v>2529</v>
      </c>
      <c r="C562" s="359" t="s">
        <v>116</v>
      </c>
      <c r="D562" s="359" t="s">
        <v>116</v>
      </c>
      <c r="E562" s="359" t="s">
        <v>116</v>
      </c>
      <c r="F562" s="359" t="s">
        <v>116</v>
      </c>
      <c r="G562" s="359" t="s">
        <v>116</v>
      </c>
    </row>
    <row r="563" spans="1:7">
      <c r="A563" s="357" t="s">
        <v>2693</v>
      </c>
      <c r="B563" s="358" t="s">
        <v>2694</v>
      </c>
      <c r="C563" s="359" t="s">
        <v>116</v>
      </c>
      <c r="D563" s="359" t="s">
        <v>116</v>
      </c>
      <c r="E563" s="359" t="s">
        <v>116</v>
      </c>
      <c r="F563" s="359" t="s">
        <v>116</v>
      </c>
      <c r="G563" s="359" t="s">
        <v>116</v>
      </c>
    </row>
    <row r="564" spans="1:7">
      <c r="A564" s="357" t="s">
        <v>2695</v>
      </c>
      <c r="B564" s="358" t="s">
        <v>2696</v>
      </c>
      <c r="C564" s="359" t="s">
        <v>116</v>
      </c>
      <c r="D564" s="359" t="s">
        <v>116</v>
      </c>
      <c r="E564" s="359" t="s">
        <v>116</v>
      </c>
      <c r="F564" s="359" t="s">
        <v>116</v>
      </c>
      <c r="G564" s="359" t="s">
        <v>116</v>
      </c>
    </row>
    <row r="565" spans="1:7">
      <c r="A565" s="357" t="s">
        <v>2695</v>
      </c>
      <c r="B565" s="358" t="s">
        <v>2697</v>
      </c>
      <c r="C565" s="359" t="s">
        <v>116</v>
      </c>
      <c r="D565" s="359" t="s">
        <v>116</v>
      </c>
      <c r="E565" s="359" t="s">
        <v>116</v>
      </c>
      <c r="F565" s="359" t="s">
        <v>116</v>
      </c>
      <c r="G565" s="359" t="s">
        <v>116</v>
      </c>
    </row>
    <row r="566" spans="1:7">
      <c r="A566" s="357" t="s">
        <v>2698</v>
      </c>
      <c r="B566" s="358" t="s">
        <v>1690</v>
      </c>
      <c r="C566" s="359" t="s">
        <v>116</v>
      </c>
      <c r="D566" s="359" t="s">
        <v>116</v>
      </c>
      <c r="E566" s="359" t="s">
        <v>115</v>
      </c>
      <c r="F566" s="359" t="s">
        <v>115</v>
      </c>
      <c r="G566" s="359" t="s">
        <v>115</v>
      </c>
    </row>
    <row r="567" spans="1:7">
      <c r="A567" s="357" t="s">
        <v>2699</v>
      </c>
      <c r="B567" s="358" t="s">
        <v>2125</v>
      </c>
      <c r="C567" s="359" t="s">
        <v>116</v>
      </c>
      <c r="D567" s="359" t="s">
        <v>116</v>
      </c>
      <c r="E567" s="359" t="s">
        <v>116</v>
      </c>
      <c r="F567" s="359" t="s">
        <v>116</v>
      </c>
      <c r="G567" s="359" t="s">
        <v>116</v>
      </c>
    </row>
    <row r="568" spans="1:7">
      <c r="A568" s="357" t="s">
        <v>2700</v>
      </c>
      <c r="B568" s="358" t="s">
        <v>2153</v>
      </c>
      <c r="C568" s="359" t="s">
        <v>116</v>
      </c>
      <c r="D568" s="359" t="s">
        <v>116</v>
      </c>
      <c r="E568" s="359" t="s">
        <v>116</v>
      </c>
      <c r="F568" s="359" t="s">
        <v>116</v>
      </c>
      <c r="G568" s="359" t="s">
        <v>116</v>
      </c>
    </row>
    <row r="569" spans="1:7">
      <c r="A569" s="357" t="s">
        <v>2701</v>
      </c>
      <c r="B569" s="358" t="s">
        <v>2702</v>
      </c>
      <c r="C569" s="359" t="s">
        <v>116</v>
      </c>
      <c r="D569" s="359" t="s">
        <v>116</v>
      </c>
      <c r="E569" s="359" t="s">
        <v>116</v>
      </c>
      <c r="F569" s="359" t="s">
        <v>116</v>
      </c>
      <c r="G569" s="359" t="s">
        <v>116</v>
      </c>
    </row>
    <row r="570" spans="1:7">
      <c r="A570" s="357" t="s">
        <v>2703</v>
      </c>
      <c r="B570" s="358" t="s">
        <v>1693</v>
      </c>
      <c r="C570" s="359" t="s">
        <v>115</v>
      </c>
      <c r="D570" s="359" t="s">
        <v>115</v>
      </c>
      <c r="E570" s="359" t="s">
        <v>115</v>
      </c>
      <c r="F570" s="359" t="s">
        <v>116</v>
      </c>
      <c r="G570" s="359" t="s">
        <v>115</v>
      </c>
    </row>
    <row r="571" spans="1:7">
      <c r="A571" s="357" t="s">
        <v>2704</v>
      </c>
      <c r="B571" s="358" t="s">
        <v>2704</v>
      </c>
      <c r="C571" s="359" t="s">
        <v>2705</v>
      </c>
      <c r="D571" s="359" t="s">
        <v>116</v>
      </c>
      <c r="E571" s="359" t="s">
        <v>115</v>
      </c>
      <c r="F571" s="359" t="s">
        <v>116</v>
      </c>
      <c r="G571" s="359" t="s">
        <v>115</v>
      </c>
    </row>
    <row r="572" spans="1:7">
      <c r="A572" s="357" t="s">
        <v>2706</v>
      </c>
      <c r="B572" s="358" t="s">
        <v>1016</v>
      </c>
      <c r="C572" s="359" t="s">
        <v>116</v>
      </c>
      <c r="D572" s="359" t="s">
        <v>116</v>
      </c>
      <c r="E572" s="359" t="s">
        <v>115</v>
      </c>
      <c r="F572" s="359" t="s">
        <v>115</v>
      </c>
      <c r="G572" s="359" t="s">
        <v>115</v>
      </c>
    </row>
    <row r="573" spans="1:7">
      <c r="A573" s="357" t="s">
        <v>2707</v>
      </c>
      <c r="B573" s="358" t="s">
        <v>2708</v>
      </c>
      <c r="C573" s="359" t="s">
        <v>115</v>
      </c>
      <c r="D573" s="359" t="s">
        <v>116</v>
      </c>
      <c r="E573" s="359" t="s">
        <v>115</v>
      </c>
      <c r="F573" s="359" t="s">
        <v>115</v>
      </c>
      <c r="G573" s="359" t="s">
        <v>115</v>
      </c>
    </row>
    <row r="574" spans="1:7">
      <c r="A574" s="357" t="s">
        <v>2709</v>
      </c>
      <c r="B574" s="358" t="s">
        <v>2710</v>
      </c>
      <c r="C574" s="359" t="s">
        <v>115</v>
      </c>
      <c r="D574" s="359" t="s">
        <v>116</v>
      </c>
      <c r="E574" s="359" t="s">
        <v>115</v>
      </c>
      <c r="F574" s="359" t="s">
        <v>115</v>
      </c>
      <c r="G574" s="359" t="s">
        <v>115</v>
      </c>
    </row>
    <row r="575" spans="1:7">
      <c r="A575" s="357" t="s">
        <v>2711</v>
      </c>
      <c r="B575" s="358" t="s">
        <v>1661</v>
      </c>
      <c r="C575" s="359" t="s">
        <v>115</v>
      </c>
      <c r="D575" s="359" t="s">
        <v>116</v>
      </c>
      <c r="E575" s="359" t="s">
        <v>115</v>
      </c>
      <c r="F575" s="359" t="s">
        <v>115</v>
      </c>
      <c r="G575" s="359" t="s">
        <v>115</v>
      </c>
    </row>
    <row r="576" spans="1:7">
      <c r="A576" s="357" t="s">
        <v>2712</v>
      </c>
      <c r="B576" s="358" t="s">
        <v>2713</v>
      </c>
      <c r="C576" s="359" t="s">
        <v>116</v>
      </c>
      <c r="D576" s="359" t="s">
        <v>116</v>
      </c>
      <c r="E576" s="359" t="s">
        <v>115</v>
      </c>
      <c r="F576" s="359" t="s">
        <v>115</v>
      </c>
      <c r="G576" s="359" t="s">
        <v>115</v>
      </c>
    </row>
    <row r="577" spans="1:7">
      <c r="A577" s="357" t="s">
        <v>2714</v>
      </c>
      <c r="B577" s="358" t="s">
        <v>954</v>
      </c>
      <c r="C577" s="359" t="s">
        <v>115</v>
      </c>
      <c r="D577" s="359" t="s">
        <v>116</v>
      </c>
      <c r="E577" s="359" t="s">
        <v>115</v>
      </c>
      <c r="F577" s="359" t="s">
        <v>115</v>
      </c>
      <c r="G577" s="359" t="s">
        <v>115</v>
      </c>
    </row>
    <row r="578" spans="1:7">
      <c r="A578" s="357" t="s">
        <v>2715</v>
      </c>
      <c r="B578" s="358" t="s">
        <v>2716</v>
      </c>
      <c r="C578" s="359" t="s">
        <v>116</v>
      </c>
      <c r="D578" s="359" t="s">
        <v>116</v>
      </c>
      <c r="E578" s="359" t="s">
        <v>116</v>
      </c>
      <c r="F578" s="359" t="s">
        <v>116</v>
      </c>
      <c r="G578" s="359" t="s">
        <v>116</v>
      </c>
    </row>
    <row r="579" spans="1:7">
      <c r="A579" s="357" t="s">
        <v>2717</v>
      </c>
      <c r="B579" s="358" t="s">
        <v>2718</v>
      </c>
      <c r="C579" s="359" t="s">
        <v>116</v>
      </c>
      <c r="D579" s="359" t="s">
        <v>116</v>
      </c>
      <c r="E579" s="359" t="s">
        <v>116</v>
      </c>
      <c r="F579" s="359" t="s">
        <v>116</v>
      </c>
      <c r="G579" s="359" t="s">
        <v>116</v>
      </c>
    </row>
    <row r="580" spans="1:7">
      <c r="A580" s="357" t="s">
        <v>2719</v>
      </c>
      <c r="B580" s="358" t="s">
        <v>2113</v>
      </c>
      <c r="C580" s="359" t="s">
        <v>116</v>
      </c>
      <c r="D580" s="359" t="s">
        <v>116</v>
      </c>
      <c r="E580" s="359" t="s">
        <v>116</v>
      </c>
      <c r="F580" s="359" t="s">
        <v>116</v>
      </c>
      <c r="G580" s="359" t="s">
        <v>116</v>
      </c>
    </row>
    <row r="581" spans="1:7">
      <c r="A581" s="357" t="s">
        <v>2720</v>
      </c>
      <c r="B581" s="358" t="s">
        <v>2721</v>
      </c>
      <c r="C581" s="359" t="s">
        <v>116</v>
      </c>
      <c r="D581" s="359" t="s">
        <v>116</v>
      </c>
      <c r="E581" s="359" t="s">
        <v>116</v>
      </c>
      <c r="F581" s="359" t="s">
        <v>116</v>
      </c>
      <c r="G581" s="359" t="s">
        <v>116</v>
      </c>
    </row>
    <row r="582" spans="1:7">
      <c r="A582" s="357" t="s">
        <v>2722</v>
      </c>
      <c r="B582" s="358" t="s">
        <v>1767</v>
      </c>
      <c r="C582" s="359" t="s">
        <v>116</v>
      </c>
      <c r="D582" s="359" t="s">
        <v>116</v>
      </c>
      <c r="E582" s="359" t="s">
        <v>116</v>
      </c>
      <c r="F582" s="359" t="s">
        <v>115</v>
      </c>
      <c r="G582" s="359" t="s">
        <v>116</v>
      </c>
    </row>
    <row r="583" spans="1:7">
      <c r="A583" s="357" t="s">
        <v>2723</v>
      </c>
      <c r="B583" s="358" t="s">
        <v>2724</v>
      </c>
      <c r="C583" s="359" t="s">
        <v>116</v>
      </c>
      <c r="D583" s="359" t="s">
        <v>116</v>
      </c>
      <c r="E583" s="359" t="s">
        <v>116</v>
      </c>
      <c r="F583" s="359" t="s">
        <v>116</v>
      </c>
      <c r="G583" s="359" t="s">
        <v>116</v>
      </c>
    </row>
    <row r="584" spans="1:7">
      <c r="A584" s="357" t="s">
        <v>2725</v>
      </c>
      <c r="B584" s="358" t="s">
        <v>2726</v>
      </c>
      <c r="C584" s="359" t="s">
        <v>116</v>
      </c>
      <c r="D584" s="359" t="s">
        <v>116</v>
      </c>
      <c r="E584" s="359" t="s">
        <v>116</v>
      </c>
      <c r="F584" s="359" t="s">
        <v>116</v>
      </c>
      <c r="G584" s="359" t="s">
        <v>116</v>
      </c>
    </row>
    <row r="585" spans="1:7">
      <c r="A585" s="357" t="s">
        <v>2727</v>
      </c>
      <c r="B585" s="358" t="s">
        <v>2728</v>
      </c>
      <c r="C585" s="359" t="s">
        <v>1947</v>
      </c>
      <c r="D585" s="359" t="s">
        <v>1947</v>
      </c>
      <c r="E585" s="359" t="s">
        <v>1947</v>
      </c>
      <c r="F585" s="359" t="s">
        <v>1947</v>
      </c>
      <c r="G585" s="359" t="s">
        <v>1947</v>
      </c>
    </row>
    <row r="586" spans="1:7">
      <c r="A586" s="357" t="s">
        <v>2729</v>
      </c>
      <c r="B586" s="358" t="s">
        <v>2730</v>
      </c>
      <c r="C586" s="359" t="s">
        <v>116</v>
      </c>
      <c r="D586" s="359" t="s">
        <v>116</v>
      </c>
      <c r="E586" s="359" t="s">
        <v>116</v>
      </c>
      <c r="F586" s="359" t="s">
        <v>116</v>
      </c>
      <c r="G586" s="359" t="s">
        <v>116</v>
      </c>
    </row>
    <row r="587" spans="1:7">
      <c r="A587" s="357" t="s">
        <v>2731</v>
      </c>
      <c r="B587" s="358" t="s">
        <v>2640</v>
      </c>
      <c r="C587" s="359" t="s">
        <v>116</v>
      </c>
      <c r="D587" s="359" t="s">
        <v>116</v>
      </c>
      <c r="E587" s="359" t="s">
        <v>116</v>
      </c>
      <c r="F587" s="359" t="s">
        <v>116</v>
      </c>
      <c r="G587" s="359" t="s">
        <v>116</v>
      </c>
    </row>
    <row r="588" spans="1:7">
      <c r="A588" s="357" t="s">
        <v>2732</v>
      </c>
      <c r="B588" s="358" t="s">
        <v>2733</v>
      </c>
      <c r="C588" s="359" t="s">
        <v>1947</v>
      </c>
      <c r="D588" s="359" t="s">
        <v>1947</v>
      </c>
      <c r="E588" s="359" t="s">
        <v>1947</v>
      </c>
      <c r="F588" s="359" t="s">
        <v>1947</v>
      </c>
      <c r="G588" s="359" t="s">
        <v>1947</v>
      </c>
    </row>
    <row r="589" spans="1:7">
      <c r="A589" s="357" t="s">
        <v>2734</v>
      </c>
      <c r="B589" s="358" t="s">
        <v>2735</v>
      </c>
      <c r="C589" s="359" t="s">
        <v>116</v>
      </c>
      <c r="D589" s="359" t="s">
        <v>116</v>
      </c>
      <c r="E589" s="359" t="s">
        <v>116</v>
      </c>
      <c r="F589" s="359" t="s">
        <v>116</v>
      </c>
      <c r="G589" s="359" t="s">
        <v>116</v>
      </c>
    </row>
    <row r="590" spans="1:7">
      <c r="A590" s="357" t="s">
        <v>2736</v>
      </c>
      <c r="B590" s="358" t="s">
        <v>2737</v>
      </c>
      <c r="C590" s="359" t="s">
        <v>116</v>
      </c>
      <c r="D590" s="359" t="s">
        <v>116</v>
      </c>
      <c r="E590" s="359" t="s">
        <v>116</v>
      </c>
      <c r="F590" s="359" t="s">
        <v>116</v>
      </c>
      <c r="G590" s="359" t="s">
        <v>116</v>
      </c>
    </row>
    <row r="591" spans="1:7">
      <c r="A591" s="357" t="s">
        <v>2738</v>
      </c>
      <c r="B591" s="358" t="s">
        <v>2739</v>
      </c>
      <c r="C591" s="359" t="s">
        <v>116</v>
      </c>
      <c r="D591" s="359" t="s">
        <v>116</v>
      </c>
      <c r="E591" s="359" t="s">
        <v>116</v>
      </c>
      <c r="F591" s="359" t="s">
        <v>116</v>
      </c>
      <c r="G591" s="359" t="s">
        <v>116</v>
      </c>
    </row>
    <row r="592" spans="1:7">
      <c r="A592" s="357" t="s">
        <v>2740</v>
      </c>
      <c r="B592" s="358" t="s">
        <v>2741</v>
      </c>
      <c r="C592" s="359" t="s">
        <v>116</v>
      </c>
      <c r="D592" s="359" t="s">
        <v>116</v>
      </c>
      <c r="E592" s="359" t="s">
        <v>116</v>
      </c>
      <c r="F592" s="359" t="s">
        <v>116</v>
      </c>
      <c r="G592" s="359" t="s">
        <v>116</v>
      </c>
    </row>
    <row r="593" spans="1:7">
      <c r="A593" s="357" t="s">
        <v>2742</v>
      </c>
      <c r="B593" s="358" t="s">
        <v>2743</v>
      </c>
      <c r="C593" s="359" t="s">
        <v>116</v>
      </c>
      <c r="D593" s="359" t="s">
        <v>116</v>
      </c>
      <c r="E593" s="359" t="s">
        <v>116</v>
      </c>
      <c r="F593" s="359" t="s">
        <v>116</v>
      </c>
      <c r="G593" s="359" t="s">
        <v>116</v>
      </c>
    </row>
    <row r="594" spans="1:7">
      <c r="A594" s="357" t="s">
        <v>2744</v>
      </c>
      <c r="B594" s="358" t="s">
        <v>2745</v>
      </c>
      <c r="C594" s="359" t="s">
        <v>116</v>
      </c>
      <c r="D594" s="359" t="s">
        <v>116</v>
      </c>
      <c r="E594" s="359" t="s">
        <v>116</v>
      </c>
      <c r="F594" s="359" t="s">
        <v>116</v>
      </c>
      <c r="G594" s="359" t="s">
        <v>116</v>
      </c>
    </row>
    <row r="595" spans="1:7">
      <c r="A595" s="357" t="s">
        <v>2746</v>
      </c>
      <c r="B595" s="358" t="s">
        <v>2747</v>
      </c>
      <c r="C595" s="359" t="s">
        <v>115</v>
      </c>
      <c r="D595" s="359" t="s">
        <v>115</v>
      </c>
      <c r="E595" s="359" t="s">
        <v>115</v>
      </c>
      <c r="F595" s="359" t="s">
        <v>115</v>
      </c>
      <c r="G595" s="359" t="s">
        <v>115</v>
      </c>
    </row>
    <row r="596" spans="1:7">
      <c r="A596" s="357" t="s">
        <v>2748</v>
      </c>
      <c r="B596" s="358" t="s">
        <v>2749</v>
      </c>
      <c r="C596" s="359" t="s">
        <v>116</v>
      </c>
      <c r="D596" s="359" t="s">
        <v>116</v>
      </c>
      <c r="E596" s="359" t="s">
        <v>116</v>
      </c>
      <c r="F596" s="359" t="s">
        <v>116</v>
      </c>
      <c r="G596" s="359" t="s">
        <v>116</v>
      </c>
    </row>
    <row r="597" spans="1:7">
      <c r="A597" s="357" t="s">
        <v>2750</v>
      </c>
      <c r="B597" s="358" t="s">
        <v>2751</v>
      </c>
      <c r="C597" s="359" t="s">
        <v>116</v>
      </c>
      <c r="D597" s="359" t="s">
        <v>116</v>
      </c>
      <c r="E597" s="359" t="s">
        <v>116</v>
      </c>
      <c r="F597" s="359" t="s">
        <v>115</v>
      </c>
      <c r="G597" s="359" t="s">
        <v>115</v>
      </c>
    </row>
    <row r="598" spans="1:7">
      <c r="A598" s="357" t="s">
        <v>2752</v>
      </c>
      <c r="B598" s="358" t="s">
        <v>2753</v>
      </c>
      <c r="C598" s="359" t="s">
        <v>116</v>
      </c>
      <c r="D598" s="359" t="s">
        <v>116</v>
      </c>
      <c r="E598" s="359" t="s">
        <v>116</v>
      </c>
      <c r="F598" s="359" t="s">
        <v>116</v>
      </c>
      <c r="G598" s="359" t="s">
        <v>116</v>
      </c>
    </row>
    <row r="599" spans="1:7">
      <c r="A599" s="357" t="s">
        <v>2754</v>
      </c>
      <c r="B599" s="358" t="s">
        <v>2751</v>
      </c>
      <c r="C599" s="359" t="s">
        <v>116</v>
      </c>
      <c r="D599" s="359" t="s">
        <v>116</v>
      </c>
      <c r="E599" s="359" t="s">
        <v>116</v>
      </c>
      <c r="F599" s="359" t="s">
        <v>115</v>
      </c>
      <c r="G599" s="359" t="s">
        <v>115</v>
      </c>
    </row>
    <row r="600" spans="1:7">
      <c r="A600" s="357" t="s">
        <v>2755</v>
      </c>
      <c r="B600" s="358" t="s">
        <v>1026</v>
      </c>
      <c r="C600" s="359" t="s">
        <v>115</v>
      </c>
      <c r="D600" s="359" t="s">
        <v>116</v>
      </c>
      <c r="E600" s="359" t="s">
        <v>115</v>
      </c>
      <c r="F600" s="359" t="s">
        <v>115</v>
      </c>
      <c r="G600" s="359" t="s">
        <v>115</v>
      </c>
    </row>
    <row r="601" spans="1:7">
      <c r="A601" s="357" t="s">
        <v>2756</v>
      </c>
      <c r="B601" s="358" t="s">
        <v>1028</v>
      </c>
      <c r="C601" s="359" t="s">
        <v>116</v>
      </c>
      <c r="D601" s="359" t="s">
        <v>116</v>
      </c>
      <c r="E601" s="359" t="s">
        <v>115</v>
      </c>
      <c r="F601" s="359" t="s">
        <v>115</v>
      </c>
      <c r="G601" s="359" t="s">
        <v>115</v>
      </c>
    </row>
    <row r="602" spans="1:7">
      <c r="A602" s="357" t="s">
        <v>2757</v>
      </c>
      <c r="B602" s="358" t="s">
        <v>1030</v>
      </c>
      <c r="C602" s="359" t="s">
        <v>116</v>
      </c>
      <c r="D602" s="359" t="s">
        <v>116</v>
      </c>
      <c r="E602" s="359" t="s">
        <v>115</v>
      </c>
      <c r="F602" s="359" t="s">
        <v>115</v>
      </c>
      <c r="G602" s="359" t="s">
        <v>115</v>
      </c>
    </row>
    <row r="603" spans="1:7">
      <c r="A603" s="357" t="s">
        <v>2757</v>
      </c>
      <c r="B603" s="358" t="s">
        <v>1030</v>
      </c>
      <c r="C603" s="359" t="s">
        <v>116</v>
      </c>
      <c r="D603" s="359" t="s">
        <v>116</v>
      </c>
      <c r="E603" s="359" t="s">
        <v>115</v>
      </c>
      <c r="F603" s="359" t="s">
        <v>115</v>
      </c>
      <c r="G603" s="359" t="s">
        <v>115</v>
      </c>
    </row>
    <row r="604" spans="1:7">
      <c r="A604" s="357" t="s">
        <v>2758</v>
      </c>
      <c r="B604" s="358" t="s">
        <v>2759</v>
      </c>
      <c r="C604" s="359" t="s">
        <v>116</v>
      </c>
      <c r="D604" s="359" t="s">
        <v>116</v>
      </c>
      <c r="E604" s="359" t="s">
        <v>115</v>
      </c>
      <c r="F604" s="359" t="s">
        <v>115</v>
      </c>
      <c r="G604" s="359" t="s">
        <v>115</v>
      </c>
    </row>
    <row r="605" spans="1:7">
      <c r="A605" s="357" t="s">
        <v>2760</v>
      </c>
      <c r="B605" s="358" t="s">
        <v>2761</v>
      </c>
      <c r="C605" s="359" t="s">
        <v>116</v>
      </c>
      <c r="D605" s="359" t="s">
        <v>116</v>
      </c>
      <c r="E605" s="359" t="s">
        <v>116</v>
      </c>
      <c r="F605" s="359" t="s">
        <v>116</v>
      </c>
      <c r="G605" s="359" t="s">
        <v>116</v>
      </c>
    </row>
    <row r="606" spans="1:7">
      <c r="A606" s="357" t="s">
        <v>2762</v>
      </c>
      <c r="B606" s="358" t="s">
        <v>2763</v>
      </c>
      <c r="C606" s="359" t="s">
        <v>116</v>
      </c>
      <c r="D606" s="359" t="s">
        <v>116</v>
      </c>
      <c r="E606" s="359" t="s">
        <v>116</v>
      </c>
      <c r="F606" s="359" t="s">
        <v>116</v>
      </c>
      <c r="G606" s="359" t="s">
        <v>116</v>
      </c>
    </row>
    <row r="607" spans="1:7">
      <c r="A607" s="357" t="s">
        <v>2764</v>
      </c>
      <c r="B607" s="358" t="s">
        <v>2765</v>
      </c>
      <c r="C607" s="359" t="s">
        <v>116</v>
      </c>
      <c r="D607" s="359" t="s">
        <v>116</v>
      </c>
      <c r="E607" s="359" t="s">
        <v>116</v>
      </c>
      <c r="F607" s="359" t="s">
        <v>116</v>
      </c>
      <c r="G607" s="359" t="s">
        <v>116</v>
      </c>
    </row>
    <row r="608" spans="1:7">
      <c r="A608" s="357" t="s">
        <v>2766</v>
      </c>
      <c r="B608" s="358" t="s">
        <v>2767</v>
      </c>
      <c r="C608" s="359" t="s">
        <v>116</v>
      </c>
      <c r="D608" s="359" t="s">
        <v>116</v>
      </c>
      <c r="E608" s="359" t="s">
        <v>116</v>
      </c>
      <c r="F608" s="359" t="s">
        <v>116</v>
      </c>
      <c r="G608" s="359" t="s">
        <v>116</v>
      </c>
    </row>
    <row r="609" spans="1:7">
      <c r="A609" s="357" t="s">
        <v>2768</v>
      </c>
      <c r="B609" s="358" t="s">
        <v>2769</v>
      </c>
      <c r="C609" s="359" t="s">
        <v>115</v>
      </c>
      <c r="D609" s="359" t="s">
        <v>116</v>
      </c>
      <c r="E609" s="359" t="s">
        <v>115</v>
      </c>
      <c r="F609" s="359" t="s">
        <v>115</v>
      </c>
      <c r="G609" s="359" t="s">
        <v>115</v>
      </c>
    </row>
    <row r="610" spans="1:7">
      <c r="A610" s="357" t="s">
        <v>2770</v>
      </c>
      <c r="B610" s="358" t="s">
        <v>2771</v>
      </c>
      <c r="C610" s="359" t="s">
        <v>116</v>
      </c>
      <c r="D610" s="359" t="s">
        <v>116</v>
      </c>
      <c r="E610" s="359" t="s">
        <v>116</v>
      </c>
      <c r="F610" s="359" t="s">
        <v>115</v>
      </c>
      <c r="G610" s="359" t="s">
        <v>115</v>
      </c>
    </row>
    <row r="611" spans="1:7">
      <c r="A611" s="357" t="s">
        <v>2772</v>
      </c>
      <c r="B611" s="358" t="s">
        <v>2773</v>
      </c>
      <c r="C611" s="359" t="s">
        <v>116</v>
      </c>
      <c r="D611" s="359" t="s">
        <v>116</v>
      </c>
      <c r="E611" s="359" t="s">
        <v>116</v>
      </c>
      <c r="F611" s="359" t="s">
        <v>116</v>
      </c>
      <c r="G611" s="359" t="s">
        <v>116</v>
      </c>
    </row>
    <row r="612" spans="1:7">
      <c r="A612" s="357" t="s">
        <v>2774</v>
      </c>
      <c r="B612" s="358" t="s">
        <v>2775</v>
      </c>
      <c r="C612" s="359" t="s">
        <v>116</v>
      </c>
      <c r="D612" s="359" t="s">
        <v>116</v>
      </c>
      <c r="E612" s="359" t="s">
        <v>116</v>
      </c>
      <c r="F612" s="359" t="s">
        <v>116</v>
      </c>
      <c r="G612" s="359" t="s">
        <v>116</v>
      </c>
    </row>
    <row r="613" spans="1:7">
      <c r="A613" s="357" t="s">
        <v>2776</v>
      </c>
      <c r="B613" s="358" t="s">
        <v>2777</v>
      </c>
      <c r="C613" s="359" t="s">
        <v>116</v>
      </c>
      <c r="D613" s="359" t="s">
        <v>116</v>
      </c>
      <c r="E613" s="359" t="s">
        <v>116</v>
      </c>
      <c r="F613" s="359" t="s">
        <v>116</v>
      </c>
      <c r="G613" s="359" t="s">
        <v>116</v>
      </c>
    </row>
    <row r="614" spans="1:7">
      <c r="A614" s="357" t="s">
        <v>2778</v>
      </c>
      <c r="B614" s="358" t="s">
        <v>2779</v>
      </c>
      <c r="C614" s="359" t="s">
        <v>116</v>
      </c>
      <c r="D614" s="359" t="s">
        <v>116</v>
      </c>
      <c r="E614" s="359" t="s">
        <v>116</v>
      </c>
      <c r="F614" s="359" t="s">
        <v>116</v>
      </c>
      <c r="G614" s="359" t="s">
        <v>116</v>
      </c>
    </row>
    <row r="615" spans="1:7">
      <c r="A615" s="357" t="s">
        <v>2780</v>
      </c>
      <c r="B615" s="358" t="s">
        <v>2470</v>
      </c>
      <c r="C615" s="359" t="s">
        <v>116</v>
      </c>
      <c r="D615" s="359" t="s">
        <v>116</v>
      </c>
      <c r="E615" s="359" t="s">
        <v>116</v>
      </c>
      <c r="F615" s="359" t="s">
        <v>116</v>
      </c>
      <c r="G615" s="359" t="s">
        <v>116</v>
      </c>
    </row>
    <row r="616" spans="1:7">
      <c r="A616" s="357" t="s">
        <v>2781</v>
      </c>
      <c r="B616" s="358" t="s">
        <v>2782</v>
      </c>
      <c r="C616" s="359" t="s">
        <v>116</v>
      </c>
      <c r="D616" s="359" t="s">
        <v>116</v>
      </c>
      <c r="E616" s="359" t="s">
        <v>116</v>
      </c>
      <c r="F616" s="359" t="s">
        <v>116</v>
      </c>
      <c r="G616" s="359" t="s">
        <v>116</v>
      </c>
    </row>
    <row r="617" spans="1:7">
      <c r="A617" s="357" t="s">
        <v>2783</v>
      </c>
      <c r="B617" s="358" t="s">
        <v>2784</v>
      </c>
      <c r="C617" s="359" t="s">
        <v>116</v>
      </c>
      <c r="D617" s="359" t="s">
        <v>116</v>
      </c>
      <c r="E617" s="359" t="s">
        <v>116</v>
      </c>
      <c r="F617" s="359" t="s">
        <v>116</v>
      </c>
      <c r="G617" s="359" t="s">
        <v>116</v>
      </c>
    </row>
    <row r="618" spans="1:7">
      <c r="A618" s="357" t="s">
        <v>2785</v>
      </c>
      <c r="B618" s="358" t="s">
        <v>2786</v>
      </c>
      <c r="C618" s="359" t="s">
        <v>116</v>
      </c>
      <c r="D618" s="359" t="s">
        <v>116</v>
      </c>
      <c r="E618" s="359" t="s">
        <v>116</v>
      </c>
      <c r="F618" s="359" t="s">
        <v>116</v>
      </c>
      <c r="G618" s="359" t="s">
        <v>116</v>
      </c>
    </row>
    <row r="619" spans="1:7">
      <c r="A619" s="357" t="s">
        <v>2787</v>
      </c>
      <c r="B619" s="358" t="s">
        <v>41</v>
      </c>
      <c r="C619" s="359" t="s">
        <v>115</v>
      </c>
      <c r="D619" s="359" t="s">
        <v>116</v>
      </c>
      <c r="E619" s="359" t="s">
        <v>115</v>
      </c>
      <c r="F619" s="359" t="s">
        <v>115</v>
      </c>
      <c r="G619" s="359" t="s">
        <v>115</v>
      </c>
    </row>
    <row r="620" spans="1:7">
      <c r="A620" s="357" t="s">
        <v>2788</v>
      </c>
      <c r="B620" s="358" t="s">
        <v>2789</v>
      </c>
      <c r="C620" s="359" t="s">
        <v>116</v>
      </c>
      <c r="D620" s="359" t="s">
        <v>116</v>
      </c>
      <c r="E620" s="359" t="s">
        <v>116</v>
      </c>
      <c r="F620" s="359" t="s">
        <v>116</v>
      </c>
      <c r="G620" s="359" t="s">
        <v>116</v>
      </c>
    </row>
    <row r="621" spans="1:7">
      <c r="A621" s="357" t="s">
        <v>2790</v>
      </c>
      <c r="B621" s="358" t="s">
        <v>1037</v>
      </c>
      <c r="C621" s="359" t="s">
        <v>116</v>
      </c>
      <c r="D621" s="359" t="s">
        <v>116</v>
      </c>
      <c r="E621" s="359" t="s">
        <v>115</v>
      </c>
      <c r="F621" s="359" t="s">
        <v>115</v>
      </c>
      <c r="G621" s="359" t="s">
        <v>115</v>
      </c>
    </row>
    <row r="622" spans="1:7">
      <c r="A622" s="357" t="s">
        <v>2791</v>
      </c>
      <c r="B622" s="358" t="s">
        <v>2792</v>
      </c>
      <c r="C622" s="359" t="s">
        <v>116</v>
      </c>
      <c r="D622" s="359" t="s">
        <v>116</v>
      </c>
      <c r="E622" s="359" t="s">
        <v>115</v>
      </c>
      <c r="F622" s="359" t="s">
        <v>115</v>
      </c>
      <c r="G622" s="359" t="s">
        <v>115</v>
      </c>
    </row>
    <row r="623" spans="1:7">
      <c r="A623" s="357" t="s">
        <v>2793</v>
      </c>
      <c r="B623" s="358" t="s">
        <v>2794</v>
      </c>
      <c r="C623" s="359" t="s">
        <v>115</v>
      </c>
      <c r="D623" s="359" t="s">
        <v>115</v>
      </c>
      <c r="E623" s="359" t="s">
        <v>115</v>
      </c>
      <c r="F623" s="359" t="s">
        <v>115</v>
      </c>
      <c r="G623" s="359" t="s">
        <v>115</v>
      </c>
    </row>
    <row r="624" spans="1:7">
      <c r="A624" s="357" t="s">
        <v>2795</v>
      </c>
      <c r="B624" s="358" t="s">
        <v>2796</v>
      </c>
      <c r="C624" s="359" t="s">
        <v>116</v>
      </c>
      <c r="D624" s="359" t="s">
        <v>116</v>
      </c>
      <c r="E624" s="359" t="s">
        <v>115</v>
      </c>
      <c r="F624" s="359" t="s">
        <v>116</v>
      </c>
      <c r="G624" s="359" t="s">
        <v>116</v>
      </c>
    </row>
    <row r="625" spans="1:7">
      <c r="A625" s="357" t="s">
        <v>2797</v>
      </c>
      <c r="B625" s="358" t="s">
        <v>2798</v>
      </c>
      <c r="C625" s="359" t="s">
        <v>116</v>
      </c>
      <c r="D625" s="359" t="s">
        <v>116</v>
      </c>
      <c r="E625" s="359" t="s">
        <v>116</v>
      </c>
      <c r="F625" s="359" t="s">
        <v>115</v>
      </c>
      <c r="G625" s="359" t="s">
        <v>115</v>
      </c>
    </row>
    <row r="626" spans="1:7">
      <c r="A626" s="357" t="s">
        <v>2799</v>
      </c>
      <c r="B626" s="358" t="s">
        <v>2798</v>
      </c>
      <c r="C626" s="359" t="s">
        <v>116</v>
      </c>
      <c r="D626" s="359" t="s">
        <v>116</v>
      </c>
      <c r="E626" s="359" t="s">
        <v>116</v>
      </c>
      <c r="F626" s="359" t="s">
        <v>115</v>
      </c>
      <c r="G626" s="359" t="s">
        <v>115</v>
      </c>
    </row>
    <row r="627" spans="1:7">
      <c r="A627" s="357" t="s">
        <v>2800</v>
      </c>
      <c r="B627" s="358" t="s">
        <v>985</v>
      </c>
      <c r="C627" s="359" t="s">
        <v>116</v>
      </c>
      <c r="D627" s="359" t="s">
        <v>116</v>
      </c>
      <c r="E627" s="359" t="s">
        <v>115</v>
      </c>
      <c r="F627" s="359" t="s">
        <v>115</v>
      </c>
      <c r="G627" s="359" t="s">
        <v>115</v>
      </c>
    </row>
    <row r="628" spans="1:7">
      <c r="A628" s="357" t="s">
        <v>2801</v>
      </c>
      <c r="B628" s="358" t="s">
        <v>2802</v>
      </c>
      <c r="C628" s="359" t="s">
        <v>116</v>
      </c>
      <c r="D628" s="359" t="s">
        <v>116</v>
      </c>
      <c r="E628" s="359" t="s">
        <v>116</v>
      </c>
      <c r="F628" s="359" t="s">
        <v>116</v>
      </c>
      <c r="G628" s="359" t="s">
        <v>116</v>
      </c>
    </row>
    <row r="629" spans="1:7">
      <c r="A629" s="357" t="s">
        <v>2803</v>
      </c>
      <c r="B629" s="358" t="s">
        <v>2804</v>
      </c>
      <c r="C629" s="359" t="s">
        <v>116</v>
      </c>
      <c r="D629" s="359" t="s">
        <v>116</v>
      </c>
      <c r="E629" s="359" t="s">
        <v>116</v>
      </c>
      <c r="F629" s="359" t="s">
        <v>116</v>
      </c>
      <c r="G629" s="359" t="s">
        <v>116</v>
      </c>
    </row>
    <row r="630" spans="1:7">
      <c r="A630" s="357" t="s">
        <v>2805</v>
      </c>
      <c r="B630" s="358" t="s">
        <v>881</v>
      </c>
      <c r="C630" s="359" t="s">
        <v>116</v>
      </c>
      <c r="D630" s="359" t="s">
        <v>116</v>
      </c>
      <c r="E630" s="359" t="s">
        <v>115</v>
      </c>
      <c r="F630" s="359" t="s">
        <v>115</v>
      </c>
      <c r="G630" s="359" t="s">
        <v>115</v>
      </c>
    </row>
    <row r="631" spans="1:7">
      <c r="A631" s="357" t="s">
        <v>2806</v>
      </c>
      <c r="B631" s="358" t="s">
        <v>1717</v>
      </c>
      <c r="C631" s="359" t="s">
        <v>115</v>
      </c>
      <c r="D631" s="359" t="s">
        <v>115</v>
      </c>
      <c r="E631" s="359" t="s">
        <v>115</v>
      </c>
      <c r="F631" s="359" t="s">
        <v>115</v>
      </c>
      <c r="G631" s="359" t="s">
        <v>115</v>
      </c>
    </row>
    <row r="632" spans="1:7">
      <c r="A632" s="357" t="s">
        <v>2807</v>
      </c>
      <c r="B632" s="358" t="s">
        <v>2808</v>
      </c>
      <c r="C632" s="359" t="s">
        <v>116</v>
      </c>
      <c r="D632" s="359" t="s">
        <v>116</v>
      </c>
      <c r="E632" s="359" t="s">
        <v>116</v>
      </c>
      <c r="F632" s="359" t="s">
        <v>115</v>
      </c>
      <c r="G632" s="359" t="s">
        <v>115</v>
      </c>
    </row>
    <row r="633" spans="1:7">
      <c r="A633" s="357" t="s">
        <v>2809</v>
      </c>
      <c r="B633" s="358" t="s">
        <v>1718</v>
      </c>
      <c r="C633" s="359" t="s">
        <v>116</v>
      </c>
      <c r="D633" s="359" t="s">
        <v>116</v>
      </c>
      <c r="E633" s="359" t="s">
        <v>115</v>
      </c>
      <c r="F633" s="359" t="s">
        <v>115</v>
      </c>
      <c r="G633" s="359" t="s">
        <v>115</v>
      </c>
    </row>
    <row r="634" spans="1:7">
      <c r="A634" s="357" t="s">
        <v>2810</v>
      </c>
      <c r="B634" s="358" t="s">
        <v>1374</v>
      </c>
      <c r="C634" s="359" t="s">
        <v>115</v>
      </c>
      <c r="D634" s="359" t="s">
        <v>116</v>
      </c>
      <c r="E634" s="359" t="s">
        <v>115</v>
      </c>
      <c r="F634" s="359" t="s">
        <v>115</v>
      </c>
      <c r="G634" s="359" t="s">
        <v>115</v>
      </c>
    </row>
    <row r="635" spans="1:7">
      <c r="A635" s="357" t="s">
        <v>2811</v>
      </c>
      <c r="B635" s="358" t="s">
        <v>1374</v>
      </c>
      <c r="C635" s="359" t="s">
        <v>115</v>
      </c>
      <c r="D635" s="359" t="s">
        <v>116</v>
      </c>
      <c r="E635" s="359" t="s">
        <v>115</v>
      </c>
      <c r="F635" s="359" t="s">
        <v>115</v>
      </c>
      <c r="G635" s="359" t="s">
        <v>115</v>
      </c>
    </row>
    <row r="636" spans="1:7">
      <c r="A636" s="357" t="s">
        <v>2812</v>
      </c>
      <c r="B636" s="358" t="s">
        <v>2813</v>
      </c>
      <c r="C636" s="359" t="s">
        <v>116</v>
      </c>
      <c r="D636" s="359" t="s">
        <v>116</v>
      </c>
      <c r="E636" s="359" t="s">
        <v>116</v>
      </c>
      <c r="F636" s="359" t="s">
        <v>116</v>
      </c>
      <c r="G636" s="359" t="s">
        <v>116</v>
      </c>
    </row>
    <row r="637" spans="1:7">
      <c r="A637" s="357" t="s">
        <v>2814</v>
      </c>
      <c r="B637" s="358" t="s">
        <v>2815</v>
      </c>
      <c r="C637" s="359" t="s">
        <v>116</v>
      </c>
      <c r="D637" s="359" t="s">
        <v>116</v>
      </c>
      <c r="E637" s="359" t="s">
        <v>116</v>
      </c>
      <c r="F637" s="359" t="s">
        <v>116</v>
      </c>
      <c r="G637" s="359" t="s">
        <v>116</v>
      </c>
    </row>
    <row r="638" spans="1:7">
      <c r="A638" s="357" t="s">
        <v>2816</v>
      </c>
      <c r="B638" s="358" t="s">
        <v>2817</v>
      </c>
      <c r="C638" s="359" t="s">
        <v>116</v>
      </c>
      <c r="D638" s="359" t="s">
        <v>116</v>
      </c>
      <c r="E638" s="359" t="s">
        <v>116</v>
      </c>
      <c r="F638" s="359" t="s">
        <v>115</v>
      </c>
      <c r="G638" s="359" t="s">
        <v>115</v>
      </c>
    </row>
    <row r="639" spans="1:7">
      <c r="A639" s="357" t="s">
        <v>2818</v>
      </c>
      <c r="B639" s="358" t="s">
        <v>2819</v>
      </c>
      <c r="C639" s="359" t="s">
        <v>116</v>
      </c>
      <c r="D639" s="359" t="s">
        <v>116</v>
      </c>
      <c r="E639" s="359" t="s">
        <v>116</v>
      </c>
      <c r="F639" s="359" t="s">
        <v>116</v>
      </c>
      <c r="G639" s="359" t="s">
        <v>116</v>
      </c>
    </row>
    <row r="640" spans="1:7">
      <c r="A640" s="357" t="s">
        <v>2818</v>
      </c>
      <c r="B640" s="358" t="s">
        <v>2819</v>
      </c>
      <c r="C640" s="359" t="s">
        <v>116</v>
      </c>
      <c r="D640" s="359" t="s">
        <v>116</v>
      </c>
      <c r="E640" s="359" t="s">
        <v>116</v>
      </c>
      <c r="F640" s="359" t="s">
        <v>116</v>
      </c>
      <c r="G640" s="359" t="s">
        <v>116</v>
      </c>
    </row>
    <row r="641" spans="1:7">
      <c r="A641" s="357" t="s">
        <v>2820</v>
      </c>
      <c r="B641" s="358" t="s">
        <v>2821</v>
      </c>
      <c r="C641" s="359" t="s">
        <v>116</v>
      </c>
      <c r="D641" s="359" t="s">
        <v>116</v>
      </c>
      <c r="E641" s="359" t="s">
        <v>116</v>
      </c>
      <c r="F641" s="359" t="s">
        <v>116</v>
      </c>
      <c r="G641" s="359" t="s">
        <v>116</v>
      </c>
    </row>
    <row r="642" spans="1:7">
      <c r="A642" s="357" t="s">
        <v>2822</v>
      </c>
      <c r="B642" s="358" t="s">
        <v>2823</v>
      </c>
      <c r="C642" s="359" t="s">
        <v>116</v>
      </c>
      <c r="D642" s="359" t="s">
        <v>116</v>
      </c>
      <c r="E642" s="359" t="s">
        <v>116</v>
      </c>
      <c r="F642" s="359" t="s">
        <v>116</v>
      </c>
      <c r="G642" s="359" t="s">
        <v>116</v>
      </c>
    </row>
    <row r="643" spans="1:7">
      <c r="A643" s="357" t="s">
        <v>2824</v>
      </c>
      <c r="B643" s="358" t="s">
        <v>2825</v>
      </c>
      <c r="C643" s="359" t="s">
        <v>116</v>
      </c>
      <c r="D643" s="359" t="s">
        <v>116</v>
      </c>
      <c r="E643" s="359" t="s">
        <v>116</v>
      </c>
      <c r="F643" s="359" t="s">
        <v>116</v>
      </c>
      <c r="G643" s="359" t="s">
        <v>116</v>
      </c>
    </row>
    <row r="644" spans="1:7">
      <c r="A644" s="357" t="s">
        <v>2826</v>
      </c>
      <c r="B644" s="358" t="s">
        <v>2827</v>
      </c>
      <c r="C644" s="359" t="s">
        <v>116</v>
      </c>
      <c r="D644" s="359" t="s">
        <v>116</v>
      </c>
      <c r="E644" s="359" t="s">
        <v>116</v>
      </c>
      <c r="F644" s="359" t="s">
        <v>116</v>
      </c>
      <c r="G644" s="359" t="s">
        <v>116</v>
      </c>
    </row>
    <row r="645" spans="1:7">
      <c r="A645" s="357" t="s">
        <v>2828</v>
      </c>
      <c r="B645" s="358" t="s">
        <v>2829</v>
      </c>
      <c r="C645" s="359" t="s">
        <v>116</v>
      </c>
      <c r="D645" s="359" t="s">
        <v>116</v>
      </c>
      <c r="E645" s="359" t="s">
        <v>115</v>
      </c>
      <c r="F645" s="359" t="s">
        <v>115</v>
      </c>
      <c r="G645" s="359" t="s">
        <v>115</v>
      </c>
    </row>
    <row r="646" spans="1:7">
      <c r="A646" s="357" t="s">
        <v>2830</v>
      </c>
      <c r="B646" s="358" t="s">
        <v>2831</v>
      </c>
      <c r="C646" s="359" t="s">
        <v>116</v>
      </c>
      <c r="D646" s="359" t="s">
        <v>116</v>
      </c>
      <c r="E646" s="359" t="s">
        <v>115</v>
      </c>
      <c r="F646" s="359" t="s">
        <v>115</v>
      </c>
      <c r="G646" s="359" t="s">
        <v>115</v>
      </c>
    </row>
    <row r="647" spans="1:7">
      <c r="A647" s="357" t="s">
        <v>2832</v>
      </c>
      <c r="B647" s="358" t="s">
        <v>2833</v>
      </c>
      <c r="C647" s="359" t="s">
        <v>116</v>
      </c>
      <c r="D647" s="359" t="s">
        <v>116</v>
      </c>
      <c r="E647" s="359" t="s">
        <v>116</v>
      </c>
      <c r="F647" s="359" t="s">
        <v>115</v>
      </c>
      <c r="G647" s="359" t="s">
        <v>115</v>
      </c>
    </row>
    <row r="648" spans="1:7">
      <c r="A648" s="357" t="s">
        <v>2834</v>
      </c>
      <c r="B648" s="358" t="s">
        <v>2456</v>
      </c>
      <c r="C648" s="359" t="s">
        <v>116</v>
      </c>
      <c r="D648" s="359" t="s">
        <v>116</v>
      </c>
      <c r="E648" s="359" t="s">
        <v>116</v>
      </c>
      <c r="F648" s="359" t="s">
        <v>115</v>
      </c>
      <c r="G648" s="359" t="s">
        <v>115</v>
      </c>
    </row>
    <row r="649" spans="1:7">
      <c r="A649" s="357" t="s">
        <v>2835</v>
      </c>
      <c r="B649" s="358" t="s">
        <v>2836</v>
      </c>
      <c r="C649" s="359" t="s">
        <v>115</v>
      </c>
      <c r="D649" s="359" t="s">
        <v>115</v>
      </c>
      <c r="E649" s="359" t="s">
        <v>115</v>
      </c>
      <c r="F649" s="359" t="s">
        <v>115</v>
      </c>
      <c r="G649" s="359" t="s">
        <v>115</v>
      </c>
    </row>
    <row r="650" spans="1:7">
      <c r="A650" s="357" t="s">
        <v>2837</v>
      </c>
      <c r="B650" s="358" t="s">
        <v>2838</v>
      </c>
      <c r="C650" s="359" t="s">
        <v>116</v>
      </c>
      <c r="D650" s="359" t="s">
        <v>1947</v>
      </c>
      <c r="E650" s="359" t="s">
        <v>115</v>
      </c>
      <c r="F650" s="359" t="s">
        <v>116</v>
      </c>
      <c r="G650" s="359" t="s">
        <v>115</v>
      </c>
    </row>
    <row r="651" spans="1:7">
      <c r="A651" s="357" t="s">
        <v>2839</v>
      </c>
      <c r="B651" s="358" t="s">
        <v>2840</v>
      </c>
      <c r="C651" s="359" t="s">
        <v>116</v>
      </c>
      <c r="D651" s="359" t="s">
        <v>116</v>
      </c>
      <c r="E651" s="359" t="s">
        <v>116</v>
      </c>
      <c r="F651" s="359" t="s">
        <v>115</v>
      </c>
      <c r="G651" s="359" t="s">
        <v>115</v>
      </c>
    </row>
    <row r="652" spans="1:7">
      <c r="A652" s="357" t="s">
        <v>2841</v>
      </c>
      <c r="B652" s="358" t="s">
        <v>985</v>
      </c>
      <c r="C652" s="359" t="s">
        <v>116</v>
      </c>
      <c r="D652" s="359" t="s">
        <v>116</v>
      </c>
      <c r="E652" s="359" t="s">
        <v>115</v>
      </c>
      <c r="F652" s="359" t="s">
        <v>115</v>
      </c>
      <c r="G652" s="359" t="s">
        <v>115</v>
      </c>
    </row>
    <row r="653" spans="1:7">
      <c r="A653" s="357" t="s">
        <v>2842</v>
      </c>
      <c r="B653" s="358" t="s">
        <v>1679</v>
      </c>
      <c r="C653" s="359" t="s">
        <v>116</v>
      </c>
      <c r="D653" s="359" t="s">
        <v>116</v>
      </c>
      <c r="E653" s="359" t="s">
        <v>116</v>
      </c>
      <c r="F653" s="359" t="s">
        <v>116</v>
      </c>
      <c r="G653" s="359" t="s">
        <v>116</v>
      </c>
    </row>
    <row r="654" spans="1:7">
      <c r="A654" s="357" t="s">
        <v>2843</v>
      </c>
      <c r="B654" s="358" t="s">
        <v>1679</v>
      </c>
      <c r="C654" s="359" t="s">
        <v>116</v>
      </c>
      <c r="D654" s="359" t="s">
        <v>116</v>
      </c>
      <c r="E654" s="359" t="s">
        <v>116</v>
      </c>
      <c r="F654" s="359" t="s">
        <v>116</v>
      </c>
      <c r="G654" s="359" t="s">
        <v>116</v>
      </c>
    </row>
    <row r="655" spans="1:7">
      <c r="A655" s="357" t="s">
        <v>2844</v>
      </c>
      <c r="B655" s="358" t="s">
        <v>1724</v>
      </c>
      <c r="C655" s="359" t="s">
        <v>116</v>
      </c>
      <c r="D655" s="359" t="s">
        <v>116</v>
      </c>
      <c r="E655" s="359" t="s">
        <v>115</v>
      </c>
      <c r="F655" s="359" t="s">
        <v>115</v>
      </c>
      <c r="G655" s="359" t="s">
        <v>115</v>
      </c>
    </row>
    <row r="656" spans="1:7">
      <c r="A656" s="357" t="s">
        <v>2845</v>
      </c>
      <c r="B656" s="358" t="s">
        <v>2846</v>
      </c>
      <c r="C656" s="359" t="s">
        <v>116</v>
      </c>
      <c r="D656" s="359" t="s">
        <v>116</v>
      </c>
      <c r="E656" s="359" t="s">
        <v>116</v>
      </c>
      <c r="F656" s="359" t="s">
        <v>116</v>
      </c>
      <c r="G656" s="359" t="s">
        <v>116</v>
      </c>
    </row>
    <row r="657" spans="1:7">
      <c r="A657" s="357" t="s">
        <v>2847</v>
      </c>
      <c r="B657" s="358" t="s">
        <v>2848</v>
      </c>
      <c r="C657" s="359" t="s">
        <v>116</v>
      </c>
      <c r="D657" s="359" t="s">
        <v>116</v>
      </c>
      <c r="E657" s="359" t="s">
        <v>116</v>
      </c>
      <c r="F657" s="359" t="s">
        <v>116</v>
      </c>
      <c r="G657" s="359" t="s">
        <v>116</v>
      </c>
    </row>
    <row r="658" spans="1:7">
      <c r="A658" s="357" t="s">
        <v>2849</v>
      </c>
      <c r="B658" s="358" t="s">
        <v>2850</v>
      </c>
      <c r="C658" s="359" t="s">
        <v>1947</v>
      </c>
      <c r="D658" s="359" t="s">
        <v>1947</v>
      </c>
      <c r="E658" s="359" t="s">
        <v>1947</v>
      </c>
      <c r="F658" s="359" t="s">
        <v>1947</v>
      </c>
      <c r="G658" s="359" t="s">
        <v>1947</v>
      </c>
    </row>
    <row r="659" spans="1:7">
      <c r="A659" s="357" t="s">
        <v>2849</v>
      </c>
      <c r="B659" s="358" t="s">
        <v>2850</v>
      </c>
      <c r="C659" s="359" t="s">
        <v>116</v>
      </c>
      <c r="D659" s="359" t="s">
        <v>116</v>
      </c>
      <c r="E659" s="359" t="s">
        <v>116</v>
      </c>
      <c r="F659" s="359" t="s">
        <v>116</v>
      </c>
      <c r="G659" s="359" t="s">
        <v>116</v>
      </c>
    </row>
    <row r="660" spans="1:7">
      <c r="A660" s="357" t="s">
        <v>2851</v>
      </c>
      <c r="B660" s="358" t="s">
        <v>2852</v>
      </c>
      <c r="C660" s="359" t="s">
        <v>116</v>
      </c>
      <c r="D660" s="359" t="s">
        <v>116</v>
      </c>
      <c r="E660" s="359" t="s">
        <v>116</v>
      </c>
      <c r="F660" s="359" t="s">
        <v>116</v>
      </c>
      <c r="G660" s="359" t="s">
        <v>116</v>
      </c>
    </row>
    <row r="661" spans="1:7">
      <c r="A661" s="357" t="s">
        <v>2853</v>
      </c>
      <c r="B661" s="358" t="s">
        <v>1360</v>
      </c>
      <c r="C661" s="359" t="s">
        <v>115</v>
      </c>
      <c r="D661" s="359" t="s">
        <v>115</v>
      </c>
      <c r="E661" s="359" t="s">
        <v>115</v>
      </c>
      <c r="F661" s="359" t="s">
        <v>115</v>
      </c>
      <c r="G661" s="359" t="s">
        <v>115</v>
      </c>
    </row>
    <row r="662" spans="1:7">
      <c r="A662" s="357" t="s">
        <v>2854</v>
      </c>
      <c r="B662" s="358" t="s">
        <v>2855</v>
      </c>
      <c r="C662" s="359" t="s">
        <v>116</v>
      </c>
      <c r="D662" s="359" t="s">
        <v>116</v>
      </c>
      <c r="E662" s="359" t="s">
        <v>115</v>
      </c>
      <c r="F662" s="359" t="s">
        <v>116</v>
      </c>
      <c r="G662" s="359" t="s">
        <v>115</v>
      </c>
    </row>
    <row r="663" spans="1:7">
      <c r="A663" s="357" t="s">
        <v>2856</v>
      </c>
      <c r="B663" s="358" t="s">
        <v>2857</v>
      </c>
      <c r="C663" s="359" t="s">
        <v>115</v>
      </c>
      <c r="D663" s="359" t="s">
        <v>115</v>
      </c>
      <c r="E663" s="359" t="s">
        <v>115</v>
      </c>
      <c r="F663" s="359" t="s">
        <v>115</v>
      </c>
      <c r="G663" s="359" t="s">
        <v>115</v>
      </c>
    </row>
    <row r="664" spans="1:7">
      <c r="A664" s="357" t="s">
        <v>2858</v>
      </c>
      <c r="B664" s="358" t="s">
        <v>2859</v>
      </c>
      <c r="C664" s="359" t="s">
        <v>116</v>
      </c>
      <c r="D664" s="359" t="s">
        <v>116</v>
      </c>
      <c r="E664" s="359" t="s">
        <v>115</v>
      </c>
      <c r="F664" s="359" t="s">
        <v>115</v>
      </c>
      <c r="G664" s="359" t="s">
        <v>115</v>
      </c>
    </row>
    <row r="665" spans="1:7">
      <c r="A665" s="357" t="s">
        <v>2858</v>
      </c>
      <c r="B665" s="358" t="s">
        <v>2859</v>
      </c>
      <c r="C665" s="359" t="s">
        <v>1947</v>
      </c>
      <c r="D665" s="359" t="s">
        <v>1947</v>
      </c>
      <c r="E665" s="359" t="s">
        <v>1947</v>
      </c>
      <c r="F665" s="359" t="s">
        <v>1947</v>
      </c>
      <c r="G665" s="359" t="s">
        <v>1947</v>
      </c>
    </row>
    <row r="666" spans="1:7">
      <c r="A666" s="357" t="s">
        <v>2858</v>
      </c>
      <c r="B666" s="358" t="s">
        <v>2859</v>
      </c>
      <c r="C666" s="359" t="s">
        <v>116</v>
      </c>
      <c r="D666" s="359" t="s">
        <v>116</v>
      </c>
      <c r="E666" s="359" t="s">
        <v>115</v>
      </c>
      <c r="F666" s="359" t="s">
        <v>115</v>
      </c>
      <c r="G666" s="359" t="s">
        <v>115</v>
      </c>
    </row>
    <row r="667" spans="1:7">
      <c r="A667" s="357" t="s">
        <v>2860</v>
      </c>
      <c r="B667" s="358" t="s">
        <v>1065</v>
      </c>
      <c r="C667" s="359" t="s">
        <v>116</v>
      </c>
      <c r="D667" s="359" t="s">
        <v>116</v>
      </c>
      <c r="E667" s="359" t="s">
        <v>115</v>
      </c>
      <c r="F667" s="359" t="s">
        <v>115</v>
      </c>
      <c r="G667" s="359" t="s">
        <v>115</v>
      </c>
    </row>
    <row r="668" spans="1:7">
      <c r="A668" s="357" t="s">
        <v>2861</v>
      </c>
      <c r="B668" s="358" t="s">
        <v>2862</v>
      </c>
      <c r="C668" s="359" t="s">
        <v>115</v>
      </c>
      <c r="D668" s="359" t="s">
        <v>116</v>
      </c>
      <c r="E668" s="359" t="s">
        <v>115</v>
      </c>
      <c r="F668" s="359" t="s">
        <v>115</v>
      </c>
      <c r="G668" s="359" t="s">
        <v>115</v>
      </c>
    </row>
    <row r="669" spans="1:7">
      <c r="A669" s="357" t="s">
        <v>2863</v>
      </c>
      <c r="B669" s="358" t="s">
        <v>2864</v>
      </c>
      <c r="C669" s="359" t="s">
        <v>116</v>
      </c>
      <c r="D669" s="359" t="s">
        <v>116</v>
      </c>
      <c r="E669" s="359" t="s">
        <v>116</v>
      </c>
      <c r="F669" s="359" t="s">
        <v>116</v>
      </c>
      <c r="G669" s="359" t="s">
        <v>116</v>
      </c>
    </row>
    <row r="670" spans="1:7">
      <c r="A670" s="357" t="s">
        <v>2865</v>
      </c>
      <c r="B670" s="358" t="s">
        <v>2866</v>
      </c>
      <c r="C670" s="359" t="s">
        <v>116</v>
      </c>
      <c r="D670" s="359" t="s">
        <v>116</v>
      </c>
      <c r="E670" s="359" t="s">
        <v>116</v>
      </c>
      <c r="F670" s="359" t="s">
        <v>116</v>
      </c>
      <c r="G670" s="359" t="s">
        <v>116</v>
      </c>
    </row>
    <row r="671" spans="1:7">
      <c r="A671" s="357" t="s">
        <v>2867</v>
      </c>
      <c r="B671" s="358" t="s">
        <v>2868</v>
      </c>
      <c r="C671" s="359" t="s">
        <v>116</v>
      </c>
      <c r="D671" s="359" t="s">
        <v>116</v>
      </c>
      <c r="E671" s="359" t="s">
        <v>116</v>
      </c>
      <c r="F671" s="359" t="s">
        <v>116</v>
      </c>
      <c r="G671" s="359" t="s">
        <v>116</v>
      </c>
    </row>
    <row r="672" spans="1:7">
      <c r="A672" s="357" t="s">
        <v>2869</v>
      </c>
      <c r="B672" s="358" t="s">
        <v>2870</v>
      </c>
      <c r="C672" s="359" t="s">
        <v>116</v>
      </c>
      <c r="D672" s="359" t="s">
        <v>116</v>
      </c>
      <c r="E672" s="359" t="s">
        <v>116</v>
      </c>
      <c r="F672" s="359" t="s">
        <v>116</v>
      </c>
      <c r="G672" s="359" t="s">
        <v>116</v>
      </c>
    </row>
    <row r="673" spans="1:7">
      <c r="A673" s="357" t="s">
        <v>2871</v>
      </c>
      <c r="B673" s="358" t="s">
        <v>2872</v>
      </c>
      <c r="C673" s="359" t="s">
        <v>116</v>
      </c>
      <c r="D673" s="359" t="s">
        <v>116</v>
      </c>
      <c r="E673" s="359" t="s">
        <v>116</v>
      </c>
      <c r="F673" s="359" t="s">
        <v>116</v>
      </c>
      <c r="G673" s="359" t="s">
        <v>116</v>
      </c>
    </row>
    <row r="674" spans="1:7">
      <c r="A674" s="357" t="s">
        <v>2873</v>
      </c>
      <c r="B674" s="358" t="s">
        <v>2874</v>
      </c>
      <c r="C674" s="359" t="s">
        <v>115</v>
      </c>
      <c r="D674" s="359" t="s">
        <v>116</v>
      </c>
      <c r="E674" s="359" t="s">
        <v>115</v>
      </c>
      <c r="F674" s="359" t="s">
        <v>115</v>
      </c>
      <c r="G674" s="359" t="s">
        <v>115</v>
      </c>
    </row>
    <row r="675" spans="1:7">
      <c r="A675" s="357" t="s">
        <v>2875</v>
      </c>
      <c r="B675" s="358" t="s">
        <v>2876</v>
      </c>
      <c r="C675" s="359" t="s">
        <v>116</v>
      </c>
      <c r="D675" s="359" t="s">
        <v>116</v>
      </c>
      <c r="E675" s="359" t="s">
        <v>115</v>
      </c>
      <c r="F675" s="359" t="s">
        <v>115</v>
      </c>
      <c r="G675" s="359" t="s">
        <v>115</v>
      </c>
    </row>
    <row r="676" spans="1:7">
      <c r="A676" s="357" t="s">
        <v>2877</v>
      </c>
      <c r="B676" s="358" t="s">
        <v>1602</v>
      </c>
      <c r="C676" s="359" t="s">
        <v>115</v>
      </c>
      <c r="D676" s="359" t="s">
        <v>116</v>
      </c>
      <c r="E676" s="359" t="s">
        <v>115</v>
      </c>
      <c r="F676" s="359" t="s">
        <v>115</v>
      </c>
      <c r="G676" s="359" t="s">
        <v>115</v>
      </c>
    </row>
    <row r="677" spans="1:7">
      <c r="A677" s="357" t="s">
        <v>2878</v>
      </c>
      <c r="B677" s="358" t="s">
        <v>2879</v>
      </c>
      <c r="C677" s="359" t="s">
        <v>115</v>
      </c>
      <c r="D677" s="359" t="s">
        <v>116</v>
      </c>
      <c r="E677" s="359" t="s">
        <v>115</v>
      </c>
      <c r="F677" s="359" t="s">
        <v>116</v>
      </c>
      <c r="G677" s="359" t="s">
        <v>115</v>
      </c>
    </row>
    <row r="678" spans="1:7">
      <c r="A678" s="357" t="s">
        <v>2880</v>
      </c>
      <c r="B678" s="358" t="s">
        <v>2881</v>
      </c>
      <c r="C678" s="359" t="s">
        <v>115</v>
      </c>
      <c r="D678" s="359" t="s">
        <v>116</v>
      </c>
      <c r="E678" s="359" t="s">
        <v>115</v>
      </c>
      <c r="F678" s="359" t="s">
        <v>116</v>
      </c>
      <c r="G678" s="359" t="s">
        <v>115</v>
      </c>
    </row>
    <row r="679" spans="1:7">
      <c r="A679" s="357" t="s">
        <v>2882</v>
      </c>
      <c r="B679" s="358" t="s">
        <v>1643</v>
      </c>
      <c r="C679" s="359" t="s">
        <v>115</v>
      </c>
      <c r="D679" s="359" t="s">
        <v>116</v>
      </c>
      <c r="E679" s="359" t="s">
        <v>115</v>
      </c>
      <c r="F679" s="359" t="s">
        <v>116</v>
      </c>
      <c r="G679" s="359" t="s">
        <v>115</v>
      </c>
    </row>
    <row r="680" spans="1:7">
      <c r="A680" s="357" t="s">
        <v>2883</v>
      </c>
      <c r="B680" s="358" t="s">
        <v>2884</v>
      </c>
      <c r="C680" s="359" t="s">
        <v>116</v>
      </c>
      <c r="D680" s="359" t="s">
        <v>116</v>
      </c>
      <c r="E680" s="359" t="s">
        <v>115</v>
      </c>
      <c r="F680" s="359" t="s">
        <v>115</v>
      </c>
      <c r="G680" s="359" t="s">
        <v>115</v>
      </c>
    </row>
    <row r="681" spans="1:7">
      <c r="A681" s="357" t="s">
        <v>2885</v>
      </c>
      <c r="B681" s="358" t="s">
        <v>2886</v>
      </c>
      <c r="C681" s="359" t="s">
        <v>116</v>
      </c>
      <c r="D681" s="359" t="s">
        <v>116</v>
      </c>
      <c r="E681" s="359" t="s">
        <v>116</v>
      </c>
      <c r="F681" s="359" t="s">
        <v>116</v>
      </c>
      <c r="G681" s="359" t="s">
        <v>116</v>
      </c>
    </row>
    <row r="682" spans="1:7">
      <c r="A682" s="357" t="s">
        <v>2887</v>
      </c>
      <c r="B682" s="358" t="s">
        <v>67</v>
      </c>
      <c r="C682" s="359" t="s">
        <v>1947</v>
      </c>
      <c r="D682" s="359" t="s">
        <v>1947</v>
      </c>
      <c r="E682" s="359" t="s">
        <v>1947</v>
      </c>
      <c r="F682" s="359" t="s">
        <v>1947</v>
      </c>
      <c r="G682" s="359" t="s">
        <v>1947</v>
      </c>
    </row>
    <row r="683" spans="1:7">
      <c r="A683" s="357" t="s">
        <v>2888</v>
      </c>
      <c r="B683" s="358" t="s">
        <v>2889</v>
      </c>
      <c r="C683" s="359" t="s">
        <v>116</v>
      </c>
      <c r="D683" s="359" t="s">
        <v>116</v>
      </c>
      <c r="E683" s="359" t="s">
        <v>115</v>
      </c>
      <c r="F683" s="359" t="s">
        <v>115</v>
      </c>
      <c r="G683" s="359" t="s">
        <v>115</v>
      </c>
    </row>
    <row r="684" spans="1:7">
      <c r="A684" s="357" t="s">
        <v>2890</v>
      </c>
      <c r="B684" s="358" t="s">
        <v>2891</v>
      </c>
      <c r="C684" s="359" t="s">
        <v>116</v>
      </c>
      <c r="D684" s="359" t="s">
        <v>116</v>
      </c>
      <c r="E684" s="359" t="s">
        <v>115</v>
      </c>
      <c r="F684" s="359" t="s">
        <v>115</v>
      </c>
      <c r="G684" s="359" t="s">
        <v>115</v>
      </c>
    </row>
    <row r="685" spans="1:7">
      <c r="A685" s="357" t="s">
        <v>2892</v>
      </c>
      <c r="B685" s="358" t="s">
        <v>1065</v>
      </c>
      <c r="C685" s="359" t="s">
        <v>116</v>
      </c>
      <c r="D685" s="359" t="s">
        <v>116</v>
      </c>
      <c r="E685" s="359" t="s">
        <v>116</v>
      </c>
      <c r="F685" s="359" t="s">
        <v>116</v>
      </c>
      <c r="G685" s="359" t="s">
        <v>116</v>
      </c>
    </row>
    <row r="686" spans="1:7">
      <c r="A686" s="357" t="s">
        <v>2893</v>
      </c>
      <c r="B686" s="358" t="s">
        <v>2894</v>
      </c>
      <c r="C686" s="359" t="s">
        <v>116</v>
      </c>
      <c r="D686" s="359" t="s">
        <v>116</v>
      </c>
      <c r="E686" s="359" t="s">
        <v>116</v>
      </c>
      <c r="F686" s="359" t="s">
        <v>116</v>
      </c>
      <c r="G686" s="359" t="s">
        <v>116</v>
      </c>
    </row>
    <row r="687" spans="1:7">
      <c r="A687" s="357" t="s">
        <v>2895</v>
      </c>
      <c r="B687" s="358" t="s">
        <v>2896</v>
      </c>
      <c r="C687" s="359" t="s">
        <v>116</v>
      </c>
      <c r="D687" s="359" t="s">
        <v>116</v>
      </c>
      <c r="E687" s="359" t="s">
        <v>115</v>
      </c>
      <c r="F687" s="359" t="s">
        <v>115</v>
      </c>
      <c r="G687" s="359" t="s">
        <v>115</v>
      </c>
    </row>
    <row r="688" spans="1:7">
      <c r="A688" s="357" t="s">
        <v>2897</v>
      </c>
      <c r="B688" s="358" t="s">
        <v>2898</v>
      </c>
      <c r="C688" s="359" t="s">
        <v>116</v>
      </c>
      <c r="D688" s="359" t="s">
        <v>116</v>
      </c>
      <c r="E688" s="359" t="s">
        <v>116</v>
      </c>
      <c r="F688" s="359" t="s">
        <v>116</v>
      </c>
      <c r="G688" s="359" t="s">
        <v>116</v>
      </c>
    </row>
    <row r="689" spans="1:7">
      <c r="A689" s="357" t="s">
        <v>2897</v>
      </c>
      <c r="B689" s="358" t="s">
        <v>2899</v>
      </c>
      <c r="C689" s="359" t="s">
        <v>116</v>
      </c>
      <c r="D689" s="359" t="s">
        <v>116</v>
      </c>
      <c r="E689" s="359" t="s">
        <v>116</v>
      </c>
      <c r="F689" s="359" t="s">
        <v>116</v>
      </c>
      <c r="G689" s="359" t="s">
        <v>116</v>
      </c>
    </row>
    <row r="690" spans="1:7">
      <c r="A690" s="357" t="s">
        <v>2900</v>
      </c>
      <c r="B690" s="358" t="s">
        <v>2901</v>
      </c>
      <c r="C690" s="359" t="s">
        <v>116</v>
      </c>
      <c r="D690" s="359" t="s">
        <v>116</v>
      </c>
      <c r="E690" s="359" t="s">
        <v>116</v>
      </c>
      <c r="F690" s="359" t="s">
        <v>116</v>
      </c>
      <c r="G690" s="359" t="s">
        <v>116</v>
      </c>
    </row>
    <row r="691" spans="1:7">
      <c r="A691" s="357" t="s">
        <v>2900</v>
      </c>
      <c r="B691" s="358" t="s">
        <v>2902</v>
      </c>
      <c r="C691" s="359" t="s">
        <v>116</v>
      </c>
      <c r="D691" s="359" t="s">
        <v>116</v>
      </c>
      <c r="E691" s="359" t="s">
        <v>116</v>
      </c>
      <c r="F691" s="359" t="s">
        <v>116</v>
      </c>
      <c r="G691" s="359" t="s">
        <v>116</v>
      </c>
    </row>
    <row r="692" spans="1:7">
      <c r="A692" s="357" t="s">
        <v>2900</v>
      </c>
      <c r="B692" s="358" t="s">
        <v>2903</v>
      </c>
      <c r="C692" s="359" t="s">
        <v>116</v>
      </c>
      <c r="D692" s="359" t="s">
        <v>116</v>
      </c>
      <c r="E692" s="359" t="s">
        <v>116</v>
      </c>
      <c r="F692" s="359" t="s">
        <v>116</v>
      </c>
      <c r="G692" s="359" t="s">
        <v>116</v>
      </c>
    </row>
    <row r="693" spans="1:7">
      <c r="A693" s="357" t="s">
        <v>2904</v>
      </c>
      <c r="B693" s="358" t="s">
        <v>2905</v>
      </c>
      <c r="C693" s="359" t="s">
        <v>116</v>
      </c>
      <c r="D693" s="359" t="s">
        <v>116</v>
      </c>
      <c r="E693" s="359" t="s">
        <v>115</v>
      </c>
      <c r="F693" s="359" t="s">
        <v>115</v>
      </c>
      <c r="G693" s="359" t="s">
        <v>115</v>
      </c>
    </row>
    <row r="694" spans="1:7">
      <c r="A694" s="357" t="s">
        <v>2906</v>
      </c>
      <c r="B694" s="358" t="s">
        <v>2907</v>
      </c>
      <c r="C694" s="359" t="s">
        <v>116</v>
      </c>
      <c r="D694" s="359" t="s">
        <v>116</v>
      </c>
      <c r="E694" s="359" t="s">
        <v>115</v>
      </c>
      <c r="F694" s="359" t="s">
        <v>115</v>
      </c>
      <c r="G694" s="359" t="s">
        <v>115</v>
      </c>
    </row>
    <row r="695" spans="1:7">
      <c r="A695" s="357" t="s">
        <v>2908</v>
      </c>
      <c r="B695" s="358" t="s">
        <v>2909</v>
      </c>
      <c r="C695" s="359" t="s">
        <v>116</v>
      </c>
      <c r="D695" s="359" t="s">
        <v>116</v>
      </c>
      <c r="E695" s="359" t="s">
        <v>115</v>
      </c>
      <c r="F695" s="359" t="s">
        <v>116</v>
      </c>
      <c r="G695" s="359" t="s">
        <v>116</v>
      </c>
    </row>
    <row r="696" spans="1:7">
      <c r="A696" s="357" t="s">
        <v>2910</v>
      </c>
      <c r="B696" s="358" t="s">
        <v>2911</v>
      </c>
      <c r="C696" s="359" t="s">
        <v>116</v>
      </c>
      <c r="D696" s="359" t="s">
        <v>116</v>
      </c>
      <c r="E696" s="359" t="s">
        <v>116</v>
      </c>
      <c r="F696" s="359" t="s">
        <v>116</v>
      </c>
      <c r="G696" s="359" t="s">
        <v>116</v>
      </c>
    </row>
    <row r="697" spans="1:7">
      <c r="A697" s="357" t="s">
        <v>2912</v>
      </c>
      <c r="B697" s="358" t="s">
        <v>2739</v>
      </c>
      <c r="C697" s="359" t="s">
        <v>116</v>
      </c>
      <c r="D697" s="359" t="s">
        <v>116</v>
      </c>
      <c r="E697" s="359" t="s">
        <v>116</v>
      </c>
      <c r="F697" s="359" t="s">
        <v>116</v>
      </c>
      <c r="G697" s="359" t="s">
        <v>116</v>
      </c>
    </row>
    <row r="698" spans="1:7">
      <c r="A698" s="357" t="s">
        <v>2913</v>
      </c>
      <c r="B698" s="358" t="s">
        <v>2914</v>
      </c>
      <c r="C698" s="359" t="s">
        <v>116</v>
      </c>
      <c r="D698" s="359" t="s">
        <v>116</v>
      </c>
      <c r="E698" s="359" t="s">
        <v>116</v>
      </c>
      <c r="F698" s="359" t="s">
        <v>116</v>
      </c>
      <c r="G698" s="359" t="s">
        <v>116</v>
      </c>
    </row>
    <row r="699" spans="1:7">
      <c r="A699" s="357" t="s">
        <v>2915</v>
      </c>
      <c r="B699" s="358" t="s">
        <v>2916</v>
      </c>
      <c r="C699" s="359" t="s">
        <v>116</v>
      </c>
      <c r="D699" s="359" t="s">
        <v>116</v>
      </c>
      <c r="E699" s="359" t="s">
        <v>116</v>
      </c>
      <c r="F699" s="359" t="s">
        <v>116</v>
      </c>
      <c r="G699" s="359" t="s">
        <v>116</v>
      </c>
    </row>
    <row r="700" spans="1:7">
      <c r="A700" s="357" t="s">
        <v>2917</v>
      </c>
      <c r="B700" s="358" t="s">
        <v>2918</v>
      </c>
      <c r="C700" s="359" t="s">
        <v>116</v>
      </c>
      <c r="D700" s="359" t="s">
        <v>116</v>
      </c>
      <c r="E700" s="359" t="s">
        <v>116</v>
      </c>
      <c r="F700" s="359" t="s">
        <v>115</v>
      </c>
      <c r="G700" s="359" t="s">
        <v>115</v>
      </c>
    </row>
    <row r="701" spans="1:7">
      <c r="A701" s="357" t="s">
        <v>2919</v>
      </c>
      <c r="B701" s="358" t="s">
        <v>2920</v>
      </c>
      <c r="C701" s="359" t="s">
        <v>116</v>
      </c>
      <c r="D701" s="359" t="s">
        <v>116</v>
      </c>
      <c r="E701" s="359" t="s">
        <v>116</v>
      </c>
      <c r="F701" s="359" t="s">
        <v>116</v>
      </c>
      <c r="G701" s="359" t="s">
        <v>116</v>
      </c>
    </row>
    <row r="702" spans="1:7">
      <c r="A702" s="357" t="s">
        <v>2921</v>
      </c>
      <c r="B702" s="358" t="s">
        <v>2922</v>
      </c>
      <c r="C702" s="359" t="s">
        <v>116</v>
      </c>
      <c r="D702" s="359" t="s">
        <v>116</v>
      </c>
      <c r="E702" s="359" t="s">
        <v>115</v>
      </c>
      <c r="F702" s="359" t="s">
        <v>115</v>
      </c>
      <c r="G702" s="359" t="s">
        <v>115</v>
      </c>
    </row>
    <row r="703" spans="1:7">
      <c r="A703" s="357" t="s">
        <v>2923</v>
      </c>
      <c r="B703" s="358" t="s">
        <v>2924</v>
      </c>
      <c r="C703" s="359" t="s">
        <v>116</v>
      </c>
      <c r="D703" s="359" t="s">
        <v>116</v>
      </c>
      <c r="E703" s="359" t="s">
        <v>116</v>
      </c>
      <c r="F703" s="359" t="s">
        <v>115</v>
      </c>
      <c r="G703" s="359" t="s">
        <v>115</v>
      </c>
    </row>
    <row r="704" spans="1:7">
      <c r="A704" s="357" t="s">
        <v>2925</v>
      </c>
      <c r="B704" s="358" t="s">
        <v>2926</v>
      </c>
      <c r="C704" s="359" t="s">
        <v>116</v>
      </c>
      <c r="D704" s="359" t="s">
        <v>116</v>
      </c>
      <c r="E704" s="359" t="s">
        <v>115</v>
      </c>
      <c r="F704" s="359" t="s">
        <v>115</v>
      </c>
      <c r="G704" s="359" t="s">
        <v>115</v>
      </c>
    </row>
    <row r="705" spans="1:7">
      <c r="A705" s="357" t="s">
        <v>2927</v>
      </c>
      <c r="B705" s="358" t="s">
        <v>2928</v>
      </c>
      <c r="C705" s="359" t="s">
        <v>1947</v>
      </c>
      <c r="D705" s="359" t="s">
        <v>1947</v>
      </c>
      <c r="E705" s="359" t="s">
        <v>1947</v>
      </c>
      <c r="F705" s="359" t="s">
        <v>1947</v>
      </c>
      <c r="G705" s="359" t="s">
        <v>1947</v>
      </c>
    </row>
    <row r="706" spans="1:7">
      <c r="A706" s="357" t="s">
        <v>2929</v>
      </c>
      <c r="B706" s="358" t="s">
        <v>1369</v>
      </c>
      <c r="C706" s="359" t="s">
        <v>115</v>
      </c>
      <c r="D706" s="359" t="s">
        <v>116</v>
      </c>
      <c r="E706" s="359" t="s">
        <v>115</v>
      </c>
      <c r="F706" s="359" t="s">
        <v>115</v>
      </c>
      <c r="G706" s="359" t="s">
        <v>116</v>
      </c>
    </row>
    <row r="707" spans="1:7">
      <c r="A707" s="357" t="s">
        <v>2930</v>
      </c>
      <c r="B707" s="358" t="s">
        <v>2931</v>
      </c>
      <c r="C707" s="359" t="s">
        <v>116</v>
      </c>
      <c r="D707" s="359" t="s">
        <v>116</v>
      </c>
      <c r="E707" s="359" t="s">
        <v>115</v>
      </c>
      <c r="F707" s="359" t="s">
        <v>115</v>
      </c>
      <c r="G707" s="359" t="s">
        <v>115</v>
      </c>
    </row>
    <row r="708" spans="1:7">
      <c r="A708" s="357" t="s">
        <v>2932</v>
      </c>
      <c r="B708" s="358" t="s">
        <v>2933</v>
      </c>
      <c r="C708" s="359" t="s">
        <v>1947</v>
      </c>
      <c r="D708" s="359" t="s">
        <v>1947</v>
      </c>
      <c r="E708" s="359" t="s">
        <v>1947</v>
      </c>
      <c r="F708" s="359" t="s">
        <v>1947</v>
      </c>
      <c r="G708" s="359" t="s">
        <v>1947</v>
      </c>
    </row>
    <row r="709" spans="1:7">
      <c r="A709" s="357" t="s">
        <v>2934</v>
      </c>
      <c r="B709" s="358" t="s">
        <v>2935</v>
      </c>
      <c r="C709" s="359" t="s">
        <v>116</v>
      </c>
      <c r="D709" s="359" t="s">
        <v>116</v>
      </c>
      <c r="E709" s="359" t="s">
        <v>115</v>
      </c>
      <c r="F709" s="359" t="s">
        <v>115</v>
      </c>
      <c r="G709" s="359" t="s">
        <v>115</v>
      </c>
    </row>
    <row r="710" spans="1:7">
      <c r="A710" s="357" t="s">
        <v>2936</v>
      </c>
      <c r="B710" s="358" t="s">
        <v>2937</v>
      </c>
      <c r="C710" s="359" t="s">
        <v>116</v>
      </c>
      <c r="D710" s="359" t="s">
        <v>116</v>
      </c>
      <c r="E710" s="359" t="s">
        <v>116</v>
      </c>
      <c r="F710" s="359" t="s">
        <v>116</v>
      </c>
      <c r="G710" s="359" t="s">
        <v>116</v>
      </c>
    </row>
    <row r="711" spans="1:7">
      <c r="A711" s="357" t="s">
        <v>2938</v>
      </c>
      <c r="B711" s="358" t="s">
        <v>2939</v>
      </c>
      <c r="C711" s="359" t="s">
        <v>116</v>
      </c>
      <c r="D711" s="359" t="s">
        <v>116</v>
      </c>
      <c r="E711" s="359" t="s">
        <v>116</v>
      </c>
      <c r="F711" s="359" t="s">
        <v>116</v>
      </c>
      <c r="G711" s="359" t="s">
        <v>116</v>
      </c>
    </row>
    <row r="712" spans="1:7">
      <c r="A712" s="357" t="s">
        <v>2940</v>
      </c>
      <c r="B712" s="358" t="s">
        <v>2941</v>
      </c>
      <c r="C712" s="359" t="s">
        <v>116</v>
      </c>
      <c r="D712" s="359" t="s">
        <v>116</v>
      </c>
      <c r="E712" s="359" t="s">
        <v>116</v>
      </c>
      <c r="F712" s="359" t="s">
        <v>116</v>
      </c>
      <c r="G712" s="359" t="s">
        <v>116</v>
      </c>
    </row>
    <row r="713" spans="1:7">
      <c r="A713" s="357" t="s">
        <v>2942</v>
      </c>
      <c r="B713" s="358" t="s">
        <v>2943</v>
      </c>
      <c r="C713" s="359" t="s">
        <v>116</v>
      </c>
      <c r="D713" s="359" t="s">
        <v>116</v>
      </c>
      <c r="E713" s="359" t="s">
        <v>116</v>
      </c>
      <c r="F713" s="359" t="s">
        <v>116</v>
      </c>
      <c r="G713" s="359" t="s">
        <v>116</v>
      </c>
    </row>
    <row r="714" spans="1:7">
      <c r="A714" s="357" t="s">
        <v>2944</v>
      </c>
      <c r="B714" s="358" t="s">
        <v>2945</v>
      </c>
      <c r="C714" s="359" t="s">
        <v>116</v>
      </c>
      <c r="D714" s="359" t="s">
        <v>116</v>
      </c>
      <c r="E714" s="359" t="s">
        <v>116</v>
      </c>
      <c r="F714" s="359" t="s">
        <v>116</v>
      </c>
      <c r="G714" s="359" t="s">
        <v>116</v>
      </c>
    </row>
    <row r="715" spans="1:7">
      <c r="A715" s="357" t="s">
        <v>2946</v>
      </c>
      <c r="B715" s="358" t="s">
        <v>2947</v>
      </c>
      <c r="C715" s="359" t="s">
        <v>116</v>
      </c>
      <c r="D715" s="359" t="s">
        <v>116</v>
      </c>
      <c r="E715" s="359" t="s">
        <v>116</v>
      </c>
      <c r="F715" s="359" t="s">
        <v>116</v>
      </c>
      <c r="G715" s="359" t="s">
        <v>116</v>
      </c>
    </row>
    <row r="716" spans="1:7">
      <c r="A716" s="357" t="s">
        <v>2948</v>
      </c>
      <c r="B716" s="358" t="s">
        <v>2949</v>
      </c>
      <c r="C716" s="359" t="s">
        <v>116</v>
      </c>
      <c r="D716" s="359" t="s">
        <v>116</v>
      </c>
      <c r="E716" s="359" t="s">
        <v>116</v>
      </c>
      <c r="F716" s="359" t="s">
        <v>116</v>
      </c>
      <c r="G716" s="359" t="s">
        <v>116</v>
      </c>
    </row>
    <row r="717" spans="1:7">
      <c r="A717" s="357" t="s">
        <v>2950</v>
      </c>
      <c r="B717" s="358" t="s">
        <v>2951</v>
      </c>
      <c r="C717" s="359" t="s">
        <v>116</v>
      </c>
      <c r="D717" s="359" t="s">
        <v>116</v>
      </c>
      <c r="E717" s="359" t="s">
        <v>116</v>
      </c>
      <c r="F717" s="359" t="s">
        <v>116</v>
      </c>
      <c r="G717" s="359" t="s">
        <v>116</v>
      </c>
    </row>
    <row r="718" spans="1:7">
      <c r="A718" s="357" t="s">
        <v>2952</v>
      </c>
      <c r="B718" s="358" t="s">
        <v>2953</v>
      </c>
      <c r="C718" s="359" t="s">
        <v>116</v>
      </c>
      <c r="D718" s="359" t="s">
        <v>116</v>
      </c>
      <c r="E718" s="359" t="s">
        <v>116</v>
      </c>
      <c r="F718" s="359" t="s">
        <v>116</v>
      </c>
      <c r="G718" s="359" t="s">
        <v>116</v>
      </c>
    </row>
    <row r="719" spans="1:7">
      <c r="A719" s="357" t="s">
        <v>2954</v>
      </c>
      <c r="B719" s="358" t="s">
        <v>2955</v>
      </c>
      <c r="C719" s="359" t="s">
        <v>116</v>
      </c>
      <c r="D719" s="359" t="s">
        <v>116</v>
      </c>
      <c r="E719" s="359" t="s">
        <v>116</v>
      </c>
      <c r="F719" s="359" t="s">
        <v>116</v>
      </c>
      <c r="G719" s="359" t="s">
        <v>116</v>
      </c>
    </row>
    <row r="720" spans="1:7">
      <c r="A720" s="357" t="s">
        <v>2956</v>
      </c>
      <c r="B720" s="358" t="s">
        <v>2957</v>
      </c>
      <c r="C720" s="359" t="s">
        <v>116</v>
      </c>
      <c r="D720" s="359" t="s">
        <v>116</v>
      </c>
      <c r="E720" s="359" t="s">
        <v>116</v>
      </c>
      <c r="F720" s="359" t="s">
        <v>116</v>
      </c>
      <c r="G720" s="359" t="s">
        <v>116</v>
      </c>
    </row>
    <row r="721" spans="1:7">
      <c r="A721" s="357" t="s">
        <v>2958</v>
      </c>
      <c r="B721" s="358" t="s">
        <v>2959</v>
      </c>
      <c r="C721" s="359" t="s">
        <v>116</v>
      </c>
      <c r="D721" s="359" t="s">
        <v>116</v>
      </c>
      <c r="E721" s="359" t="s">
        <v>116</v>
      </c>
      <c r="F721" s="359" t="s">
        <v>116</v>
      </c>
      <c r="G721" s="359" t="s">
        <v>116</v>
      </c>
    </row>
    <row r="722" spans="1:7">
      <c r="A722" s="357" t="s">
        <v>2960</v>
      </c>
      <c r="B722" s="358" t="s">
        <v>2961</v>
      </c>
      <c r="C722" s="359" t="s">
        <v>116</v>
      </c>
      <c r="D722" s="359" t="s">
        <v>116</v>
      </c>
      <c r="E722" s="359" t="s">
        <v>116</v>
      </c>
      <c r="F722" s="359" t="s">
        <v>116</v>
      </c>
      <c r="G722" s="359" t="s">
        <v>116</v>
      </c>
    </row>
    <row r="723" spans="1:7">
      <c r="A723" s="357" t="s">
        <v>2962</v>
      </c>
      <c r="B723" s="358" t="s">
        <v>2963</v>
      </c>
      <c r="C723" s="359" t="s">
        <v>116</v>
      </c>
      <c r="D723" s="359" t="s">
        <v>116</v>
      </c>
      <c r="E723" s="359" t="s">
        <v>116</v>
      </c>
      <c r="F723" s="359" t="s">
        <v>116</v>
      </c>
      <c r="G723" s="359" t="s">
        <v>116</v>
      </c>
    </row>
    <row r="724" spans="1:7">
      <c r="A724" s="357" t="s">
        <v>2964</v>
      </c>
      <c r="B724" s="358" t="s">
        <v>2965</v>
      </c>
      <c r="C724" s="359" t="s">
        <v>116</v>
      </c>
      <c r="D724" s="359" t="s">
        <v>116</v>
      </c>
      <c r="E724" s="359" t="s">
        <v>116</v>
      </c>
      <c r="F724" s="359" t="s">
        <v>116</v>
      </c>
      <c r="G724" s="359" t="s">
        <v>116</v>
      </c>
    </row>
    <row r="725" spans="1:7">
      <c r="A725" s="357" t="s">
        <v>2966</v>
      </c>
      <c r="B725" s="358" t="s">
        <v>2967</v>
      </c>
      <c r="C725" s="359" t="s">
        <v>116</v>
      </c>
      <c r="D725" s="359" t="s">
        <v>116</v>
      </c>
      <c r="E725" s="359" t="s">
        <v>116</v>
      </c>
      <c r="F725" s="359" t="s">
        <v>116</v>
      </c>
      <c r="G725" s="359" t="s">
        <v>116</v>
      </c>
    </row>
    <row r="726" spans="1:7">
      <c r="A726" s="357" t="s">
        <v>2968</v>
      </c>
      <c r="B726" s="358" t="s">
        <v>2969</v>
      </c>
      <c r="C726" s="359" t="s">
        <v>116</v>
      </c>
      <c r="D726" s="359" t="s">
        <v>116</v>
      </c>
      <c r="E726" s="359" t="s">
        <v>116</v>
      </c>
      <c r="F726" s="359" t="s">
        <v>116</v>
      </c>
      <c r="G726" s="359" t="s">
        <v>116</v>
      </c>
    </row>
    <row r="727" spans="1:7">
      <c r="A727" s="357" t="s">
        <v>2970</v>
      </c>
      <c r="B727" s="358" t="s">
        <v>2971</v>
      </c>
      <c r="C727" s="359" t="s">
        <v>116</v>
      </c>
      <c r="D727" s="359" t="s">
        <v>116</v>
      </c>
      <c r="E727" s="359" t="s">
        <v>116</v>
      </c>
      <c r="F727" s="359" t="s">
        <v>116</v>
      </c>
      <c r="G727" s="359" t="s">
        <v>116</v>
      </c>
    </row>
    <row r="728" spans="1:7">
      <c r="A728" s="357" t="s">
        <v>2972</v>
      </c>
      <c r="B728" s="358" t="s">
        <v>2973</v>
      </c>
      <c r="C728" s="359" t="s">
        <v>116</v>
      </c>
      <c r="D728" s="359" t="s">
        <v>116</v>
      </c>
      <c r="E728" s="359" t="s">
        <v>116</v>
      </c>
      <c r="F728" s="359" t="s">
        <v>116</v>
      </c>
      <c r="G728" s="359" t="s">
        <v>116</v>
      </c>
    </row>
    <row r="729" spans="1:7">
      <c r="A729" s="357" t="s">
        <v>2974</v>
      </c>
      <c r="B729" s="358" t="s">
        <v>2975</v>
      </c>
      <c r="C729" s="359" t="s">
        <v>116</v>
      </c>
      <c r="D729" s="359" t="s">
        <v>116</v>
      </c>
      <c r="E729" s="359" t="s">
        <v>116</v>
      </c>
      <c r="F729" s="359" t="s">
        <v>116</v>
      </c>
      <c r="G729" s="359" t="s">
        <v>116</v>
      </c>
    </row>
    <row r="730" spans="1:7">
      <c r="A730" s="357" t="s">
        <v>2976</v>
      </c>
      <c r="B730" s="358" t="s">
        <v>2977</v>
      </c>
      <c r="C730" s="359" t="s">
        <v>116</v>
      </c>
      <c r="D730" s="359" t="s">
        <v>116</v>
      </c>
      <c r="E730" s="359" t="s">
        <v>116</v>
      </c>
      <c r="F730" s="359" t="s">
        <v>115</v>
      </c>
      <c r="G730" s="359" t="s">
        <v>115</v>
      </c>
    </row>
    <row r="731" spans="1:7">
      <c r="A731" s="357" t="s">
        <v>2978</v>
      </c>
      <c r="B731" s="358" t="s">
        <v>2979</v>
      </c>
      <c r="C731" s="359" t="s">
        <v>116</v>
      </c>
      <c r="D731" s="359" t="s">
        <v>116</v>
      </c>
      <c r="E731" s="359" t="s">
        <v>116</v>
      </c>
      <c r="F731" s="359" t="s">
        <v>115</v>
      </c>
      <c r="G731" s="359" t="s">
        <v>115</v>
      </c>
    </row>
    <row r="732" spans="1:7">
      <c r="A732" s="357" t="s">
        <v>2980</v>
      </c>
      <c r="B732" s="358" t="s">
        <v>2981</v>
      </c>
      <c r="C732" s="359" t="s">
        <v>116</v>
      </c>
      <c r="D732" s="359" t="s">
        <v>116</v>
      </c>
      <c r="E732" s="359" t="s">
        <v>116</v>
      </c>
      <c r="F732" s="359" t="s">
        <v>116</v>
      </c>
      <c r="G732" s="359" t="s">
        <v>116</v>
      </c>
    </row>
    <row r="733" spans="1:7">
      <c r="A733" s="357" t="s">
        <v>2982</v>
      </c>
      <c r="B733" s="358" t="s">
        <v>2983</v>
      </c>
      <c r="C733" s="359" t="s">
        <v>116</v>
      </c>
      <c r="D733" s="359" t="s">
        <v>116</v>
      </c>
      <c r="E733" s="359" t="s">
        <v>116</v>
      </c>
      <c r="F733" s="359" t="s">
        <v>115</v>
      </c>
      <c r="G733" s="359" t="s">
        <v>115</v>
      </c>
    </row>
    <row r="734" spans="1:7">
      <c r="A734" s="357" t="s">
        <v>2984</v>
      </c>
      <c r="B734" s="358" t="s">
        <v>2985</v>
      </c>
      <c r="C734" s="359" t="s">
        <v>116</v>
      </c>
      <c r="D734" s="359" t="s">
        <v>116</v>
      </c>
      <c r="E734" s="359" t="s">
        <v>116</v>
      </c>
      <c r="F734" s="359" t="s">
        <v>115</v>
      </c>
      <c r="G734" s="359" t="s">
        <v>115</v>
      </c>
    </row>
    <row r="735" spans="1:7">
      <c r="A735" s="357" t="s">
        <v>2986</v>
      </c>
      <c r="B735" s="358" t="s">
        <v>2987</v>
      </c>
      <c r="C735" s="359" t="s">
        <v>116</v>
      </c>
      <c r="D735" s="359" t="s">
        <v>116</v>
      </c>
      <c r="E735" s="359" t="s">
        <v>116</v>
      </c>
      <c r="F735" s="359" t="s">
        <v>115</v>
      </c>
      <c r="G735" s="359" t="s">
        <v>115</v>
      </c>
    </row>
    <row r="736" spans="1:7">
      <c r="A736" s="357" t="s">
        <v>2988</v>
      </c>
      <c r="B736" s="358" t="s">
        <v>2989</v>
      </c>
      <c r="C736" s="359" t="s">
        <v>116</v>
      </c>
      <c r="D736" s="359" t="s">
        <v>116</v>
      </c>
      <c r="E736" s="359" t="s">
        <v>116</v>
      </c>
      <c r="F736" s="359" t="s">
        <v>116</v>
      </c>
      <c r="G736" s="359" t="s">
        <v>116</v>
      </c>
    </row>
    <row r="737" spans="1:7">
      <c r="A737" s="357" t="s">
        <v>2990</v>
      </c>
      <c r="B737" s="358" t="s">
        <v>2991</v>
      </c>
      <c r="C737" s="359" t="s">
        <v>116</v>
      </c>
      <c r="D737" s="359" t="s">
        <v>116</v>
      </c>
      <c r="E737" s="359" t="s">
        <v>116</v>
      </c>
      <c r="F737" s="359" t="s">
        <v>116</v>
      </c>
      <c r="G737" s="359" t="s">
        <v>116</v>
      </c>
    </row>
    <row r="738" spans="1:7">
      <c r="A738" s="357" t="s">
        <v>2992</v>
      </c>
      <c r="B738" s="358" t="s">
        <v>2993</v>
      </c>
      <c r="C738" s="359" t="s">
        <v>116</v>
      </c>
      <c r="D738" s="359" t="s">
        <v>116</v>
      </c>
      <c r="E738" s="359" t="s">
        <v>116</v>
      </c>
      <c r="F738" s="359" t="s">
        <v>116</v>
      </c>
      <c r="G738" s="359" t="s">
        <v>116</v>
      </c>
    </row>
    <row r="739" spans="1:7">
      <c r="A739" s="357" t="s">
        <v>2994</v>
      </c>
      <c r="B739" s="358" t="s">
        <v>2995</v>
      </c>
      <c r="C739" s="359" t="s">
        <v>116</v>
      </c>
      <c r="D739" s="359" t="s">
        <v>116</v>
      </c>
      <c r="E739" s="359" t="s">
        <v>116</v>
      </c>
      <c r="F739" s="359" t="s">
        <v>115</v>
      </c>
      <c r="G739" s="359" t="s">
        <v>115</v>
      </c>
    </row>
    <row r="740" spans="1:7">
      <c r="A740" s="357" t="s">
        <v>2996</v>
      </c>
      <c r="B740" s="358" t="s">
        <v>2997</v>
      </c>
      <c r="C740" s="359" t="s">
        <v>116</v>
      </c>
      <c r="D740" s="359" t="s">
        <v>116</v>
      </c>
      <c r="E740" s="359" t="s">
        <v>116</v>
      </c>
      <c r="F740" s="359" t="s">
        <v>116</v>
      </c>
      <c r="G740" s="359" t="s">
        <v>116</v>
      </c>
    </row>
    <row r="741" spans="1:7">
      <c r="A741" s="357" t="s">
        <v>2998</v>
      </c>
      <c r="B741" s="358" t="s">
        <v>2999</v>
      </c>
      <c r="C741" s="359" t="s">
        <v>116</v>
      </c>
      <c r="D741" s="359" t="s">
        <v>116</v>
      </c>
      <c r="E741" s="359" t="s">
        <v>116</v>
      </c>
      <c r="F741" s="359" t="s">
        <v>116</v>
      </c>
      <c r="G741" s="359" t="s">
        <v>116</v>
      </c>
    </row>
    <row r="742" spans="1:7">
      <c r="A742" s="357" t="s">
        <v>3000</v>
      </c>
      <c r="B742" s="358" t="s">
        <v>3001</v>
      </c>
      <c r="C742" s="359" t="s">
        <v>116</v>
      </c>
      <c r="D742" s="359" t="s">
        <v>116</v>
      </c>
      <c r="E742" s="359" t="s">
        <v>116</v>
      </c>
      <c r="F742" s="359" t="s">
        <v>116</v>
      </c>
      <c r="G742" s="359" t="s">
        <v>116</v>
      </c>
    </row>
    <row r="743" spans="1:7">
      <c r="A743" s="357" t="s">
        <v>3002</v>
      </c>
      <c r="B743" s="358" t="s">
        <v>3003</v>
      </c>
      <c r="C743" s="359" t="s">
        <v>116</v>
      </c>
      <c r="D743" s="359" t="s">
        <v>116</v>
      </c>
      <c r="E743" s="359" t="s">
        <v>116</v>
      </c>
      <c r="F743" s="359" t="s">
        <v>116</v>
      </c>
      <c r="G743" s="359" t="s">
        <v>116</v>
      </c>
    </row>
    <row r="744" spans="1:7">
      <c r="A744" s="357" t="s">
        <v>3004</v>
      </c>
      <c r="B744" s="358" t="s">
        <v>3005</v>
      </c>
      <c r="C744" s="359" t="s">
        <v>115</v>
      </c>
      <c r="D744" s="359" t="s">
        <v>116</v>
      </c>
      <c r="E744" s="359" t="s">
        <v>115</v>
      </c>
      <c r="F744" s="359" t="s">
        <v>115</v>
      </c>
      <c r="G744" s="359" t="s">
        <v>115</v>
      </c>
    </row>
    <row r="745" spans="1:7">
      <c r="A745" s="357" t="s">
        <v>3006</v>
      </c>
      <c r="B745" s="358" t="s">
        <v>3007</v>
      </c>
      <c r="C745" s="359" t="s">
        <v>116</v>
      </c>
      <c r="D745" s="359" t="s">
        <v>116</v>
      </c>
      <c r="E745" s="359" t="s">
        <v>116</v>
      </c>
      <c r="F745" s="359" t="s">
        <v>116</v>
      </c>
      <c r="G745" s="359" t="s">
        <v>116</v>
      </c>
    </row>
    <row r="746" spans="1:7">
      <c r="A746" s="357" t="s">
        <v>3008</v>
      </c>
      <c r="B746" s="358" t="s">
        <v>3009</v>
      </c>
      <c r="C746" s="359" t="s">
        <v>116</v>
      </c>
      <c r="D746" s="359" t="s">
        <v>116</v>
      </c>
      <c r="E746" s="359" t="s">
        <v>116</v>
      </c>
      <c r="F746" s="359" t="s">
        <v>116</v>
      </c>
      <c r="G746" s="359" t="s">
        <v>116</v>
      </c>
    </row>
    <row r="747" spans="1:7">
      <c r="A747" s="357" t="s">
        <v>3010</v>
      </c>
      <c r="B747" s="358" t="s">
        <v>3011</v>
      </c>
      <c r="C747" s="359" t="s">
        <v>116</v>
      </c>
      <c r="D747" s="359" t="s">
        <v>116</v>
      </c>
      <c r="E747" s="359" t="s">
        <v>116</v>
      </c>
      <c r="F747" s="359" t="s">
        <v>116</v>
      </c>
      <c r="G747" s="359" t="s">
        <v>116</v>
      </c>
    </row>
    <row r="748" spans="1:7">
      <c r="A748" s="357" t="s">
        <v>3012</v>
      </c>
      <c r="B748" s="358" t="s">
        <v>3013</v>
      </c>
      <c r="C748" s="359" t="s">
        <v>116</v>
      </c>
      <c r="D748" s="359" t="s">
        <v>116</v>
      </c>
      <c r="E748" s="359" t="s">
        <v>116</v>
      </c>
      <c r="F748" s="359" t="s">
        <v>116</v>
      </c>
      <c r="G748" s="359" t="s">
        <v>116</v>
      </c>
    </row>
    <row r="749" spans="1:7">
      <c r="A749" s="357" t="s">
        <v>3014</v>
      </c>
      <c r="B749" s="358" t="s">
        <v>18</v>
      </c>
      <c r="C749" s="359" t="s">
        <v>116</v>
      </c>
      <c r="D749" s="359" t="s">
        <v>116</v>
      </c>
      <c r="E749" s="359" t="s">
        <v>116</v>
      </c>
      <c r="F749" s="359" t="s">
        <v>116</v>
      </c>
      <c r="G749" s="359" t="s">
        <v>116</v>
      </c>
    </row>
    <row r="750" spans="1:7">
      <c r="A750" s="357" t="s">
        <v>3015</v>
      </c>
      <c r="B750" s="358" t="s">
        <v>1212</v>
      </c>
      <c r="C750" s="359" t="s">
        <v>116</v>
      </c>
      <c r="D750" s="359" t="s">
        <v>116</v>
      </c>
      <c r="E750" s="359" t="s">
        <v>116</v>
      </c>
      <c r="F750" s="359" t="s">
        <v>116</v>
      </c>
      <c r="G750" s="359" t="s">
        <v>116</v>
      </c>
    </row>
    <row r="751" spans="1:7">
      <c r="A751" s="357" t="s">
        <v>3016</v>
      </c>
      <c r="B751" s="358" t="s">
        <v>3017</v>
      </c>
      <c r="C751" s="359" t="s">
        <v>116</v>
      </c>
      <c r="D751" s="359" t="s">
        <v>116</v>
      </c>
      <c r="E751" s="359" t="s">
        <v>116</v>
      </c>
      <c r="F751" s="359" t="s">
        <v>116</v>
      </c>
      <c r="G751" s="359" t="s">
        <v>116</v>
      </c>
    </row>
    <row r="752" spans="1:7">
      <c r="A752" s="357" t="s">
        <v>3018</v>
      </c>
      <c r="B752" s="358" t="s">
        <v>3019</v>
      </c>
      <c r="C752" s="359" t="s">
        <v>116</v>
      </c>
      <c r="D752" s="359" t="s">
        <v>116</v>
      </c>
      <c r="E752" s="359" t="s">
        <v>115</v>
      </c>
      <c r="F752" s="359" t="s">
        <v>115</v>
      </c>
      <c r="G752" s="359" t="s">
        <v>115</v>
      </c>
    </row>
    <row r="753" spans="1:7">
      <c r="A753" s="357" t="s">
        <v>3020</v>
      </c>
      <c r="B753" s="358" t="s">
        <v>3021</v>
      </c>
      <c r="C753" s="359" t="s">
        <v>116</v>
      </c>
      <c r="D753" s="359" t="s">
        <v>116</v>
      </c>
      <c r="E753" s="359" t="s">
        <v>116</v>
      </c>
      <c r="F753" s="359" t="s">
        <v>116</v>
      </c>
      <c r="G753" s="359" t="s">
        <v>116</v>
      </c>
    </row>
    <row r="754" spans="1:7">
      <c r="A754" s="357" t="s">
        <v>3022</v>
      </c>
      <c r="B754" s="358" t="s">
        <v>3023</v>
      </c>
      <c r="C754" s="359" t="s">
        <v>116</v>
      </c>
      <c r="D754" s="359" t="s">
        <v>116</v>
      </c>
      <c r="E754" s="359" t="s">
        <v>116</v>
      </c>
      <c r="F754" s="359" t="s">
        <v>116</v>
      </c>
      <c r="G754" s="359" t="s">
        <v>116</v>
      </c>
    </row>
    <row r="755" spans="1:7">
      <c r="A755" s="357" t="s">
        <v>3024</v>
      </c>
      <c r="B755" s="358" t="s">
        <v>3025</v>
      </c>
      <c r="C755" s="359" t="s">
        <v>116</v>
      </c>
      <c r="D755" s="359" t="s">
        <v>116</v>
      </c>
      <c r="E755" s="359" t="s">
        <v>116</v>
      </c>
      <c r="F755" s="359" t="s">
        <v>116</v>
      </c>
      <c r="G755" s="359" t="s">
        <v>116</v>
      </c>
    </row>
    <row r="756" spans="1:7">
      <c r="A756" s="357" t="s">
        <v>3026</v>
      </c>
      <c r="B756" s="358" t="s">
        <v>3027</v>
      </c>
      <c r="C756" s="359" t="s">
        <v>116</v>
      </c>
      <c r="D756" s="359" t="s">
        <v>116</v>
      </c>
      <c r="E756" s="359" t="s">
        <v>116</v>
      </c>
      <c r="F756" s="359" t="s">
        <v>116</v>
      </c>
      <c r="G756" s="359" t="s">
        <v>116</v>
      </c>
    </row>
    <row r="757" spans="1:7">
      <c r="A757" s="357" t="s">
        <v>3028</v>
      </c>
      <c r="B757" s="358" t="s">
        <v>1947</v>
      </c>
      <c r="C757" s="359" t="s">
        <v>1947</v>
      </c>
      <c r="D757" s="359" t="s">
        <v>1947</v>
      </c>
      <c r="E757" s="359" t="s">
        <v>1947</v>
      </c>
      <c r="F757" s="359" t="s">
        <v>1947</v>
      </c>
      <c r="G757" s="359" t="s">
        <v>1947</v>
      </c>
    </row>
    <row r="758" spans="1:7">
      <c r="A758" s="357" t="s">
        <v>3029</v>
      </c>
      <c r="B758" s="358" t="s">
        <v>3030</v>
      </c>
      <c r="C758" s="359" t="s">
        <v>116</v>
      </c>
      <c r="D758" s="359" t="s">
        <v>116</v>
      </c>
      <c r="E758" s="359" t="s">
        <v>116</v>
      </c>
      <c r="F758" s="359" t="s">
        <v>116</v>
      </c>
      <c r="G758" s="359" t="s">
        <v>116</v>
      </c>
    </row>
    <row r="759" spans="1:7">
      <c r="A759" s="357" t="s">
        <v>3031</v>
      </c>
      <c r="B759" s="358" t="s">
        <v>1947</v>
      </c>
      <c r="C759" s="359" t="s">
        <v>1947</v>
      </c>
      <c r="D759" s="359" t="s">
        <v>1947</v>
      </c>
      <c r="E759" s="359" t="s">
        <v>1947</v>
      </c>
      <c r="F759" s="359" t="s">
        <v>1947</v>
      </c>
      <c r="G759" s="359" t="s">
        <v>1947</v>
      </c>
    </row>
    <row r="760" spans="1:7">
      <c r="A760" s="357" t="s">
        <v>2569</v>
      </c>
      <c r="B760" s="358" t="s">
        <v>1947</v>
      </c>
      <c r="C760" s="359" t="s">
        <v>1947</v>
      </c>
      <c r="D760" s="359" t="s">
        <v>1947</v>
      </c>
      <c r="E760" s="359" t="s">
        <v>1947</v>
      </c>
      <c r="F760" s="359" t="s">
        <v>1947</v>
      </c>
      <c r="G760" s="359" t="s">
        <v>1947</v>
      </c>
    </row>
    <row r="761" spans="1:7">
      <c r="A761" s="357" t="s">
        <v>3032</v>
      </c>
      <c r="B761" s="358" t="s">
        <v>3033</v>
      </c>
      <c r="C761" s="359" t="s">
        <v>116</v>
      </c>
      <c r="D761" s="359" t="s">
        <v>116</v>
      </c>
      <c r="E761" s="359" t="s">
        <v>116</v>
      </c>
      <c r="F761" s="359" t="s">
        <v>116</v>
      </c>
      <c r="G761" s="359" t="s">
        <v>116</v>
      </c>
    </row>
    <row r="762" spans="1:7">
      <c r="A762" s="357" t="s">
        <v>3034</v>
      </c>
      <c r="B762" s="358" t="s">
        <v>1947</v>
      </c>
      <c r="C762" s="359" t="s">
        <v>1947</v>
      </c>
      <c r="D762" s="359" t="s">
        <v>1947</v>
      </c>
      <c r="E762" s="359" t="s">
        <v>1947</v>
      </c>
      <c r="F762" s="359" t="s">
        <v>1947</v>
      </c>
      <c r="G762" s="359" t="s">
        <v>1947</v>
      </c>
    </row>
    <row r="763" spans="1:7">
      <c r="A763" s="357" t="s">
        <v>3035</v>
      </c>
      <c r="B763" s="358" t="s">
        <v>3036</v>
      </c>
      <c r="C763" s="359" t="s">
        <v>1947</v>
      </c>
      <c r="D763" s="359" t="s">
        <v>1947</v>
      </c>
      <c r="E763" s="359" t="s">
        <v>1947</v>
      </c>
      <c r="F763" s="359" t="s">
        <v>1947</v>
      </c>
      <c r="G763" s="359" t="s">
        <v>1947</v>
      </c>
    </row>
    <row r="764" spans="1:7">
      <c r="A764" s="357" t="s">
        <v>3037</v>
      </c>
      <c r="B764" s="358" t="s">
        <v>3038</v>
      </c>
      <c r="C764" s="359" t="s">
        <v>1947</v>
      </c>
      <c r="D764" s="359" t="s">
        <v>1947</v>
      </c>
      <c r="E764" s="359" t="s">
        <v>1947</v>
      </c>
      <c r="F764" s="359" t="s">
        <v>1947</v>
      </c>
      <c r="G764" s="359" t="s">
        <v>1947</v>
      </c>
    </row>
    <row r="765" spans="1:7">
      <c r="A765" s="357" t="s">
        <v>3039</v>
      </c>
      <c r="B765" s="358" t="s">
        <v>3040</v>
      </c>
      <c r="C765" s="359" t="s">
        <v>1947</v>
      </c>
      <c r="D765" s="359" t="s">
        <v>1947</v>
      </c>
      <c r="E765" s="359" t="s">
        <v>1947</v>
      </c>
      <c r="F765" s="359" t="s">
        <v>1947</v>
      </c>
      <c r="G765" s="359" t="s">
        <v>1947</v>
      </c>
    </row>
    <row r="766" spans="1:7">
      <c r="A766" s="357" t="s">
        <v>3041</v>
      </c>
      <c r="B766" s="358" t="s">
        <v>3042</v>
      </c>
      <c r="C766" s="359" t="s">
        <v>1947</v>
      </c>
      <c r="D766" s="359" t="s">
        <v>1947</v>
      </c>
      <c r="E766" s="359" t="s">
        <v>1947</v>
      </c>
      <c r="F766" s="359" t="s">
        <v>1947</v>
      </c>
      <c r="G766" s="359" t="s">
        <v>1947</v>
      </c>
    </row>
    <row r="767" spans="1:7">
      <c r="A767" s="357" t="s">
        <v>3043</v>
      </c>
      <c r="B767" s="358" t="s">
        <v>3044</v>
      </c>
      <c r="C767" s="359" t="s">
        <v>1947</v>
      </c>
      <c r="D767" s="359" t="s">
        <v>1947</v>
      </c>
      <c r="E767" s="359" t="s">
        <v>1947</v>
      </c>
      <c r="F767" s="359" t="s">
        <v>1947</v>
      </c>
      <c r="G767" s="359" t="s">
        <v>1947</v>
      </c>
    </row>
    <row r="768" spans="1:7">
      <c r="A768" s="357" t="s">
        <v>3045</v>
      </c>
      <c r="B768" s="358" t="s">
        <v>3046</v>
      </c>
      <c r="C768" s="359" t="s">
        <v>1947</v>
      </c>
      <c r="D768" s="359" t="s">
        <v>1947</v>
      </c>
      <c r="E768" s="359" t="s">
        <v>1947</v>
      </c>
      <c r="F768" s="359" t="s">
        <v>1947</v>
      </c>
      <c r="G768" s="359" t="s">
        <v>1947</v>
      </c>
    </row>
    <row r="769" spans="1:7">
      <c r="A769" s="357" t="s">
        <v>3047</v>
      </c>
      <c r="B769" s="358" t="s">
        <v>1583</v>
      </c>
      <c r="C769" s="359" t="s">
        <v>1947</v>
      </c>
      <c r="D769" s="359" t="s">
        <v>1947</v>
      </c>
      <c r="E769" s="359" t="s">
        <v>1947</v>
      </c>
      <c r="F769" s="359" t="s">
        <v>1947</v>
      </c>
      <c r="G769" s="359" t="s">
        <v>1947</v>
      </c>
    </row>
    <row r="770" spans="1:7">
      <c r="A770" s="357" t="s">
        <v>3048</v>
      </c>
      <c r="B770" s="358" t="s">
        <v>3049</v>
      </c>
      <c r="C770" s="359" t="s">
        <v>1947</v>
      </c>
      <c r="D770" s="359" t="s">
        <v>1947</v>
      </c>
      <c r="E770" s="359" t="s">
        <v>1947</v>
      </c>
      <c r="F770" s="359" t="s">
        <v>1947</v>
      </c>
      <c r="G770" s="359" t="s">
        <v>1947</v>
      </c>
    </row>
    <row r="771" spans="1:7">
      <c r="A771" s="357" t="s">
        <v>3050</v>
      </c>
      <c r="B771" s="358" t="s">
        <v>3051</v>
      </c>
      <c r="C771" s="359" t="s">
        <v>1947</v>
      </c>
      <c r="D771" s="359" t="s">
        <v>1947</v>
      </c>
      <c r="E771" s="359" t="s">
        <v>1947</v>
      </c>
      <c r="F771" s="359" t="s">
        <v>1947</v>
      </c>
      <c r="G771" s="359" t="s">
        <v>1947</v>
      </c>
    </row>
    <row r="772" spans="1:7">
      <c r="A772" s="357" t="s">
        <v>3052</v>
      </c>
      <c r="B772" s="358" t="s">
        <v>3040</v>
      </c>
      <c r="C772" s="359" t="s">
        <v>1947</v>
      </c>
      <c r="D772" s="359" t="s">
        <v>1947</v>
      </c>
      <c r="E772" s="359" t="s">
        <v>1947</v>
      </c>
      <c r="F772" s="359" t="s">
        <v>1947</v>
      </c>
      <c r="G772" s="359" t="s">
        <v>1947</v>
      </c>
    </row>
    <row r="773" spans="1:7">
      <c r="A773" s="357" t="s">
        <v>3053</v>
      </c>
      <c r="B773" s="358" t="s">
        <v>3054</v>
      </c>
      <c r="C773" s="359" t="s">
        <v>1947</v>
      </c>
      <c r="D773" s="359" t="s">
        <v>1947</v>
      </c>
      <c r="E773" s="359" t="s">
        <v>1947</v>
      </c>
      <c r="F773" s="359" t="s">
        <v>1947</v>
      </c>
      <c r="G773" s="359" t="s">
        <v>1947</v>
      </c>
    </row>
    <row r="774" spans="1:7">
      <c r="A774" s="357" t="s">
        <v>3055</v>
      </c>
      <c r="B774" s="358" t="s">
        <v>3056</v>
      </c>
      <c r="C774" s="359" t="s">
        <v>1947</v>
      </c>
      <c r="D774" s="359" t="s">
        <v>1947</v>
      </c>
      <c r="E774" s="359" t="s">
        <v>1947</v>
      </c>
      <c r="F774" s="359" t="s">
        <v>1947</v>
      </c>
      <c r="G774" s="359" t="s">
        <v>1947</v>
      </c>
    </row>
    <row r="775" spans="1:7">
      <c r="A775" s="357" t="s">
        <v>3057</v>
      </c>
      <c r="B775" s="358" t="s">
        <v>3058</v>
      </c>
      <c r="C775" s="359" t="s">
        <v>1947</v>
      </c>
      <c r="D775" s="359" t="s">
        <v>1947</v>
      </c>
      <c r="E775" s="359" t="s">
        <v>1947</v>
      </c>
      <c r="F775" s="359" t="s">
        <v>1947</v>
      </c>
      <c r="G775" s="359" t="s">
        <v>1947</v>
      </c>
    </row>
    <row r="776" spans="1:7">
      <c r="A776" s="357" t="s">
        <v>3059</v>
      </c>
      <c r="B776" s="358" t="s">
        <v>3060</v>
      </c>
      <c r="C776" s="359" t="s">
        <v>1947</v>
      </c>
      <c r="D776" s="359" t="s">
        <v>1947</v>
      </c>
      <c r="E776" s="359" t="s">
        <v>1947</v>
      </c>
      <c r="F776" s="359" t="s">
        <v>1947</v>
      </c>
      <c r="G776" s="359" t="s">
        <v>1947</v>
      </c>
    </row>
    <row r="777" spans="1:7">
      <c r="A777" s="357" t="s">
        <v>3061</v>
      </c>
      <c r="B777" s="358" t="s">
        <v>3062</v>
      </c>
      <c r="C777" s="359" t="s">
        <v>1947</v>
      </c>
      <c r="D777" s="359" t="s">
        <v>1947</v>
      </c>
      <c r="E777" s="359" t="s">
        <v>1947</v>
      </c>
      <c r="F777" s="359" t="s">
        <v>1947</v>
      </c>
      <c r="G777" s="359" t="s">
        <v>1947</v>
      </c>
    </row>
    <row r="778" spans="1:7">
      <c r="A778" s="357" t="s">
        <v>3063</v>
      </c>
      <c r="B778" s="358" t="s">
        <v>3064</v>
      </c>
      <c r="C778" s="359" t="s">
        <v>1947</v>
      </c>
      <c r="D778" s="359" t="s">
        <v>1947</v>
      </c>
      <c r="E778" s="359" t="s">
        <v>1947</v>
      </c>
      <c r="F778" s="359" t="s">
        <v>1947</v>
      </c>
      <c r="G778" s="359" t="s">
        <v>1947</v>
      </c>
    </row>
    <row r="779" spans="1:7">
      <c r="A779" s="357" t="s">
        <v>3065</v>
      </c>
      <c r="B779" s="358" t="s">
        <v>3066</v>
      </c>
      <c r="C779" s="359" t="s">
        <v>1947</v>
      </c>
      <c r="D779" s="359" t="s">
        <v>1947</v>
      </c>
      <c r="E779" s="359" t="s">
        <v>1947</v>
      </c>
      <c r="F779" s="359" t="s">
        <v>1947</v>
      </c>
      <c r="G779" s="359" t="s">
        <v>1947</v>
      </c>
    </row>
    <row r="780" spans="1:7">
      <c r="A780" s="357" t="s">
        <v>3067</v>
      </c>
      <c r="B780" s="358" t="s">
        <v>3068</v>
      </c>
      <c r="C780" s="359" t="s">
        <v>1947</v>
      </c>
      <c r="D780" s="359" t="s">
        <v>1947</v>
      </c>
      <c r="E780" s="359" t="s">
        <v>1947</v>
      </c>
      <c r="F780" s="359" t="s">
        <v>1947</v>
      </c>
      <c r="G780" s="359" t="s">
        <v>1947</v>
      </c>
    </row>
    <row r="781" spans="1:7">
      <c r="A781" s="357" t="s">
        <v>3069</v>
      </c>
      <c r="B781" s="358" t="s">
        <v>3070</v>
      </c>
      <c r="C781" s="359" t="s">
        <v>1947</v>
      </c>
      <c r="D781" s="359" t="s">
        <v>1947</v>
      </c>
      <c r="E781" s="359" t="s">
        <v>1947</v>
      </c>
      <c r="F781" s="359" t="s">
        <v>1947</v>
      </c>
      <c r="G781" s="359" t="s">
        <v>1947</v>
      </c>
    </row>
    <row r="782" spans="1:7">
      <c r="A782" s="357" t="s">
        <v>3071</v>
      </c>
      <c r="B782" s="358" t="s">
        <v>3072</v>
      </c>
      <c r="C782" s="359" t="s">
        <v>1947</v>
      </c>
      <c r="D782" s="359" t="s">
        <v>1947</v>
      </c>
      <c r="E782" s="359" t="s">
        <v>1947</v>
      </c>
      <c r="F782" s="359" t="s">
        <v>1947</v>
      </c>
      <c r="G782" s="359" t="s">
        <v>1947</v>
      </c>
    </row>
    <row r="783" spans="1:7">
      <c r="A783" s="357" t="s">
        <v>3073</v>
      </c>
      <c r="B783" s="358" t="s">
        <v>3074</v>
      </c>
      <c r="C783" s="359" t="s">
        <v>1947</v>
      </c>
      <c r="D783" s="359" t="s">
        <v>1947</v>
      </c>
      <c r="E783" s="359" t="s">
        <v>1947</v>
      </c>
      <c r="F783" s="359" t="s">
        <v>1947</v>
      </c>
      <c r="G783" s="359" t="s">
        <v>1947</v>
      </c>
    </row>
    <row r="784" spans="1:7">
      <c r="A784" s="357" t="s">
        <v>3075</v>
      </c>
      <c r="B784" s="358" t="s">
        <v>3040</v>
      </c>
      <c r="C784" s="359" t="s">
        <v>1947</v>
      </c>
      <c r="D784" s="359" t="s">
        <v>1947</v>
      </c>
      <c r="E784" s="359" t="s">
        <v>1947</v>
      </c>
      <c r="F784" s="359" t="s">
        <v>1947</v>
      </c>
      <c r="G784" s="359" t="s">
        <v>1947</v>
      </c>
    </row>
    <row r="785" spans="1:7">
      <c r="A785" s="357" t="s">
        <v>3076</v>
      </c>
      <c r="B785" s="358" t="s">
        <v>3077</v>
      </c>
      <c r="C785" s="359" t="s">
        <v>1947</v>
      </c>
      <c r="D785" s="359" t="s">
        <v>1947</v>
      </c>
      <c r="E785" s="359" t="s">
        <v>1947</v>
      </c>
      <c r="F785" s="359" t="s">
        <v>1947</v>
      </c>
      <c r="G785" s="359" t="s">
        <v>1947</v>
      </c>
    </row>
    <row r="786" spans="1:7">
      <c r="A786" s="357" t="s">
        <v>3078</v>
      </c>
      <c r="B786" s="358" t="s">
        <v>3079</v>
      </c>
      <c r="C786" s="359" t="s">
        <v>1947</v>
      </c>
      <c r="D786" s="359" t="s">
        <v>1947</v>
      </c>
      <c r="E786" s="359" t="s">
        <v>1947</v>
      </c>
      <c r="F786" s="359" t="s">
        <v>1947</v>
      </c>
      <c r="G786" s="359" t="s">
        <v>1947</v>
      </c>
    </row>
    <row r="787" spans="1:7">
      <c r="A787" s="357" t="s">
        <v>3080</v>
      </c>
      <c r="B787" s="358" t="s">
        <v>3081</v>
      </c>
      <c r="C787" s="359" t="s">
        <v>1947</v>
      </c>
      <c r="D787" s="359" t="s">
        <v>1947</v>
      </c>
      <c r="E787" s="359" t="s">
        <v>1947</v>
      </c>
      <c r="F787" s="359" t="s">
        <v>1947</v>
      </c>
      <c r="G787" s="359" t="s">
        <v>1947</v>
      </c>
    </row>
    <row r="788" spans="1:7">
      <c r="A788" s="357" t="s">
        <v>3082</v>
      </c>
      <c r="B788" s="358" t="s">
        <v>3040</v>
      </c>
      <c r="C788" s="359" t="s">
        <v>1947</v>
      </c>
      <c r="D788" s="359" t="s">
        <v>1947</v>
      </c>
      <c r="E788" s="359" t="s">
        <v>1947</v>
      </c>
      <c r="F788" s="359" t="s">
        <v>1947</v>
      </c>
      <c r="G788" s="359" t="s">
        <v>1947</v>
      </c>
    </row>
    <row r="789" spans="1:7">
      <c r="A789" s="357" t="s">
        <v>3083</v>
      </c>
      <c r="B789" s="358" t="s">
        <v>3084</v>
      </c>
      <c r="C789" s="359" t="s">
        <v>1947</v>
      </c>
      <c r="D789" s="359" t="s">
        <v>1947</v>
      </c>
      <c r="E789" s="359" t="s">
        <v>1947</v>
      </c>
      <c r="F789" s="359" t="s">
        <v>1947</v>
      </c>
      <c r="G789" s="359" t="s">
        <v>1947</v>
      </c>
    </row>
    <row r="790" spans="1:7">
      <c r="A790" s="357" t="s">
        <v>3085</v>
      </c>
      <c r="B790" s="358" t="s">
        <v>3086</v>
      </c>
      <c r="C790" s="359" t="s">
        <v>1947</v>
      </c>
      <c r="D790" s="359" t="s">
        <v>1947</v>
      </c>
      <c r="E790" s="359" t="s">
        <v>1947</v>
      </c>
      <c r="F790" s="359" t="s">
        <v>1947</v>
      </c>
      <c r="G790" s="359" t="s">
        <v>1947</v>
      </c>
    </row>
    <row r="791" spans="1:7">
      <c r="A791" s="357" t="s">
        <v>3087</v>
      </c>
      <c r="B791" s="358" t="s">
        <v>3088</v>
      </c>
      <c r="C791" s="359" t="s">
        <v>1947</v>
      </c>
      <c r="D791" s="359" t="s">
        <v>1947</v>
      </c>
      <c r="E791" s="359" t="s">
        <v>1947</v>
      </c>
      <c r="F791" s="359" t="s">
        <v>1947</v>
      </c>
      <c r="G791" s="359" t="s">
        <v>1947</v>
      </c>
    </row>
    <row r="792" spans="1:7">
      <c r="A792" s="357" t="s">
        <v>3089</v>
      </c>
      <c r="B792" s="358" t="s">
        <v>1947</v>
      </c>
      <c r="C792" s="359" t="s">
        <v>1947</v>
      </c>
      <c r="D792" s="359" t="s">
        <v>1947</v>
      </c>
      <c r="E792" s="359" t="s">
        <v>1947</v>
      </c>
      <c r="F792" s="359" t="s">
        <v>1947</v>
      </c>
      <c r="G792" s="359" t="s">
        <v>1947</v>
      </c>
    </row>
    <row r="793" spans="1:7">
      <c r="A793" s="357" t="s">
        <v>3090</v>
      </c>
      <c r="B793" s="358" t="s">
        <v>3091</v>
      </c>
      <c r="C793" s="359" t="s">
        <v>1947</v>
      </c>
      <c r="D793" s="359" t="s">
        <v>1947</v>
      </c>
      <c r="E793" s="359" t="s">
        <v>1947</v>
      </c>
      <c r="F793" s="359" t="s">
        <v>1947</v>
      </c>
      <c r="G793" s="359" t="s">
        <v>1947</v>
      </c>
    </row>
    <row r="794" spans="1:7">
      <c r="A794" s="357" t="s">
        <v>3092</v>
      </c>
      <c r="B794" s="358" t="s">
        <v>3093</v>
      </c>
      <c r="C794" s="359" t="s">
        <v>1947</v>
      </c>
      <c r="D794" s="359" t="s">
        <v>1947</v>
      </c>
      <c r="E794" s="359" t="s">
        <v>1947</v>
      </c>
      <c r="F794" s="359" t="s">
        <v>1947</v>
      </c>
      <c r="G794" s="359" t="s">
        <v>1947</v>
      </c>
    </row>
    <row r="795" spans="1:7">
      <c r="A795" s="357" t="s">
        <v>3094</v>
      </c>
      <c r="B795" s="358" t="s">
        <v>3095</v>
      </c>
      <c r="C795" s="359" t="s">
        <v>1947</v>
      </c>
      <c r="D795" s="359" t="s">
        <v>1947</v>
      </c>
      <c r="E795" s="359" t="s">
        <v>1947</v>
      </c>
      <c r="F795" s="359" t="s">
        <v>1947</v>
      </c>
      <c r="G795" s="359" t="s">
        <v>1947</v>
      </c>
    </row>
    <row r="796" spans="1:7">
      <c r="A796" s="357" t="s">
        <v>3096</v>
      </c>
      <c r="B796" s="358" t="s">
        <v>3097</v>
      </c>
      <c r="C796" s="359" t="s">
        <v>1947</v>
      </c>
      <c r="D796" s="359" t="s">
        <v>1947</v>
      </c>
      <c r="E796" s="359" t="s">
        <v>1947</v>
      </c>
      <c r="F796" s="359" t="s">
        <v>1947</v>
      </c>
      <c r="G796" s="359" t="s">
        <v>1947</v>
      </c>
    </row>
    <row r="797" spans="1:7">
      <c r="A797" s="357" t="s">
        <v>3098</v>
      </c>
      <c r="B797" s="358" t="s">
        <v>3099</v>
      </c>
      <c r="C797" s="359" t="s">
        <v>1947</v>
      </c>
      <c r="D797" s="359" t="s">
        <v>1947</v>
      </c>
      <c r="E797" s="359" t="s">
        <v>1947</v>
      </c>
      <c r="F797" s="359" t="s">
        <v>1947</v>
      </c>
      <c r="G797" s="359" t="s">
        <v>1947</v>
      </c>
    </row>
    <row r="798" spans="1:7">
      <c r="A798" s="357" t="s">
        <v>3100</v>
      </c>
      <c r="B798" s="358" t="s">
        <v>3101</v>
      </c>
      <c r="C798" s="359" t="s">
        <v>1947</v>
      </c>
      <c r="D798" s="359" t="s">
        <v>1947</v>
      </c>
      <c r="E798" s="359" t="s">
        <v>1947</v>
      </c>
      <c r="F798" s="359" t="s">
        <v>1947</v>
      </c>
      <c r="G798" s="359" t="s">
        <v>1947</v>
      </c>
    </row>
    <row r="799" spans="1:7">
      <c r="A799" s="357" t="s">
        <v>3102</v>
      </c>
      <c r="B799" s="358" t="s">
        <v>2775</v>
      </c>
      <c r="C799" s="359" t="s">
        <v>1947</v>
      </c>
      <c r="D799" s="359" t="s">
        <v>1947</v>
      </c>
      <c r="E799" s="359" t="s">
        <v>1947</v>
      </c>
      <c r="F799" s="359" t="s">
        <v>1947</v>
      </c>
      <c r="G799" s="359" t="s">
        <v>1947</v>
      </c>
    </row>
    <row r="800" spans="1:7">
      <c r="A800" s="357" t="s">
        <v>3103</v>
      </c>
      <c r="B800" s="358" t="s">
        <v>3084</v>
      </c>
      <c r="C800" s="359" t="s">
        <v>1947</v>
      </c>
      <c r="D800" s="359" t="s">
        <v>1947</v>
      </c>
      <c r="E800" s="359" t="s">
        <v>1947</v>
      </c>
      <c r="F800" s="359" t="s">
        <v>1947</v>
      </c>
      <c r="G800" s="359" t="s">
        <v>1947</v>
      </c>
    </row>
    <row r="801" spans="1:7">
      <c r="A801" s="357" t="s">
        <v>3104</v>
      </c>
      <c r="B801" s="358" t="s">
        <v>3105</v>
      </c>
      <c r="C801" s="359" t="s">
        <v>1947</v>
      </c>
      <c r="D801" s="359" t="s">
        <v>1947</v>
      </c>
      <c r="E801" s="359" t="s">
        <v>1947</v>
      </c>
      <c r="F801" s="359" t="s">
        <v>1947</v>
      </c>
      <c r="G801" s="359" t="s">
        <v>1947</v>
      </c>
    </row>
    <row r="802" spans="1:7">
      <c r="A802" s="357" t="s">
        <v>3106</v>
      </c>
      <c r="B802" s="358" t="s">
        <v>3107</v>
      </c>
      <c r="C802" s="359" t="s">
        <v>1947</v>
      </c>
      <c r="D802" s="359" t="s">
        <v>1947</v>
      </c>
      <c r="E802" s="359" t="s">
        <v>1947</v>
      </c>
      <c r="F802" s="359" t="s">
        <v>1947</v>
      </c>
      <c r="G802" s="359" t="s">
        <v>1947</v>
      </c>
    </row>
    <row r="803" spans="1:7">
      <c r="A803" s="357" t="s">
        <v>3108</v>
      </c>
      <c r="B803" s="358" t="s">
        <v>3109</v>
      </c>
      <c r="C803" s="359" t="s">
        <v>1947</v>
      </c>
      <c r="D803" s="359" t="s">
        <v>1947</v>
      </c>
      <c r="E803" s="359" t="s">
        <v>1947</v>
      </c>
      <c r="F803" s="359" t="s">
        <v>1947</v>
      </c>
      <c r="G803" s="359" t="s">
        <v>1947</v>
      </c>
    </row>
    <row r="804" spans="1:7">
      <c r="A804" s="357" t="s">
        <v>3110</v>
      </c>
      <c r="B804" s="358" t="s">
        <v>3111</v>
      </c>
      <c r="C804" s="359" t="s">
        <v>1947</v>
      </c>
      <c r="D804" s="359" t="s">
        <v>1947</v>
      </c>
      <c r="E804" s="359" t="s">
        <v>1947</v>
      </c>
      <c r="F804" s="359" t="s">
        <v>1947</v>
      </c>
      <c r="G804" s="359" t="s">
        <v>1947</v>
      </c>
    </row>
    <row r="805" spans="1:7">
      <c r="A805" s="357" t="s">
        <v>3112</v>
      </c>
      <c r="B805" s="358" t="s">
        <v>3113</v>
      </c>
      <c r="C805" s="359" t="s">
        <v>1947</v>
      </c>
      <c r="D805" s="359" t="s">
        <v>1947</v>
      </c>
      <c r="E805" s="359" t="s">
        <v>1947</v>
      </c>
      <c r="F805" s="359" t="s">
        <v>1947</v>
      </c>
      <c r="G805" s="359" t="s">
        <v>1947</v>
      </c>
    </row>
    <row r="806" spans="1:7">
      <c r="A806" s="357" t="s">
        <v>3114</v>
      </c>
      <c r="B806" s="358" t="s">
        <v>3040</v>
      </c>
      <c r="C806" s="359" t="s">
        <v>1947</v>
      </c>
      <c r="D806" s="359" t="s">
        <v>1947</v>
      </c>
      <c r="E806" s="359" t="s">
        <v>1947</v>
      </c>
      <c r="F806" s="359" t="s">
        <v>1947</v>
      </c>
      <c r="G806" s="359" t="s">
        <v>1947</v>
      </c>
    </row>
    <row r="807" spans="1:7">
      <c r="A807" s="357" t="s">
        <v>3115</v>
      </c>
      <c r="B807" s="358" t="s">
        <v>3116</v>
      </c>
      <c r="C807" s="359" t="s">
        <v>1947</v>
      </c>
      <c r="D807" s="359" t="s">
        <v>1947</v>
      </c>
      <c r="E807" s="359" t="s">
        <v>1947</v>
      </c>
      <c r="F807" s="359" t="s">
        <v>1947</v>
      </c>
      <c r="G807" s="359" t="s">
        <v>1947</v>
      </c>
    </row>
    <row r="808" spans="1:7">
      <c r="A808" s="357" t="s">
        <v>3117</v>
      </c>
      <c r="B808" s="358" t="s">
        <v>3118</v>
      </c>
      <c r="C808" s="359" t="s">
        <v>1947</v>
      </c>
      <c r="D808" s="359" t="s">
        <v>1947</v>
      </c>
      <c r="E808" s="359" t="s">
        <v>1947</v>
      </c>
      <c r="F808" s="359" t="s">
        <v>1947</v>
      </c>
      <c r="G808" s="359" t="s">
        <v>1947</v>
      </c>
    </row>
    <row r="809" spans="1:7">
      <c r="A809" s="357" t="s">
        <v>3119</v>
      </c>
      <c r="B809" s="358" t="s">
        <v>3120</v>
      </c>
      <c r="C809" s="359" t="s">
        <v>1947</v>
      </c>
      <c r="D809" s="359" t="s">
        <v>1947</v>
      </c>
      <c r="E809" s="359" t="s">
        <v>1947</v>
      </c>
      <c r="F809" s="359" t="s">
        <v>1947</v>
      </c>
      <c r="G809" s="359" t="s">
        <v>1947</v>
      </c>
    </row>
    <row r="810" spans="1:7">
      <c r="A810" s="357" t="s">
        <v>3121</v>
      </c>
      <c r="B810" s="358" t="s">
        <v>3122</v>
      </c>
      <c r="C810" s="359" t="s">
        <v>1947</v>
      </c>
      <c r="D810" s="359" t="s">
        <v>1947</v>
      </c>
      <c r="E810" s="359" t="s">
        <v>1947</v>
      </c>
      <c r="F810" s="359" t="s">
        <v>1947</v>
      </c>
      <c r="G810" s="359" t="s">
        <v>1947</v>
      </c>
    </row>
    <row r="811" spans="1:7">
      <c r="A811" s="357" t="s">
        <v>3123</v>
      </c>
      <c r="B811" s="358" t="s">
        <v>3124</v>
      </c>
      <c r="C811" s="359" t="s">
        <v>1947</v>
      </c>
      <c r="D811" s="359" t="s">
        <v>1947</v>
      </c>
      <c r="E811" s="359" t="s">
        <v>1947</v>
      </c>
      <c r="F811" s="359" t="s">
        <v>1947</v>
      </c>
      <c r="G811" s="359" t="s">
        <v>1947</v>
      </c>
    </row>
    <row r="812" spans="1:7">
      <c r="A812" s="357" t="s">
        <v>3125</v>
      </c>
      <c r="B812" s="358" t="s">
        <v>3126</v>
      </c>
      <c r="C812" s="359" t="s">
        <v>1947</v>
      </c>
      <c r="D812" s="359" t="s">
        <v>1947</v>
      </c>
      <c r="E812" s="359" t="s">
        <v>1947</v>
      </c>
      <c r="F812" s="359" t="s">
        <v>1947</v>
      </c>
      <c r="G812" s="359" t="s">
        <v>1947</v>
      </c>
    </row>
    <row r="813" spans="1:7">
      <c r="A813" s="357" t="s">
        <v>3127</v>
      </c>
      <c r="B813" s="358" t="s">
        <v>3128</v>
      </c>
      <c r="C813" s="359" t="s">
        <v>1947</v>
      </c>
      <c r="D813" s="359" t="s">
        <v>1947</v>
      </c>
      <c r="E813" s="359" t="s">
        <v>1947</v>
      </c>
      <c r="F813" s="359" t="s">
        <v>1947</v>
      </c>
      <c r="G813" s="359" t="s">
        <v>1947</v>
      </c>
    </row>
    <row r="814" spans="1:7">
      <c r="A814" s="357" t="s">
        <v>3129</v>
      </c>
      <c r="B814" s="358" t="s">
        <v>3130</v>
      </c>
      <c r="C814" s="359" t="s">
        <v>1947</v>
      </c>
      <c r="D814" s="359" t="s">
        <v>1947</v>
      </c>
      <c r="E814" s="359" t="s">
        <v>1947</v>
      </c>
      <c r="F814" s="359" t="s">
        <v>1947</v>
      </c>
      <c r="G814" s="359" t="s">
        <v>1947</v>
      </c>
    </row>
    <row r="815" spans="1:7">
      <c r="A815" s="357" t="s">
        <v>3131</v>
      </c>
      <c r="B815" s="358" t="s">
        <v>3132</v>
      </c>
      <c r="C815" s="359" t="s">
        <v>1947</v>
      </c>
      <c r="D815" s="359" t="s">
        <v>1947</v>
      </c>
      <c r="E815" s="359" t="s">
        <v>1947</v>
      </c>
      <c r="F815" s="359" t="s">
        <v>1947</v>
      </c>
      <c r="G815" s="359" t="s">
        <v>1947</v>
      </c>
    </row>
    <row r="816" spans="1:7">
      <c r="A816" s="357" t="s">
        <v>3133</v>
      </c>
      <c r="B816" s="358" t="s">
        <v>3134</v>
      </c>
      <c r="C816" s="359" t="s">
        <v>1947</v>
      </c>
      <c r="D816" s="359" t="s">
        <v>1947</v>
      </c>
      <c r="E816" s="359" t="s">
        <v>1947</v>
      </c>
      <c r="F816" s="359" t="s">
        <v>1947</v>
      </c>
      <c r="G816" s="359" t="s">
        <v>1947</v>
      </c>
    </row>
    <row r="817" spans="1:7">
      <c r="A817" s="357" t="s">
        <v>3135</v>
      </c>
      <c r="B817" s="358" t="s">
        <v>3136</v>
      </c>
      <c r="C817" s="359" t="s">
        <v>1947</v>
      </c>
      <c r="D817" s="359" t="s">
        <v>1947</v>
      </c>
      <c r="E817" s="359" t="s">
        <v>1947</v>
      </c>
      <c r="F817" s="359" t="s">
        <v>1947</v>
      </c>
      <c r="G817" s="359" t="s">
        <v>1947</v>
      </c>
    </row>
    <row r="818" spans="1:7">
      <c r="A818" s="357" t="s">
        <v>3137</v>
      </c>
      <c r="B818" s="358" t="s">
        <v>3138</v>
      </c>
      <c r="C818" s="359" t="s">
        <v>1947</v>
      </c>
      <c r="D818" s="359" t="s">
        <v>1947</v>
      </c>
      <c r="E818" s="359" t="s">
        <v>1947</v>
      </c>
      <c r="F818" s="359" t="s">
        <v>1947</v>
      </c>
      <c r="G818" s="359" t="s">
        <v>1947</v>
      </c>
    </row>
    <row r="819" spans="1:7">
      <c r="A819" s="357" t="s">
        <v>3139</v>
      </c>
      <c r="B819" s="358" t="s">
        <v>1595</v>
      </c>
      <c r="C819" s="359" t="s">
        <v>1947</v>
      </c>
      <c r="D819" s="359" t="s">
        <v>1947</v>
      </c>
      <c r="E819" s="359" t="s">
        <v>1947</v>
      </c>
      <c r="F819" s="359" t="s">
        <v>1947</v>
      </c>
      <c r="G819" s="359" t="s">
        <v>1947</v>
      </c>
    </row>
    <row r="820" spans="1:7">
      <c r="A820" s="357" t="s">
        <v>3140</v>
      </c>
      <c r="B820" s="358" t="s">
        <v>3141</v>
      </c>
      <c r="C820" s="359" t="s">
        <v>1947</v>
      </c>
      <c r="D820" s="359" t="s">
        <v>1947</v>
      </c>
      <c r="E820" s="359" t="s">
        <v>1947</v>
      </c>
      <c r="F820" s="359" t="s">
        <v>1947</v>
      </c>
      <c r="G820" s="359" t="s">
        <v>1947</v>
      </c>
    </row>
    <row r="821" spans="1:7">
      <c r="A821" s="357" t="s">
        <v>3133</v>
      </c>
      <c r="B821" s="358" t="s">
        <v>3134</v>
      </c>
      <c r="C821" s="359" t="s">
        <v>1947</v>
      </c>
      <c r="D821" s="359" t="s">
        <v>1947</v>
      </c>
      <c r="E821" s="359" t="s">
        <v>1947</v>
      </c>
      <c r="F821" s="359" t="s">
        <v>1947</v>
      </c>
      <c r="G821" s="359" t="s">
        <v>1947</v>
      </c>
    </row>
    <row r="822" spans="1:7">
      <c r="A822" s="357" t="s">
        <v>3142</v>
      </c>
      <c r="B822" s="358" t="s">
        <v>3143</v>
      </c>
      <c r="C822" s="359" t="s">
        <v>1947</v>
      </c>
      <c r="D822" s="359" t="s">
        <v>1947</v>
      </c>
      <c r="E822" s="359" t="s">
        <v>1947</v>
      </c>
      <c r="F822" s="359" t="s">
        <v>1947</v>
      </c>
      <c r="G822" s="359" t="s">
        <v>1947</v>
      </c>
    </row>
    <row r="823" spans="1:7">
      <c r="A823" s="357" t="s">
        <v>3144</v>
      </c>
      <c r="B823" s="358" t="s">
        <v>3145</v>
      </c>
      <c r="C823" s="359" t="s">
        <v>1947</v>
      </c>
      <c r="D823" s="359" t="s">
        <v>1947</v>
      </c>
      <c r="E823" s="359" t="s">
        <v>1947</v>
      </c>
      <c r="F823" s="359" t="s">
        <v>1947</v>
      </c>
      <c r="G823" s="359" t="s">
        <v>1947</v>
      </c>
    </row>
    <row r="824" spans="1:7">
      <c r="A824" s="357" t="s">
        <v>3133</v>
      </c>
      <c r="B824" s="358" t="s">
        <v>3146</v>
      </c>
      <c r="C824" s="359" t="s">
        <v>1947</v>
      </c>
      <c r="D824" s="359" t="s">
        <v>1947</v>
      </c>
      <c r="E824" s="359" t="s">
        <v>1947</v>
      </c>
      <c r="F824" s="359" t="s">
        <v>1947</v>
      </c>
      <c r="G824" s="359" t="s">
        <v>1947</v>
      </c>
    </row>
    <row r="825" spans="1:7">
      <c r="A825" s="357" t="s">
        <v>3147</v>
      </c>
      <c r="B825" s="358" t="s">
        <v>3148</v>
      </c>
      <c r="C825" s="359" t="s">
        <v>1947</v>
      </c>
      <c r="D825" s="359" t="s">
        <v>1947</v>
      </c>
      <c r="E825" s="359" t="s">
        <v>1947</v>
      </c>
      <c r="F825" s="359" t="s">
        <v>1947</v>
      </c>
      <c r="G825" s="359" t="s">
        <v>1947</v>
      </c>
    </row>
    <row r="826" spans="1:7">
      <c r="A826" s="357" t="s">
        <v>3149</v>
      </c>
      <c r="B826" s="358" t="s">
        <v>3150</v>
      </c>
      <c r="C826" s="359" t="s">
        <v>1947</v>
      </c>
      <c r="D826" s="359" t="s">
        <v>1947</v>
      </c>
      <c r="E826" s="359" t="s">
        <v>1947</v>
      </c>
      <c r="F826" s="359" t="s">
        <v>1947</v>
      </c>
      <c r="G826" s="359" t="s">
        <v>1947</v>
      </c>
    </row>
    <row r="827" spans="1:7">
      <c r="A827" s="357" t="s">
        <v>3151</v>
      </c>
      <c r="B827" s="358" t="s">
        <v>3152</v>
      </c>
      <c r="C827" s="359" t="s">
        <v>1947</v>
      </c>
      <c r="D827" s="359" t="s">
        <v>1947</v>
      </c>
      <c r="E827" s="359" t="s">
        <v>1947</v>
      </c>
      <c r="F827" s="359" t="s">
        <v>1947</v>
      </c>
      <c r="G827" s="359" t="s">
        <v>1947</v>
      </c>
    </row>
    <row r="828" spans="1:7">
      <c r="A828" s="357" t="s">
        <v>3153</v>
      </c>
      <c r="B828" s="358" t="s">
        <v>3154</v>
      </c>
      <c r="C828" s="359" t="s">
        <v>1947</v>
      </c>
      <c r="D828" s="359" t="s">
        <v>1947</v>
      </c>
      <c r="E828" s="359" t="s">
        <v>1947</v>
      </c>
      <c r="F828" s="359" t="s">
        <v>1947</v>
      </c>
      <c r="G828" s="359" t="s">
        <v>1947</v>
      </c>
    </row>
    <row r="829" spans="1:7">
      <c r="A829" s="357" t="s">
        <v>3155</v>
      </c>
      <c r="B829" s="358" t="s">
        <v>2005</v>
      </c>
      <c r="C829" s="359" t="s">
        <v>1947</v>
      </c>
      <c r="D829" s="359" t="s">
        <v>1947</v>
      </c>
      <c r="E829" s="359" t="s">
        <v>1947</v>
      </c>
      <c r="F829" s="359" t="s">
        <v>1947</v>
      </c>
      <c r="G829" s="359" t="s">
        <v>1947</v>
      </c>
    </row>
    <row r="830" spans="1:7">
      <c r="A830" s="357" t="s">
        <v>3156</v>
      </c>
      <c r="B830" s="358" t="s">
        <v>3157</v>
      </c>
      <c r="C830" s="359" t="s">
        <v>1947</v>
      </c>
      <c r="D830" s="359" t="s">
        <v>1947</v>
      </c>
      <c r="E830" s="359" t="s">
        <v>1947</v>
      </c>
      <c r="F830" s="359" t="s">
        <v>1947</v>
      </c>
      <c r="G830" s="359" t="s">
        <v>1947</v>
      </c>
    </row>
    <row r="831" spans="1:7">
      <c r="A831" s="357" t="s">
        <v>3158</v>
      </c>
      <c r="B831" s="358" t="s">
        <v>3159</v>
      </c>
      <c r="C831" s="359" t="s">
        <v>1947</v>
      </c>
      <c r="D831" s="359" t="s">
        <v>1947</v>
      </c>
      <c r="E831" s="359" t="s">
        <v>1947</v>
      </c>
      <c r="F831" s="359" t="s">
        <v>1947</v>
      </c>
      <c r="G831" s="359" t="s">
        <v>1947</v>
      </c>
    </row>
    <row r="832" spans="1:7">
      <c r="A832" s="357" t="s">
        <v>3160</v>
      </c>
      <c r="B832" s="358" t="s">
        <v>3161</v>
      </c>
      <c r="C832" s="359" t="s">
        <v>1947</v>
      </c>
      <c r="D832" s="359" t="s">
        <v>1947</v>
      </c>
      <c r="E832" s="359" t="s">
        <v>1947</v>
      </c>
      <c r="F832" s="359" t="s">
        <v>1947</v>
      </c>
      <c r="G832" s="359" t="s">
        <v>1947</v>
      </c>
    </row>
    <row r="833" spans="1:7">
      <c r="A833" s="357" t="s">
        <v>3162</v>
      </c>
      <c r="B833" s="358" t="s">
        <v>3163</v>
      </c>
      <c r="C833" s="359" t="s">
        <v>1947</v>
      </c>
      <c r="D833" s="359" t="s">
        <v>1947</v>
      </c>
      <c r="E833" s="359" t="s">
        <v>1947</v>
      </c>
      <c r="F833" s="359" t="s">
        <v>1947</v>
      </c>
      <c r="G833" s="359" t="s">
        <v>1947</v>
      </c>
    </row>
    <row r="834" spans="1:7">
      <c r="A834" s="357" t="s">
        <v>3164</v>
      </c>
      <c r="B834" s="358" t="s">
        <v>3165</v>
      </c>
      <c r="C834" s="359" t="s">
        <v>1947</v>
      </c>
      <c r="D834" s="359" t="s">
        <v>1947</v>
      </c>
      <c r="E834" s="359" t="s">
        <v>1947</v>
      </c>
      <c r="F834" s="359" t="s">
        <v>1947</v>
      </c>
      <c r="G834" s="359" t="s">
        <v>1947</v>
      </c>
    </row>
    <row r="835" spans="1:7">
      <c r="A835" s="357" t="s">
        <v>3166</v>
      </c>
      <c r="B835" s="358" t="s">
        <v>3167</v>
      </c>
      <c r="C835" s="359" t="s">
        <v>1947</v>
      </c>
      <c r="D835" s="359" t="s">
        <v>1947</v>
      </c>
      <c r="E835" s="359" t="s">
        <v>1947</v>
      </c>
      <c r="F835" s="359" t="s">
        <v>1947</v>
      </c>
      <c r="G835" s="359" t="s">
        <v>1947</v>
      </c>
    </row>
    <row r="836" spans="1:7">
      <c r="A836" s="357" t="s">
        <v>3168</v>
      </c>
      <c r="B836" s="358" t="s">
        <v>3169</v>
      </c>
      <c r="C836" s="359" t="s">
        <v>1947</v>
      </c>
      <c r="D836" s="359" t="s">
        <v>1947</v>
      </c>
      <c r="E836" s="359" t="s">
        <v>1947</v>
      </c>
      <c r="F836" s="359" t="s">
        <v>1947</v>
      </c>
      <c r="G836" s="359" t="s">
        <v>1947</v>
      </c>
    </row>
    <row r="837" spans="1:7">
      <c r="A837" s="357" t="s">
        <v>3170</v>
      </c>
      <c r="B837" s="358" t="s">
        <v>3171</v>
      </c>
      <c r="C837" s="359" t="s">
        <v>1947</v>
      </c>
      <c r="D837" s="359" t="s">
        <v>1947</v>
      </c>
      <c r="E837" s="359" t="s">
        <v>1947</v>
      </c>
      <c r="F837" s="359" t="s">
        <v>1947</v>
      </c>
      <c r="G837" s="359" t="s">
        <v>1947</v>
      </c>
    </row>
    <row r="838" spans="1:7">
      <c r="A838" s="357" t="s">
        <v>3172</v>
      </c>
      <c r="B838" s="358" t="s">
        <v>3173</v>
      </c>
      <c r="C838" s="359" t="s">
        <v>1947</v>
      </c>
      <c r="D838" s="359" t="s">
        <v>1947</v>
      </c>
      <c r="E838" s="359" t="s">
        <v>1947</v>
      </c>
      <c r="F838" s="359" t="s">
        <v>1947</v>
      </c>
      <c r="G838" s="359" t="s">
        <v>1947</v>
      </c>
    </row>
    <row r="839" spans="1:7">
      <c r="A839" s="357" t="s">
        <v>3174</v>
      </c>
      <c r="B839" s="358" t="s">
        <v>3128</v>
      </c>
      <c r="C839" s="359" t="s">
        <v>1947</v>
      </c>
      <c r="D839" s="359" t="s">
        <v>1947</v>
      </c>
      <c r="E839" s="359" t="s">
        <v>1947</v>
      </c>
      <c r="F839" s="359" t="s">
        <v>1947</v>
      </c>
      <c r="G839" s="359" t="s">
        <v>1947</v>
      </c>
    </row>
    <row r="840" spans="1:7">
      <c r="A840" s="357" t="s">
        <v>3175</v>
      </c>
      <c r="B840" s="358" t="s">
        <v>3176</v>
      </c>
      <c r="C840" s="359" t="s">
        <v>1947</v>
      </c>
      <c r="D840" s="359" t="s">
        <v>1947</v>
      </c>
      <c r="E840" s="359" t="s">
        <v>1947</v>
      </c>
      <c r="F840" s="359" t="s">
        <v>1947</v>
      </c>
      <c r="G840" s="359" t="s">
        <v>1947</v>
      </c>
    </row>
    <row r="841" spans="1:7">
      <c r="A841" s="357" t="s">
        <v>3177</v>
      </c>
      <c r="B841" s="358" t="s">
        <v>3178</v>
      </c>
      <c r="C841" s="359" t="s">
        <v>1947</v>
      </c>
      <c r="D841" s="359" t="s">
        <v>1947</v>
      </c>
      <c r="E841" s="359" t="s">
        <v>1947</v>
      </c>
      <c r="F841" s="359" t="s">
        <v>1947</v>
      </c>
      <c r="G841" s="359" t="s">
        <v>1947</v>
      </c>
    </row>
    <row r="842" spans="1:7">
      <c r="A842" s="357" t="s">
        <v>3179</v>
      </c>
      <c r="B842" s="358" t="s">
        <v>3180</v>
      </c>
      <c r="C842" s="359" t="s">
        <v>1947</v>
      </c>
      <c r="D842" s="359" t="s">
        <v>1947</v>
      </c>
      <c r="E842" s="359" t="s">
        <v>1947</v>
      </c>
      <c r="F842" s="359" t="s">
        <v>1947</v>
      </c>
      <c r="G842" s="359" t="s">
        <v>1947</v>
      </c>
    </row>
    <row r="843" spans="1:7">
      <c r="A843" s="357" t="s">
        <v>3181</v>
      </c>
      <c r="B843" s="358" t="s">
        <v>126</v>
      </c>
      <c r="C843" s="359" t="s">
        <v>1947</v>
      </c>
      <c r="D843" s="359" t="s">
        <v>1947</v>
      </c>
      <c r="E843" s="359" t="s">
        <v>1947</v>
      </c>
      <c r="F843" s="359" t="s">
        <v>1947</v>
      </c>
      <c r="G843" s="359" t="s">
        <v>1947</v>
      </c>
    </row>
    <row r="844" spans="1:7">
      <c r="A844" s="357" t="s">
        <v>3182</v>
      </c>
      <c r="B844" s="358" t="s">
        <v>3183</v>
      </c>
      <c r="C844" s="359" t="s">
        <v>1947</v>
      </c>
      <c r="D844" s="359" t="s">
        <v>1947</v>
      </c>
      <c r="E844" s="359" t="s">
        <v>1947</v>
      </c>
      <c r="F844" s="359" t="s">
        <v>1947</v>
      </c>
      <c r="G844" s="359" t="s">
        <v>1947</v>
      </c>
    </row>
    <row r="845" spans="1:7">
      <c r="A845" s="357" t="s">
        <v>3184</v>
      </c>
      <c r="B845" s="358" t="s">
        <v>3185</v>
      </c>
      <c r="C845" s="359" t="s">
        <v>1947</v>
      </c>
      <c r="D845" s="359" t="s">
        <v>1947</v>
      </c>
      <c r="E845" s="359" t="s">
        <v>1947</v>
      </c>
      <c r="F845" s="359" t="s">
        <v>1947</v>
      </c>
      <c r="G845" s="359" t="s">
        <v>1947</v>
      </c>
    </row>
    <row r="846" spans="1:7">
      <c r="A846" s="357" t="s">
        <v>3186</v>
      </c>
      <c r="B846" s="358" t="s">
        <v>3187</v>
      </c>
      <c r="C846" s="359" t="s">
        <v>1947</v>
      </c>
      <c r="D846" s="359" t="s">
        <v>1947</v>
      </c>
      <c r="E846" s="359" t="s">
        <v>1947</v>
      </c>
      <c r="F846" s="359" t="s">
        <v>1947</v>
      </c>
      <c r="G846" s="359" t="s">
        <v>1947</v>
      </c>
    </row>
    <row r="847" spans="1:7">
      <c r="A847" s="357" t="s">
        <v>3188</v>
      </c>
      <c r="B847" s="358" t="s">
        <v>3189</v>
      </c>
      <c r="C847" s="359" t="s">
        <v>1947</v>
      </c>
      <c r="D847" s="359" t="s">
        <v>1947</v>
      </c>
      <c r="E847" s="359" t="s">
        <v>1947</v>
      </c>
      <c r="F847" s="359" t="s">
        <v>1947</v>
      </c>
      <c r="G847" s="359" t="s">
        <v>1947</v>
      </c>
    </row>
    <row r="848" spans="1:7">
      <c r="A848" s="357" t="s">
        <v>3190</v>
      </c>
      <c r="B848" s="358" t="s">
        <v>3191</v>
      </c>
      <c r="C848" s="359" t="s">
        <v>1947</v>
      </c>
      <c r="D848" s="359" t="s">
        <v>1947</v>
      </c>
      <c r="E848" s="359" t="s">
        <v>1947</v>
      </c>
      <c r="F848" s="359" t="s">
        <v>1947</v>
      </c>
      <c r="G848" s="359" t="s">
        <v>1947</v>
      </c>
    </row>
    <row r="849" spans="1:7">
      <c r="A849" s="357" t="s">
        <v>3192</v>
      </c>
      <c r="B849" s="358" t="s">
        <v>3193</v>
      </c>
      <c r="C849" s="359" t="s">
        <v>1947</v>
      </c>
      <c r="D849" s="359" t="s">
        <v>1947</v>
      </c>
      <c r="E849" s="359" t="s">
        <v>1947</v>
      </c>
      <c r="F849" s="359" t="s">
        <v>1947</v>
      </c>
      <c r="G849" s="359" t="s">
        <v>1947</v>
      </c>
    </row>
    <row r="850" spans="1:7">
      <c r="A850" s="357" t="s">
        <v>3194</v>
      </c>
      <c r="B850" s="358" t="s">
        <v>3195</v>
      </c>
      <c r="C850" s="359" t="s">
        <v>1947</v>
      </c>
      <c r="D850" s="359" t="s">
        <v>1947</v>
      </c>
      <c r="E850" s="359" t="s">
        <v>1947</v>
      </c>
      <c r="F850" s="359" t="s">
        <v>1947</v>
      </c>
      <c r="G850" s="359" t="s">
        <v>1947</v>
      </c>
    </row>
    <row r="851" spans="1:7">
      <c r="A851" s="357" t="s">
        <v>3196</v>
      </c>
      <c r="B851" s="358" t="s">
        <v>3197</v>
      </c>
      <c r="C851" s="359" t="s">
        <v>1947</v>
      </c>
      <c r="D851" s="359" t="s">
        <v>1947</v>
      </c>
      <c r="E851" s="359" t="s">
        <v>1947</v>
      </c>
      <c r="F851" s="359" t="s">
        <v>1947</v>
      </c>
      <c r="G851" s="359" t="s">
        <v>1947</v>
      </c>
    </row>
    <row r="852" spans="1:7">
      <c r="A852" s="357" t="s">
        <v>3198</v>
      </c>
      <c r="B852" s="358" t="s">
        <v>3199</v>
      </c>
      <c r="C852" s="359" t="s">
        <v>1947</v>
      </c>
      <c r="D852" s="359" t="s">
        <v>1947</v>
      </c>
      <c r="E852" s="359" t="s">
        <v>1947</v>
      </c>
      <c r="F852" s="359" t="s">
        <v>1947</v>
      </c>
      <c r="G852" s="359" t="s">
        <v>1947</v>
      </c>
    </row>
    <row r="853" spans="1:7">
      <c r="A853" s="357" t="s">
        <v>3200</v>
      </c>
      <c r="B853" s="358" t="s">
        <v>3201</v>
      </c>
      <c r="C853" s="359" t="s">
        <v>1947</v>
      </c>
      <c r="D853" s="359" t="s">
        <v>1947</v>
      </c>
      <c r="E853" s="359" t="s">
        <v>1947</v>
      </c>
      <c r="F853" s="359" t="s">
        <v>1947</v>
      </c>
      <c r="G853" s="359" t="s">
        <v>1947</v>
      </c>
    </row>
    <row r="854" spans="1:7">
      <c r="A854" s="357" t="s">
        <v>3202</v>
      </c>
      <c r="B854" s="358" t="s">
        <v>3203</v>
      </c>
      <c r="C854" s="359" t="s">
        <v>1947</v>
      </c>
      <c r="D854" s="359" t="s">
        <v>1947</v>
      </c>
      <c r="E854" s="359" t="s">
        <v>1947</v>
      </c>
      <c r="F854" s="359" t="s">
        <v>1947</v>
      </c>
      <c r="G854" s="359" t="s">
        <v>1947</v>
      </c>
    </row>
    <row r="855" spans="1:7">
      <c r="A855" s="357" t="s">
        <v>3204</v>
      </c>
      <c r="B855" s="358" t="s">
        <v>3205</v>
      </c>
      <c r="C855" s="359" t="s">
        <v>1947</v>
      </c>
      <c r="D855" s="359" t="s">
        <v>1947</v>
      </c>
      <c r="E855" s="359" t="s">
        <v>1947</v>
      </c>
      <c r="F855" s="359" t="s">
        <v>1947</v>
      </c>
      <c r="G855" s="359" t="s">
        <v>1947</v>
      </c>
    </row>
    <row r="856" spans="1:7">
      <c r="A856" s="357" t="s">
        <v>3206</v>
      </c>
      <c r="B856" s="358" t="s">
        <v>3207</v>
      </c>
      <c r="C856" s="359" t="s">
        <v>1947</v>
      </c>
      <c r="D856" s="359" t="s">
        <v>1947</v>
      </c>
      <c r="E856" s="359" t="s">
        <v>1947</v>
      </c>
      <c r="F856" s="359" t="s">
        <v>1947</v>
      </c>
      <c r="G856" s="359" t="s">
        <v>1947</v>
      </c>
    </row>
    <row r="857" spans="1:7">
      <c r="A857" s="357" t="s">
        <v>3208</v>
      </c>
      <c r="B857" s="358" t="s">
        <v>3209</v>
      </c>
      <c r="C857" s="359" t="s">
        <v>116</v>
      </c>
      <c r="D857" s="359" t="s">
        <v>116</v>
      </c>
      <c r="E857" s="359" t="s">
        <v>116</v>
      </c>
      <c r="F857" s="359" t="s">
        <v>116</v>
      </c>
      <c r="G857" s="359" t="s">
        <v>116</v>
      </c>
    </row>
    <row r="858" spans="1:7">
      <c r="A858" s="357" t="s">
        <v>3210</v>
      </c>
      <c r="B858" s="358" t="s">
        <v>3211</v>
      </c>
      <c r="C858" s="359" t="s">
        <v>116</v>
      </c>
      <c r="D858" s="359" t="s">
        <v>116</v>
      </c>
      <c r="E858" s="359" t="s">
        <v>116</v>
      </c>
      <c r="F858" s="359" t="s">
        <v>116</v>
      </c>
      <c r="G858" s="359" t="s">
        <v>116</v>
      </c>
    </row>
    <row r="859" spans="1:7">
      <c r="A859" s="357" t="s">
        <v>3212</v>
      </c>
      <c r="B859" s="358" t="s">
        <v>3213</v>
      </c>
      <c r="C859" s="359" t="s">
        <v>116</v>
      </c>
      <c r="D859" s="359" t="s">
        <v>116</v>
      </c>
      <c r="E859" s="359" t="s">
        <v>116</v>
      </c>
      <c r="F859" s="359" t="s">
        <v>116</v>
      </c>
      <c r="G859" s="359" t="s">
        <v>116</v>
      </c>
    </row>
    <row r="860" spans="1:7">
      <c r="A860" s="357" t="s">
        <v>3214</v>
      </c>
      <c r="B860" s="358" t="s">
        <v>3215</v>
      </c>
      <c r="C860" s="359" t="s">
        <v>116</v>
      </c>
      <c r="D860" s="359" t="s">
        <v>116</v>
      </c>
      <c r="E860" s="359" t="s">
        <v>116</v>
      </c>
      <c r="F860" s="359" t="s">
        <v>116</v>
      </c>
      <c r="G860" s="359" t="s">
        <v>116</v>
      </c>
    </row>
    <row r="861" spans="1:7">
      <c r="A861" s="357" t="s">
        <v>3216</v>
      </c>
      <c r="B861" s="358" t="s">
        <v>1947</v>
      </c>
      <c r="C861" s="359" t="s">
        <v>1947</v>
      </c>
      <c r="D861" s="359" t="s">
        <v>1947</v>
      </c>
      <c r="E861" s="359" t="s">
        <v>1947</v>
      </c>
      <c r="F861" s="359" t="s">
        <v>1947</v>
      </c>
      <c r="G861" s="359" t="s">
        <v>1947</v>
      </c>
    </row>
    <row r="862" spans="1:7">
      <c r="A862" s="357" t="s">
        <v>3217</v>
      </c>
      <c r="B862" s="358" t="s">
        <v>3218</v>
      </c>
      <c r="C862" s="359" t="s">
        <v>116</v>
      </c>
      <c r="D862" s="359" t="s">
        <v>116</v>
      </c>
      <c r="E862" s="359" t="s">
        <v>116</v>
      </c>
      <c r="F862" s="359" t="s">
        <v>116</v>
      </c>
      <c r="G862" s="359" t="s">
        <v>116</v>
      </c>
    </row>
    <row r="863" spans="1:7">
      <c r="A863" s="357" t="s">
        <v>3219</v>
      </c>
      <c r="B863" s="358" t="s">
        <v>3220</v>
      </c>
      <c r="C863" s="359" t="s">
        <v>116</v>
      </c>
      <c r="D863" s="359" t="s">
        <v>116</v>
      </c>
      <c r="E863" s="359" t="s">
        <v>116</v>
      </c>
      <c r="F863" s="359" t="s">
        <v>116</v>
      </c>
      <c r="G863" s="359" t="s">
        <v>116</v>
      </c>
    </row>
    <row r="864" spans="1:7">
      <c r="A864" s="357" t="s">
        <v>3221</v>
      </c>
      <c r="B864" s="358" t="s">
        <v>3222</v>
      </c>
      <c r="C864" s="359" t="s">
        <v>115</v>
      </c>
      <c r="D864" s="359" t="s">
        <v>116</v>
      </c>
      <c r="E864" s="359" t="s">
        <v>115</v>
      </c>
      <c r="F864" s="359" t="s">
        <v>115</v>
      </c>
      <c r="G864" s="359" t="s">
        <v>115</v>
      </c>
    </row>
    <row r="865" spans="1:7">
      <c r="A865" s="357" t="s">
        <v>3223</v>
      </c>
      <c r="B865" s="358" t="s">
        <v>2177</v>
      </c>
      <c r="C865" s="359" t="s">
        <v>116</v>
      </c>
      <c r="D865" s="359" t="s">
        <v>116</v>
      </c>
      <c r="E865" s="359" t="s">
        <v>116</v>
      </c>
      <c r="F865" s="359" t="s">
        <v>116</v>
      </c>
      <c r="G865" s="359" t="s">
        <v>116</v>
      </c>
    </row>
    <row r="866" spans="1:7">
      <c r="A866" s="357" t="s">
        <v>3224</v>
      </c>
      <c r="B866" s="358" t="s">
        <v>838</v>
      </c>
      <c r="C866" s="359" t="s">
        <v>116</v>
      </c>
      <c r="D866" s="359" t="s">
        <v>116</v>
      </c>
      <c r="E866" s="359" t="s">
        <v>116</v>
      </c>
      <c r="F866" s="359" t="s">
        <v>116</v>
      </c>
      <c r="G866" s="359" t="s">
        <v>116</v>
      </c>
    </row>
    <row r="867" spans="1:7">
      <c r="A867" s="357" t="s">
        <v>3225</v>
      </c>
      <c r="B867" s="358" t="s">
        <v>3226</v>
      </c>
      <c r="C867" s="359" t="s">
        <v>116</v>
      </c>
      <c r="D867" s="359" t="s">
        <v>116</v>
      </c>
      <c r="E867" s="359" t="s">
        <v>116</v>
      </c>
      <c r="F867" s="359" t="s">
        <v>116</v>
      </c>
      <c r="G867" s="359" t="s">
        <v>116</v>
      </c>
    </row>
    <row r="868" spans="1:7">
      <c r="A868" s="357" t="s">
        <v>3227</v>
      </c>
      <c r="B868" s="358" t="s">
        <v>3228</v>
      </c>
      <c r="C868" s="359" t="s">
        <v>116</v>
      </c>
      <c r="D868" s="359" t="s">
        <v>116</v>
      </c>
      <c r="E868" s="359" t="s">
        <v>116</v>
      </c>
      <c r="F868" s="359" t="s">
        <v>116</v>
      </c>
      <c r="G868" s="359" t="s">
        <v>116</v>
      </c>
    </row>
    <row r="869" spans="1:7">
      <c r="A869" s="357" t="s">
        <v>3229</v>
      </c>
      <c r="B869" s="358" t="s">
        <v>3230</v>
      </c>
      <c r="C869" s="359" t="s">
        <v>115</v>
      </c>
      <c r="D869" s="359" t="s">
        <v>1947</v>
      </c>
      <c r="E869" s="359" t="s">
        <v>115</v>
      </c>
      <c r="F869" s="359" t="s">
        <v>115</v>
      </c>
      <c r="G869" s="359" t="s">
        <v>115</v>
      </c>
    </row>
    <row r="870" spans="1:7">
      <c r="A870" s="357" t="s">
        <v>3231</v>
      </c>
      <c r="B870" s="358" t="s">
        <v>3232</v>
      </c>
      <c r="C870" s="359" t="s">
        <v>115</v>
      </c>
      <c r="D870" s="359" t="s">
        <v>116</v>
      </c>
      <c r="E870" s="359" t="s">
        <v>115</v>
      </c>
      <c r="F870" s="359" t="s">
        <v>116</v>
      </c>
      <c r="G870" s="359" t="s">
        <v>115</v>
      </c>
    </row>
    <row r="871" spans="1:7">
      <c r="A871" s="357" t="s">
        <v>3233</v>
      </c>
      <c r="B871" s="358" t="s">
        <v>3234</v>
      </c>
      <c r="C871" s="359" t="s">
        <v>116</v>
      </c>
      <c r="D871" s="359" t="s">
        <v>116</v>
      </c>
      <c r="E871" s="359" t="s">
        <v>116</v>
      </c>
      <c r="F871" s="359" t="s">
        <v>116</v>
      </c>
      <c r="G871" s="359" t="s">
        <v>116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12.202500000000001</v>
      </c>
    </row>
    <row r="3" spans="1:12">
      <c r="A3" t="s">
        <v>1232</v>
      </c>
      <c r="C3">
        <f>+'Netunei Gimlai'!B6</f>
        <v>216</v>
      </c>
    </row>
    <row r="4" spans="1:12">
      <c r="A4" t="s">
        <v>1265</v>
      </c>
      <c r="C4">
        <f>VLOOKUP(C3,'tosafot '!C6:I234,7,0)</f>
        <v>139.09199999999998</v>
      </c>
    </row>
    <row r="5" spans="1:12">
      <c r="A5" t="s">
        <v>1266</v>
      </c>
      <c r="C5">
        <f>MAX(G10:G27)</f>
        <v>217</v>
      </c>
    </row>
    <row r="6" spans="1:12">
      <c r="A6" t="s">
        <v>1267</v>
      </c>
      <c r="C6">
        <f>MAX(F10:F27)</f>
        <v>139.09199999999998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0</v>
      </c>
      <c r="F20">
        <f>IF(E20=2,VLOOKUP(D20,'tosafot '!$C$6:$I$234,7,0),0)</f>
        <v>0</v>
      </c>
      <c r="G20">
        <f t="shared" si="4"/>
        <v>0</v>
      </c>
      <c r="H20" s="84">
        <f t="shared" si="2"/>
        <v>0</v>
      </c>
      <c r="K20" t="s">
        <v>1233</v>
      </c>
      <c r="L20" s="6">
        <v>0</v>
      </c>
    </row>
    <row r="21" spans="1:12">
      <c r="A21" t="s">
        <v>1234</v>
      </c>
      <c r="B21" t="s">
        <v>1252</v>
      </c>
      <c r="C21" s="14">
        <v>1.202</v>
      </c>
      <c r="D21">
        <f t="shared" si="3"/>
        <v>145</v>
      </c>
      <c r="E21">
        <f t="shared" si="0"/>
        <v>0</v>
      </c>
      <c r="F21">
        <f>IF(E21=2,VLOOKUP(D21,'tosafot '!$C$6:$I$234,7,0),0)</f>
        <v>0</v>
      </c>
      <c r="G21">
        <f t="shared" si="4"/>
        <v>0</v>
      </c>
      <c r="H21" s="84">
        <f t="shared" si="2"/>
        <v>0</v>
      </c>
      <c r="K21" t="s">
        <v>1234</v>
      </c>
      <c r="L21" s="6">
        <v>3.8999999999999998E-3</v>
      </c>
    </row>
    <row r="22" spans="1:12">
      <c r="A22" t="s">
        <v>1235</v>
      </c>
      <c r="B22" t="s">
        <v>1253</v>
      </c>
      <c r="C22">
        <v>2.2021000000000002</v>
      </c>
      <c r="D22">
        <f t="shared" si="3"/>
        <v>157</v>
      </c>
      <c r="E22">
        <f t="shared" si="0"/>
        <v>0</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0</v>
      </c>
      <c r="F23">
        <f>IF(E23=2,VLOOKUP(D23,'tosafot '!$C$6:$I$234,7,0),0)</f>
        <v>0</v>
      </c>
      <c r="G23">
        <f t="shared" si="4"/>
        <v>0</v>
      </c>
      <c r="H23" s="84">
        <f t="shared" si="2"/>
        <v>0</v>
      </c>
      <c r="K23" t="s">
        <v>1236</v>
      </c>
      <c r="L23" s="6">
        <v>2.0899999999999998E-2</v>
      </c>
    </row>
    <row r="24" spans="1:12">
      <c r="A24" t="s">
        <v>1237</v>
      </c>
      <c r="B24" t="s">
        <v>1255</v>
      </c>
      <c r="C24">
        <v>1.2022999999999999</v>
      </c>
      <c r="D24">
        <f t="shared" si="3"/>
        <v>181</v>
      </c>
      <c r="E24">
        <f t="shared" si="0"/>
        <v>0</v>
      </c>
      <c r="F24">
        <f>IF(E24=2,VLOOKUP(D24,'tosafot '!$C$6:$I$234,7,0),0)</f>
        <v>0</v>
      </c>
      <c r="G24">
        <f t="shared" si="4"/>
        <v>0</v>
      </c>
      <c r="H24" s="84">
        <f t="shared" si="2"/>
        <v>0</v>
      </c>
      <c r="K24" t="s">
        <v>1237</v>
      </c>
      <c r="L24" s="6">
        <v>5.2600000000000001E-2</v>
      </c>
    </row>
    <row r="25" spans="1:12">
      <c r="A25" t="s">
        <v>1238</v>
      </c>
      <c r="B25" t="s">
        <v>1256</v>
      </c>
      <c r="C25">
        <v>1.2023999999999999</v>
      </c>
      <c r="D25">
        <f t="shared" si="3"/>
        <v>193</v>
      </c>
      <c r="E25">
        <f t="shared" si="0"/>
        <v>0</v>
      </c>
      <c r="F25">
        <f>IF(E25=2,VLOOKUP(D25,'tosafot '!$C$6:$I$234,7,0),0)</f>
        <v>0</v>
      </c>
      <c r="G25">
        <f t="shared" si="4"/>
        <v>0</v>
      </c>
      <c r="H25" s="84">
        <f t="shared" si="2"/>
        <v>0</v>
      </c>
      <c r="K25" t="s">
        <v>1238</v>
      </c>
      <c r="L25" s="6">
        <v>2.9600000000000001E-2</v>
      </c>
    </row>
    <row r="26" spans="1:12">
      <c r="A26" t="s">
        <v>1239</v>
      </c>
      <c r="B26" t="s">
        <v>1257</v>
      </c>
      <c r="C26">
        <v>1.2024999999999999</v>
      </c>
      <c r="D26">
        <f t="shared" si="3"/>
        <v>205</v>
      </c>
      <c r="E26">
        <f t="shared" si="0"/>
        <v>0</v>
      </c>
      <c r="F26">
        <f>IF(E26=2,VLOOKUP(D26,'tosafot '!$C$6:$I$234,7,0),0)</f>
        <v>0</v>
      </c>
      <c r="G26">
        <f t="shared" si="4"/>
        <v>0</v>
      </c>
      <c r="H26" s="84">
        <f t="shared" si="2"/>
        <v>0</v>
      </c>
      <c r="K26" t="s">
        <v>1239</v>
      </c>
      <c r="L26" s="6">
        <v>3.1400000000000004E-2</v>
      </c>
    </row>
    <row r="27" spans="1:12">
      <c r="A27" t="s">
        <v>1240</v>
      </c>
      <c r="B27" t="s">
        <v>1258</v>
      </c>
      <c r="C27">
        <v>1.2024999999999999</v>
      </c>
      <c r="D27">
        <f t="shared" si="3"/>
        <v>217</v>
      </c>
      <c r="E27">
        <f t="shared" si="0"/>
        <v>2</v>
      </c>
      <c r="F27">
        <f>IF(E27=2,VLOOKUP(D27,'tosafot '!$C$6:$I$234,7,0),0)</f>
        <v>139.09199999999998</v>
      </c>
      <c r="G27">
        <f t="shared" si="4"/>
        <v>217</v>
      </c>
      <c r="H27" s="84">
        <f t="shared" si="2"/>
        <v>0</v>
      </c>
      <c r="K27" t="s">
        <v>1240</v>
      </c>
    </row>
  </sheetData>
  <phoneticPr fontId="3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11</v>
      </c>
    </row>
    <row r="2" spans="1:12">
      <c r="B2" s="126" t="s">
        <v>56</v>
      </c>
      <c r="C2" s="189">
        <f>+'Netunei Gimlai'!$B$10</f>
        <v>43</v>
      </c>
      <c r="G2" s="106">
        <f>IF(C4&gt;=H6,H4,IF(C4&gt;=G6,G4,0))</f>
        <v>0.08</v>
      </c>
    </row>
    <row r="3" spans="1:12">
      <c r="B3" s="126" t="s">
        <v>58</v>
      </c>
      <c r="C3" s="189" cm="1">
        <f t="array" ref="C3">INDEX(kodderugdarga!$AJ$3:$AT$112,$C$2,$C$1)</f>
        <v>11011</v>
      </c>
    </row>
    <row r="4" spans="1:12" ht="15" thickBot="1">
      <c r="B4" s="276" t="s">
        <v>9</v>
      </c>
      <c r="C4" s="277">
        <f>+'Netunei Gimlai'!$B$6</f>
        <v>216</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12.202500000000001</v>
      </c>
      <c r="D1" s="108" t="s">
        <v>1401</v>
      </c>
    </row>
    <row r="2" spans="1:17">
      <c r="A2" t="s">
        <v>252</v>
      </c>
      <c r="B2">
        <f>+'Netunei Gimlai'!B6</f>
        <v>216</v>
      </c>
      <c r="D2">
        <v>7.2016</v>
      </c>
      <c r="E2">
        <f>VLOOKUP(D2,'tosafot '!$B$7:$C$234,2,0)</f>
        <v>103</v>
      </c>
      <c r="F2" s="224">
        <v>0.01</v>
      </c>
      <c r="G2" s="84"/>
      <c r="H2" s="84"/>
      <c r="I2" s="84"/>
      <c r="J2" s="84"/>
      <c r="K2" s="84"/>
      <c r="L2" s="84"/>
      <c r="M2" s="84"/>
      <c r="N2" s="84"/>
      <c r="O2" s="84"/>
      <c r="P2" s="84"/>
      <c r="Q2" s="84"/>
    </row>
    <row r="3" spans="1:17">
      <c r="A3" t="s">
        <v>16</v>
      </c>
      <c r="B3">
        <f>+SACHAR!K11</f>
        <v>11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3.875E-2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425.95</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85" t="s">
        <v>658</v>
      </c>
      <c r="B1" s="585"/>
      <c r="C1" s="585"/>
      <c r="D1" s="585"/>
      <c r="E1" s="585"/>
      <c r="F1" s="585"/>
      <c r="G1" s="585"/>
      <c r="H1" s="585"/>
      <c r="I1" s="585"/>
      <c r="J1" s="585"/>
      <c r="K1" s="585"/>
      <c r="L1" s="585"/>
    </row>
    <row r="2" spans="1:17">
      <c r="A2" s="585" t="s">
        <v>659</v>
      </c>
      <c r="B2" s="585"/>
      <c r="C2" s="585"/>
      <c r="D2" s="585"/>
      <c r="E2" s="585"/>
      <c r="F2" s="585"/>
      <c r="G2" s="585"/>
      <c r="H2" s="585"/>
      <c r="I2" s="585"/>
      <c r="J2" s="585"/>
      <c r="K2" s="585"/>
      <c r="L2" s="585"/>
      <c r="Q2" t="s">
        <v>1222</v>
      </c>
    </row>
    <row r="3" spans="1:17">
      <c r="A3" s="585" t="s">
        <v>660</v>
      </c>
      <c r="B3" s="585"/>
      <c r="C3" s="585"/>
      <c r="D3" s="585"/>
      <c r="E3" s="585"/>
      <c r="F3" s="585"/>
      <c r="G3" s="585"/>
      <c r="H3" s="585"/>
      <c r="I3" s="585"/>
      <c r="J3" s="585"/>
      <c r="K3" s="585"/>
      <c r="L3" s="585"/>
      <c r="Q3" t="s">
        <v>1079</v>
      </c>
    </row>
    <row r="4" spans="1:17">
      <c r="A4" s="585" t="s">
        <v>661</v>
      </c>
      <c r="B4" s="585"/>
      <c r="C4" s="585"/>
      <c r="D4" s="585"/>
      <c r="E4" s="585"/>
      <c r="F4" s="585"/>
      <c r="G4" s="585"/>
      <c r="H4" s="585"/>
      <c r="I4" s="585"/>
      <c r="J4" s="585"/>
      <c r="K4" s="585"/>
      <c r="L4" s="585"/>
    </row>
    <row r="5" spans="1:17">
      <c r="A5" s="585" t="s">
        <v>662</v>
      </c>
      <c r="B5" s="585"/>
      <c r="C5" s="585"/>
      <c r="D5" s="585"/>
      <c r="E5" s="585"/>
      <c r="F5" s="585"/>
      <c r="G5" s="585"/>
      <c r="H5" s="585"/>
      <c r="I5" s="585"/>
      <c r="J5" s="585"/>
      <c r="K5" s="585"/>
      <c r="L5" s="585"/>
      <c r="Q5" t="s">
        <v>1223</v>
      </c>
    </row>
    <row r="6" spans="1:17">
      <c r="A6" s="585" t="s">
        <v>663</v>
      </c>
      <c r="B6" s="585"/>
      <c r="C6" s="585"/>
      <c r="D6" s="585"/>
      <c r="E6" s="585"/>
      <c r="F6" s="585"/>
      <c r="G6" s="585"/>
      <c r="H6" s="585"/>
      <c r="I6" s="585"/>
      <c r="J6" s="585"/>
      <c r="K6" s="585"/>
      <c r="L6" s="585"/>
      <c r="Q6" t="s">
        <v>1224</v>
      </c>
    </row>
    <row r="7" spans="1:17">
      <c r="A7" s="585" t="s">
        <v>664</v>
      </c>
      <c r="B7" s="585"/>
      <c r="C7" s="585"/>
      <c r="D7" s="585"/>
      <c r="E7" s="585"/>
      <c r="F7" s="585"/>
      <c r="G7" s="585"/>
      <c r="H7" s="585"/>
      <c r="I7" s="585"/>
      <c r="J7" s="585"/>
      <c r="K7" s="585"/>
      <c r="L7" s="585"/>
      <c r="M7" s="211"/>
      <c r="N7" s="211"/>
      <c r="Q7" t="s">
        <v>1225</v>
      </c>
    </row>
    <row r="8" spans="1:17">
      <c r="A8" s="585" t="s">
        <v>663</v>
      </c>
      <c r="B8" s="585"/>
      <c r="C8" s="585"/>
      <c r="D8" s="585"/>
      <c r="E8" s="585"/>
      <c r="F8" s="585"/>
      <c r="G8" s="585"/>
      <c r="H8" s="585"/>
      <c r="I8" s="585"/>
      <c r="J8" s="585"/>
      <c r="K8" s="585"/>
      <c r="L8" s="585"/>
      <c r="M8" s="211"/>
      <c r="N8" s="211"/>
      <c r="Q8" t="s">
        <v>1226</v>
      </c>
    </row>
    <row r="9" spans="1:17">
      <c r="A9" s="585" t="s">
        <v>665</v>
      </c>
      <c r="B9" s="585"/>
      <c r="C9" s="585"/>
      <c r="D9" s="585"/>
      <c r="E9" s="585"/>
      <c r="F9" s="585"/>
      <c r="G9" s="585"/>
      <c r="H9" s="585"/>
      <c r="I9" s="585"/>
      <c r="J9" s="585"/>
      <c r="K9" s="585"/>
      <c r="L9" s="585"/>
      <c r="M9" s="211"/>
      <c r="N9" s="211"/>
      <c r="Q9" t="s">
        <v>1227</v>
      </c>
    </row>
    <row r="10" spans="1:17">
      <c r="A10" s="585" t="s">
        <v>666</v>
      </c>
      <c r="B10" s="585"/>
      <c r="C10" s="585"/>
      <c r="D10" s="585"/>
      <c r="E10" s="585"/>
      <c r="F10" s="585"/>
      <c r="G10" s="585"/>
      <c r="H10" s="585"/>
      <c r="I10" s="585"/>
      <c r="J10" s="585"/>
      <c r="K10" s="585"/>
      <c r="L10" s="585"/>
      <c r="M10" s="211"/>
      <c r="N10" s="211"/>
      <c r="Q10" t="s">
        <v>1228</v>
      </c>
    </row>
    <row r="11" spans="1:17">
      <c r="A11" s="585" t="s">
        <v>667</v>
      </c>
      <c r="B11" s="585"/>
      <c r="C11" s="585"/>
      <c r="D11" s="585"/>
      <c r="E11" s="585"/>
      <c r="F11" s="585"/>
      <c r="G11" s="585"/>
      <c r="H11" s="585"/>
      <c r="I11" s="585"/>
      <c r="J11" s="585"/>
      <c r="K11" s="585"/>
      <c r="L11" s="585"/>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86" t="s">
        <v>1110</v>
      </c>
      <c r="C1" s="587"/>
      <c r="D1" s="586" t="s">
        <v>1111</v>
      </c>
      <c r="E1" s="587"/>
      <c r="F1" s="586" t="s">
        <v>1112</v>
      </c>
      <c r="G1" s="587"/>
      <c r="H1" s="586" t="s">
        <v>1113</v>
      </c>
      <c r="I1" s="58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588" t="s">
        <v>1110</v>
      </c>
      <c r="C13" s="589"/>
      <c r="D13" s="588" t="s">
        <v>1111</v>
      </c>
      <c r="E13" s="589"/>
      <c r="F13" s="588" t="s">
        <v>1112</v>
      </c>
      <c r="G13" s="589"/>
      <c r="H13" s="588" t="s">
        <v>1113</v>
      </c>
      <c r="I13" s="589"/>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588" t="s">
        <v>1110</v>
      </c>
      <c r="C25" s="589"/>
      <c r="D25" s="588" t="s">
        <v>1111</v>
      </c>
      <c r="E25" s="589"/>
      <c r="F25" s="588" t="s">
        <v>1112</v>
      </c>
      <c r="G25" s="589"/>
      <c r="H25" s="588" t="s">
        <v>1113</v>
      </c>
      <c r="I25" s="589"/>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588" t="s">
        <v>1110</v>
      </c>
      <c r="C37" s="589"/>
      <c r="D37" s="588" t="s">
        <v>1111</v>
      </c>
      <c r="E37" s="589"/>
      <c r="F37" s="588" t="s">
        <v>1112</v>
      </c>
      <c r="G37" s="589"/>
      <c r="H37" s="588" t="s">
        <v>1113</v>
      </c>
      <c r="I37" s="589"/>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588" t="s">
        <v>1110</v>
      </c>
      <c r="C50" s="589"/>
      <c r="D50" s="588" t="s">
        <v>1111</v>
      </c>
      <c r="E50" s="589"/>
      <c r="F50" s="588" t="s">
        <v>1112</v>
      </c>
      <c r="G50" s="589"/>
      <c r="H50" s="588" t="s">
        <v>1113</v>
      </c>
      <c r="I50" s="589"/>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D7" sqref="D7"/>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84" t="s">
        <v>1144</v>
      </c>
      <c r="V28" s="584"/>
      <c r="W28" s="584"/>
      <c r="X28" s="584"/>
      <c r="Y28" s="584"/>
      <c r="Z28" s="584"/>
      <c r="AA28" s="584"/>
    </row>
    <row r="29" spans="1:27" ht="15.6">
      <c r="A29" s="54"/>
      <c r="B29" s="54"/>
      <c r="C29" s="36"/>
      <c r="D29" s="36"/>
      <c r="E29" s="38"/>
      <c r="F29" s="38"/>
      <c r="G29" s="38"/>
      <c r="H29" s="38"/>
      <c r="I29" s="38"/>
      <c r="T29" t="s">
        <v>139</v>
      </c>
      <c r="U29" s="584"/>
      <c r="V29" s="584"/>
      <c r="W29" s="584"/>
      <c r="X29" s="584"/>
      <c r="Y29" s="584"/>
      <c r="Z29" s="584"/>
      <c r="AA29" s="584"/>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5369</v>
      </c>
      <c r="C1">
        <v>1</v>
      </c>
    </row>
    <row r="2" spans="1:3">
      <c r="A2">
        <v>2</v>
      </c>
      <c r="B2" s="1" t="s">
        <v>5370</v>
      </c>
      <c r="C2">
        <v>2</v>
      </c>
    </row>
    <row r="3" spans="1:3">
      <c r="A3">
        <v>3</v>
      </c>
      <c r="B3" s="1" t="s">
        <v>5380</v>
      </c>
      <c r="C3">
        <v>3</v>
      </c>
    </row>
    <row r="4" spans="1:3">
      <c r="A4">
        <v>4</v>
      </c>
      <c r="B4" s="1" t="s">
        <v>5381</v>
      </c>
      <c r="C4">
        <v>4</v>
      </c>
    </row>
    <row r="5" spans="1:3">
      <c r="A5">
        <v>5</v>
      </c>
      <c r="B5" s="1" t="s">
        <v>5382</v>
      </c>
      <c r="C5">
        <v>5</v>
      </c>
    </row>
    <row r="6" spans="1:3">
      <c r="A6">
        <v>6</v>
      </c>
      <c r="B6" s="1" t="s">
        <v>5383</v>
      </c>
      <c r="C6">
        <v>6</v>
      </c>
    </row>
    <row r="7" spans="1:3">
      <c r="A7">
        <v>7</v>
      </c>
      <c r="B7" s="1" t="s">
        <v>5384</v>
      </c>
      <c r="C7">
        <v>7</v>
      </c>
    </row>
    <row r="8" spans="1:3">
      <c r="A8">
        <v>8</v>
      </c>
      <c r="B8" s="1" t="s">
        <v>5385</v>
      </c>
      <c r="C8">
        <v>8</v>
      </c>
    </row>
    <row r="9" spans="1:3">
      <c r="A9">
        <v>9</v>
      </c>
      <c r="B9" s="1" t="s">
        <v>5386</v>
      </c>
      <c r="C9">
        <v>9</v>
      </c>
    </row>
    <row r="10" spans="1:3">
      <c r="A10">
        <v>10</v>
      </c>
      <c r="B10" s="1" t="s">
        <v>5387</v>
      </c>
      <c r="C10">
        <v>10</v>
      </c>
    </row>
    <row r="11" spans="1:3">
      <c r="A11">
        <v>11</v>
      </c>
      <c r="B11" s="1" t="s">
        <v>5388</v>
      </c>
      <c r="C11">
        <v>11</v>
      </c>
    </row>
    <row r="12" spans="1:3">
      <c r="A12">
        <v>12</v>
      </c>
      <c r="B12" s="1" t="s">
        <v>5389</v>
      </c>
      <c r="C12">
        <v>12</v>
      </c>
    </row>
    <row r="13" spans="1:3">
      <c r="A13">
        <v>13</v>
      </c>
      <c r="B13" s="1" t="s">
        <v>5371</v>
      </c>
      <c r="C13">
        <v>13</v>
      </c>
    </row>
    <row r="14" spans="1:3">
      <c r="A14">
        <v>14</v>
      </c>
      <c r="B14" s="1" t="s">
        <v>5372</v>
      </c>
      <c r="C14">
        <v>14</v>
      </c>
    </row>
    <row r="15" spans="1:3">
      <c r="A15">
        <v>15</v>
      </c>
      <c r="B15" s="1" t="s">
        <v>5390</v>
      </c>
      <c r="C15">
        <v>15</v>
      </c>
    </row>
    <row r="16" spans="1:3">
      <c r="A16">
        <v>16</v>
      </c>
      <c r="B16" s="1" t="s">
        <v>5391</v>
      </c>
      <c r="C16">
        <v>16</v>
      </c>
    </row>
    <row r="17" spans="1:3">
      <c r="A17">
        <v>17</v>
      </c>
      <c r="B17" s="1" t="s">
        <v>5392</v>
      </c>
      <c r="C17">
        <v>17</v>
      </c>
    </row>
    <row r="18" spans="1:3">
      <c r="A18">
        <v>18</v>
      </c>
      <c r="B18" s="1" t="s">
        <v>5393</v>
      </c>
      <c r="C18">
        <v>18</v>
      </c>
    </row>
    <row r="19" spans="1:3">
      <c r="A19">
        <v>19</v>
      </c>
      <c r="B19" s="1" t="s">
        <v>5394</v>
      </c>
      <c r="C19">
        <v>19</v>
      </c>
    </row>
    <row r="20" spans="1:3">
      <c r="A20">
        <v>20</v>
      </c>
      <c r="B20" s="1" t="s">
        <v>5395</v>
      </c>
      <c r="C20">
        <v>20</v>
      </c>
    </row>
    <row r="21" spans="1:3">
      <c r="A21">
        <v>21</v>
      </c>
      <c r="B21" s="1" t="s">
        <v>5396</v>
      </c>
      <c r="C21">
        <v>21</v>
      </c>
    </row>
    <row r="22" spans="1:3">
      <c r="A22">
        <v>22</v>
      </c>
      <c r="B22" s="1" t="s">
        <v>5397</v>
      </c>
      <c r="C22">
        <v>22</v>
      </c>
    </row>
    <row r="23" spans="1:3">
      <c r="A23">
        <v>23</v>
      </c>
      <c r="B23" s="1" t="s">
        <v>5398</v>
      </c>
      <c r="C23">
        <v>23</v>
      </c>
    </row>
    <row r="24" spans="1:3">
      <c r="A24">
        <v>24</v>
      </c>
      <c r="B24" s="1" t="s">
        <v>5399</v>
      </c>
      <c r="C24">
        <v>24</v>
      </c>
    </row>
    <row r="25" spans="1:3">
      <c r="A25">
        <v>25</v>
      </c>
      <c r="B25" s="1" t="s">
        <v>5373</v>
      </c>
      <c r="C25">
        <v>25</v>
      </c>
    </row>
    <row r="26" spans="1:3">
      <c r="A26">
        <v>26</v>
      </c>
      <c r="B26" s="1" t="s">
        <v>5374</v>
      </c>
      <c r="C26">
        <v>26</v>
      </c>
    </row>
    <row r="27" spans="1:3">
      <c r="A27">
        <v>27</v>
      </c>
      <c r="B27" s="1" t="s">
        <v>5400</v>
      </c>
      <c r="C27">
        <v>27</v>
      </c>
    </row>
    <row r="28" spans="1:3">
      <c r="A28">
        <v>28</v>
      </c>
      <c r="B28" s="1" t="s">
        <v>5401</v>
      </c>
      <c r="C28">
        <v>28</v>
      </c>
    </row>
    <row r="29" spans="1:3">
      <c r="A29">
        <v>29</v>
      </c>
      <c r="B29" s="1" t="s">
        <v>5402</v>
      </c>
      <c r="C29">
        <v>29</v>
      </c>
    </row>
    <row r="30" spans="1:3">
      <c r="A30">
        <v>30</v>
      </c>
      <c r="B30" s="1" t="s">
        <v>5403</v>
      </c>
      <c r="C30">
        <v>30</v>
      </c>
    </row>
    <row r="31" spans="1:3">
      <c r="A31">
        <v>31</v>
      </c>
      <c r="B31" s="1" t="s">
        <v>5404</v>
      </c>
      <c r="C31">
        <v>31</v>
      </c>
    </row>
    <row r="32" spans="1:3">
      <c r="A32">
        <v>32</v>
      </c>
      <c r="B32" s="1" t="s">
        <v>5405</v>
      </c>
      <c r="C32">
        <v>32</v>
      </c>
    </row>
    <row r="33" spans="1:3">
      <c r="A33">
        <v>33</v>
      </c>
      <c r="B33" s="1" t="s">
        <v>5406</v>
      </c>
      <c r="C33">
        <v>33</v>
      </c>
    </row>
    <row r="34" spans="1:3">
      <c r="A34">
        <v>34</v>
      </c>
      <c r="B34" s="1" t="s">
        <v>5407</v>
      </c>
      <c r="C34">
        <v>34</v>
      </c>
    </row>
    <row r="35" spans="1:3">
      <c r="A35">
        <v>35</v>
      </c>
      <c r="B35" s="1" t="s">
        <v>5408</v>
      </c>
      <c r="C35">
        <v>35</v>
      </c>
    </row>
    <row r="36" spans="1:3">
      <c r="A36">
        <v>36</v>
      </c>
      <c r="B36" s="1" t="s">
        <v>5409</v>
      </c>
      <c r="C36">
        <v>36</v>
      </c>
    </row>
    <row r="37" spans="1:3">
      <c r="A37">
        <v>37</v>
      </c>
      <c r="B37" s="1" t="s">
        <v>5375</v>
      </c>
      <c r="C37">
        <v>37</v>
      </c>
    </row>
    <row r="38" spans="1:3">
      <c r="A38">
        <v>38</v>
      </c>
      <c r="B38" s="1" t="s">
        <v>5376</v>
      </c>
      <c r="C38">
        <v>38</v>
      </c>
    </row>
    <row r="39" spans="1:3">
      <c r="A39">
        <v>39</v>
      </c>
      <c r="B39" s="1" t="s">
        <v>5410</v>
      </c>
      <c r="C39">
        <v>39</v>
      </c>
    </row>
    <row r="40" spans="1:3">
      <c r="A40">
        <v>40</v>
      </c>
      <c r="B40" s="1" t="s">
        <v>5411</v>
      </c>
      <c r="C40">
        <v>40</v>
      </c>
    </row>
    <row r="41" spans="1:3">
      <c r="A41">
        <v>41</v>
      </c>
      <c r="B41" s="1" t="s">
        <v>5412</v>
      </c>
      <c r="C41">
        <v>41</v>
      </c>
    </row>
    <row r="42" spans="1:3">
      <c r="A42">
        <v>42</v>
      </c>
      <c r="B42" s="1" t="s">
        <v>5413</v>
      </c>
      <c r="C42">
        <v>42</v>
      </c>
    </row>
    <row r="43" spans="1:3">
      <c r="A43">
        <v>43</v>
      </c>
      <c r="B43" s="1" t="s">
        <v>5414</v>
      </c>
      <c r="C43">
        <v>43</v>
      </c>
    </row>
    <row r="44" spans="1:3">
      <c r="A44">
        <v>44</v>
      </c>
      <c r="B44" s="1" t="s">
        <v>5415</v>
      </c>
      <c r="C44">
        <v>44</v>
      </c>
    </row>
    <row r="45" spans="1:3">
      <c r="A45">
        <v>45</v>
      </c>
      <c r="B45" s="1" t="s">
        <v>5416</v>
      </c>
      <c r="C45">
        <v>45</v>
      </c>
    </row>
    <row r="46" spans="1:3">
      <c r="A46">
        <v>46</v>
      </c>
      <c r="B46" s="1" t="s">
        <v>5417</v>
      </c>
      <c r="C46">
        <v>46</v>
      </c>
    </row>
    <row r="47" spans="1:3">
      <c r="A47">
        <v>47</v>
      </c>
      <c r="B47" s="1" t="s">
        <v>5418</v>
      </c>
      <c r="C47">
        <v>47</v>
      </c>
    </row>
    <row r="48" spans="1:3">
      <c r="A48">
        <v>48</v>
      </c>
      <c r="B48" s="1" t="s">
        <v>5419</v>
      </c>
      <c r="C48">
        <v>48</v>
      </c>
    </row>
    <row r="49" spans="1:3">
      <c r="A49">
        <v>49</v>
      </c>
      <c r="B49" s="1" t="s">
        <v>5377</v>
      </c>
      <c r="C49">
        <v>49</v>
      </c>
    </row>
    <row r="50" spans="1:3">
      <c r="A50">
        <v>50</v>
      </c>
      <c r="B50" s="1" t="s">
        <v>5378</v>
      </c>
      <c r="C50">
        <v>50</v>
      </c>
    </row>
    <row r="51" spans="1:3">
      <c r="A51">
        <v>51</v>
      </c>
      <c r="B51" s="1" t="s">
        <v>5420</v>
      </c>
      <c r="C51">
        <v>51</v>
      </c>
    </row>
    <row r="52" spans="1:3">
      <c r="A52">
        <v>52</v>
      </c>
      <c r="B52" s="1" t="s">
        <v>5421</v>
      </c>
      <c r="C52">
        <v>52</v>
      </c>
    </row>
    <row r="53" spans="1:3">
      <c r="A53">
        <v>53</v>
      </c>
      <c r="B53" s="1" t="s">
        <v>5422</v>
      </c>
      <c r="C53">
        <v>53</v>
      </c>
    </row>
    <row r="54" spans="1:3">
      <c r="A54">
        <v>54</v>
      </c>
      <c r="B54" s="1" t="s">
        <v>5423</v>
      </c>
      <c r="C54">
        <v>54</v>
      </c>
    </row>
    <row r="55" spans="1:3">
      <c r="A55">
        <v>55</v>
      </c>
      <c r="B55" s="1" t="s">
        <v>5424</v>
      </c>
      <c r="C55">
        <v>55</v>
      </c>
    </row>
    <row r="56" spans="1:3">
      <c r="A56">
        <v>56</v>
      </c>
      <c r="B56" s="1" t="s">
        <v>5425</v>
      </c>
      <c r="C56">
        <v>56</v>
      </c>
    </row>
    <row r="57" spans="1:3">
      <c r="A57">
        <v>57</v>
      </c>
      <c r="B57" s="1" t="s">
        <v>5426</v>
      </c>
      <c r="C57">
        <v>57</v>
      </c>
    </row>
    <row r="58" spans="1:3">
      <c r="A58">
        <v>58</v>
      </c>
      <c r="B58" s="1" t="s">
        <v>5427</v>
      </c>
      <c r="C58">
        <v>58</v>
      </c>
    </row>
    <row r="59" spans="1:3">
      <c r="A59">
        <v>59</v>
      </c>
      <c r="B59" s="1" t="s">
        <v>5428</v>
      </c>
      <c r="C59">
        <v>59</v>
      </c>
    </row>
    <row r="60" spans="1:3">
      <c r="A60">
        <v>60</v>
      </c>
      <c r="B60" s="1" t="s">
        <v>5429</v>
      </c>
      <c r="C60">
        <v>60</v>
      </c>
    </row>
    <row r="61" spans="1:3">
      <c r="A61">
        <v>61</v>
      </c>
      <c r="B61" s="1" t="s">
        <v>5379</v>
      </c>
      <c r="C61">
        <v>61</v>
      </c>
    </row>
    <row r="62" spans="1:3">
      <c r="A62">
        <v>62</v>
      </c>
      <c r="B62" s="1" t="s">
        <v>5377</v>
      </c>
      <c r="C62">
        <v>62</v>
      </c>
    </row>
    <row r="63" spans="1:3">
      <c r="A63">
        <v>63</v>
      </c>
      <c r="B63" s="1" t="s">
        <v>5378</v>
      </c>
      <c r="C63">
        <v>63</v>
      </c>
    </row>
    <row r="64" spans="1:3">
      <c r="A64">
        <v>64</v>
      </c>
      <c r="B64" s="1" t="s">
        <v>5420</v>
      </c>
      <c r="C64">
        <v>64</v>
      </c>
    </row>
    <row r="65" spans="1:3">
      <c r="A65">
        <v>65</v>
      </c>
      <c r="B65" s="1" t="s">
        <v>5421</v>
      </c>
      <c r="C65">
        <v>65</v>
      </c>
    </row>
    <row r="66" spans="1:3">
      <c r="A66">
        <v>66</v>
      </c>
      <c r="B66" s="1" t="s">
        <v>5422</v>
      </c>
      <c r="C66">
        <v>66</v>
      </c>
    </row>
    <row r="67" spans="1:3">
      <c r="A67">
        <v>67</v>
      </c>
      <c r="B67" s="1" t="s">
        <v>5423</v>
      </c>
      <c r="C67">
        <v>67</v>
      </c>
    </row>
    <row r="68" spans="1:3">
      <c r="A68">
        <v>68</v>
      </c>
      <c r="B68" s="1" t="s">
        <v>5424</v>
      </c>
      <c r="C68">
        <v>68</v>
      </c>
    </row>
    <row r="69" spans="1:3">
      <c r="A69">
        <v>69</v>
      </c>
      <c r="B69" s="1" t="s">
        <v>5425</v>
      </c>
      <c r="C69">
        <v>69</v>
      </c>
    </row>
    <row r="70" spans="1:3">
      <c r="A70">
        <v>70</v>
      </c>
      <c r="B70" s="1" t="s">
        <v>5426</v>
      </c>
      <c r="C70">
        <v>70</v>
      </c>
    </row>
    <row r="71" spans="1:3">
      <c r="A71">
        <v>71</v>
      </c>
      <c r="B71" s="1" t="s">
        <v>5427</v>
      </c>
      <c r="C71">
        <v>71</v>
      </c>
    </row>
    <row r="72" spans="1:3">
      <c r="A72">
        <v>72</v>
      </c>
      <c r="B72" s="1" t="s">
        <v>5428</v>
      </c>
      <c r="C72">
        <v>72</v>
      </c>
    </row>
    <row r="73" spans="1:3">
      <c r="A73">
        <v>73</v>
      </c>
      <c r="B73" s="1" t="s">
        <v>5429</v>
      </c>
      <c r="C73">
        <v>73</v>
      </c>
    </row>
    <row r="74" spans="1:3">
      <c r="A74">
        <v>74</v>
      </c>
      <c r="B74" s="1" t="s">
        <v>5379</v>
      </c>
      <c r="C74">
        <v>74</v>
      </c>
    </row>
    <row r="75" spans="1:3">
      <c r="A75">
        <v>75</v>
      </c>
      <c r="B75" s="1" t="s">
        <v>5430</v>
      </c>
      <c r="C75">
        <v>75</v>
      </c>
    </row>
    <row r="76" spans="1:3">
      <c r="A76">
        <v>76</v>
      </c>
      <c r="B76" s="1" t="s">
        <v>5431</v>
      </c>
      <c r="C76">
        <v>76</v>
      </c>
    </row>
    <row r="77" spans="1:3">
      <c r="A77">
        <v>77</v>
      </c>
      <c r="B77" s="1" t="s">
        <v>5432</v>
      </c>
      <c r="C77">
        <v>77</v>
      </c>
    </row>
    <row r="78" spans="1:3">
      <c r="A78">
        <v>78</v>
      </c>
      <c r="B78" s="1" t="s">
        <v>5433</v>
      </c>
      <c r="C78">
        <v>78</v>
      </c>
    </row>
    <row r="79" spans="1:3">
      <c r="A79">
        <v>79</v>
      </c>
      <c r="B79" s="1" t="s">
        <v>5434</v>
      </c>
      <c r="C79">
        <v>79</v>
      </c>
    </row>
    <row r="80" spans="1:3">
      <c r="A80">
        <v>80</v>
      </c>
      <c r="B80" s="1" t="s">
        <v>5435</v>
      </c>
      <c r="C80">
        <v>80</v>
      </c>
    </row>
    <row r="81" spans="1:3">
      <c r="A81">
        <v>81</v>
      </c>
      <c r="B81" s="1" t="s">
        <v>5436</v>
      </c>
      <c r="C81">
        <v>81</v>
      </c>
    </row>
    <row r="82" spans="1:3">
      <c r="A82">
        <v>82</v>
      </c>
      <c r="B82" s="1" t="s">
        <v>5437</v>
      </c>
      <c r="C82">
        <v>82</v>
      </c>
    </row>
    <row r="83" spans="1:3">
      <c r="A83">
        <v>83</v>
      </c>
      <c r="B83" s="1" t="s">
        <v>5438</v>
      </c>
      <c r="C83">
        <v>83</v>
      </c>
    </row>
    <row r="84" spans="1:3">
      <c r="A84">
        <v>84</v>
      </c>
      <c r="B84" s="1" t="s">
        <v>5439</v>
      </c>
      <c r="C84">
        <v>84</v>
      </c>
    </row>
    <row r="85" spans="1:3">
      <c r="A85">
        <v>85</v>
      </c>
      <c r="B85" s="1" t="s">
        <v>5440</v>
      </c>
      <c r="C85">
        <v>85</v>
      </c>
    </row>
    <row r="86" spans="1:3">
      <c r="A86">
        <v>86</v>
      </c>
      <c r="B86" s="1" t="s">
        <v>5377</v>
      </c>
      <c r="C86">
        <v>86</v>
      </c>
    </row>
    <row r="87" spans="1:3">
      <c r="A87">
        <v>87</v>
      </c>
      <c r="B87" s="1" t="s">
        <v>5378</v>
      </c>
      <c r="C87">
        <v>87</v>
      </c>
    </row>
    <row r="88" spans="1:3">
      <c r="A88">
        <v>88</v>
      </c>
      <c r="B88" s="1" t="s">
        <v>5420</v>
      </c>
      <c r="C88">
        <v>88</v>
      </c>
    </row>
    <row r="89" spans="1:3">
      <c r="A89">
        <v>89</v>
      </c>
      <c r="B89" s="1" t="s">
        <v>5421</v>
      </c>
      <c r="C89">
        <v>89</v>
      </c>
    </row>
    <row r="90" spans="1:3">
      <c r="A90">
        <v>90</v>
      </c>
      <c r="B90" s="1" t="s">
        <v>5422</v>
      </c>
      <c r="C90">
        <v>90</v>
      </c>
    </row>
    <row r="91" spans="1:3">
      <c r="A91">
        <v>91</v>
      </c>
      <c r="B91" s="1" t="s">
        <v>5423</v>
      </c>
      <c r="C91">
        <v>91</v>
      </c>
    </row>
    <row r="92" spans="1:3">
      <c r="A92">
        <v>92</v>
      </c>
      <c r="B92" s="1" t="s">
        <v>5424</v>
      </c>
      <c r="C92">
        <v>92</v>
      </c>
    </row>
    <row r="93" spans="1:3">
      <c r="A93">
        <v>93</v>
      </c>
      <c r="B93" s="1" t="s">
        <v>5425</v>
      </c>
      <c r="C93">
        <v>93</v>
      </c>
    </row>
    <row r="94" spans="1:3">
      <c r="A94">
        <v>94</v>
      </c>
      <c r="B94" s="1" t="s">
        <v>5426</v>
      </c>
      <c r="C94">
        <v>94</v>
      </c>
    </row>
    <row r="95" spans="1:3">
      <c r="A95">
        <v>95</v>
      </c>
      <c r="B95" s="1" t="s">
        <v>5427</v>
      </c>
      <c r="C95">
        <v>95</v>
      </c>
    </row>
    <row r="96" spans="1:3">
      <c r="A96">
        <v>96</v>
      </c>
      <c r="B96" s="1" t="s">
        <v>5428</v>
      </c>
      <c r="C96">
        <v>96</v>
      </c>
    </row>
    <row r="97" spans="1:3">
      <c r="A97">
        <v>97</v>
      </c>
      <c r="B97" s="1" t="s">
        <v>5429</v>
      </c>
      <c r="C97">
        <v>97</v>
      </c>
    </row>
    <row r="98" spans="1:3">
      <c r="A98">
        <v>98</v>
      </c>
      <c r="B98" s="1" t="s">
        <v>5379</v>
      </c>
      <c r="C98">
        <v>98</v>
      </c>
    </row>
    <row r="99" spans="1:3">
      <c r="A99">
        <v>99</v>
      </c>
      <c r="B99" s="1" t="s">
        <v>5430</v>
      </c>
      <c r="C99">
        <v>99</v>
      </c>
    </row>
    <row r="100" spans="1:3">
      <c r="A100">
        <v>100</v>
      </c>
      <c r="B100" s="1" t="s">
        <v>5431</v>
      </c>
      <c r="C100">
        <v>100</v>
      </c>
    </row>
    <row r="101" spans="1:3">
      <c r="A101">
        <v>101</v>
      </c>
      <c r="B101" s="1" t="s">
        <v>5432</v>
      </c>
      <c r="C101">
        <v>101</v>
      </c>
    </row>
    <row r="102" spans="1:3">
      <c r="A102">
        <v>102</v>
      </c>
      <c r="B102" s="1" t="s">
        <v>5433</v>
      </c>
      <c r="C102">
        <v>102</v>
      </c>
    </row>
    <row r="103" spans="1:3">
      <c r="A103">
        <v>103</v>
      </c>
      <c r="B103" s="1" t="s">
        <v>5434</v>
      </c>
      <c r="C103">
        <v>103</v>
      </c>
    </row>
    <row r="104" spans="1:3">
      <c r="A104">
        <v>104</v>
      </c>
      <c r="B104" s="1" t="s">
        <v>5435</v>
      </c>
      <c r="C104">
        <v>104</v>
      </c>
    </row>
    <row r="105" spans="1:3">
      <c r="A105">
        <v>105</v>
      </c>
      <c r="B105" s="1" t="s">
        <v>5436</v>
      </c>
      <c r="C105">
        <v>105</v>
      </c>
    </row>
    <row r="106" spans="1:3">
      <c r="A106">
        <v>106</v>
      </c>
      <c r="B106" s="1" t="s">
        <v>5437</v>
      </c>
      <c r="C106">
        <v>106</v>
      </c>
    </row>
    <row r="107" spans="1:3">
      <c r="A107">
        <v>107</v>
      </c>
      <c r="B107" s="1" t="s">
        <v>5438</v>
      </c>
      <c r="C107">
        <v>107</v>
      </c>
    </row>
    <row r="108" spans="1:3">
      <c r="A108">
        <v>108</v>
      </c>
      <c r="B108" s="1" t="s">
        <v>5439</v>
      </c>
      <c r="C108">
        <v>108</v>
      </c>
    </row>
    <row r="109" spans="1:3">
      <c r="A109">
        <v>109</v>
      </c>
      <c r="B109" s="1" t="s">
        <v>5440</v>
      </c>
      <c r="C109">
        <v>109</v>
      </c>
    </row>
    <row r="110" spans="1:3">
      <c r="A110">
        <v>110</v>
      </c>
      <c r="B110" s="1" t="s">
        <v>5375</v>
      </c>
      <c r="C110">
        <v>110</v>
      </c>
    </row>
    <row r="111" spans="1:3">
      <c r="A111">
        <v>111</v>
      </c>
      <c r="B111" s="1" t="s">
        <v>5373</v>
      </c>
      <c r="C111">
        <v>111</v>
      </c>
    </row>
    <row r="112" spans="1:3">
      <c r="A112">
        <v>112</v>
      </c>
      <c r="B112" s="1" t="s">
        <v>5430</v>
      </c>
      <c r="C112">
        <v>112</v>
      </c>
    </row>
    <row r="113" spans="1:3">
      <c r="A113">
        <v>113</v>
      </c>
      <c r="B113" s="1" t="s">
        <v>5431</v>
      </c>
      <c r="C113">
        <v>113</v>
      </c>
    </row>
    <row r="114" spans="1:3">
      <c r="A114">
        <v>114</v>
      </c>
      <c r="B114" s="1" t="s">
        <v>5432</v>
      </c>
      <c r="C114">
        <v>114</v>
      </c>
    </row>
    <row r="115" spans="1:3">
      <c r="A115">
        <v>115</v>
      </c>
      <c r="B115" s="1" t="s">
        <v>5433</v>
      </c>
      <c r="C115">
        <v>115</v>
      </c>
    </row>
    <row r="116" spans="1:3">
      <c r="A116">
        <v>116</v>
      </c>
      <c r="B116" s="1" t="s">
        <v>5434</v>
      </c>
      <c r="C116">
        <v>116</v>
      </c>
    </row>
    <row r="117" spans="1:3">
      <c r="A117">
        <v>117</v>
      </c>
      <c r="B117" s="1" t="s">
        <v>5435</v>
      </c>
      <c r="C117">
        <v>117</v>
      </c>
    </row>
    <row r="118" spans="1:3">
      <c r="A118">
        <v>118</v>
      </c>
      <c r="B118" s="1" t="s">
        <v>5436</v>
      </c>
      <c r="C118">
        <v>118</v>
      </c>
    </row>
    <row r="119" spans="1:3">
      <c r="A119">
        <v>119</v>
      </c>
      <c r="B119" s="1" t="s">
        <v>5437</v>
      </c>
      <c r="C119">
        <v>119</v>
      </c>
    </row>
    <row r="120" spans="1:3">
      <c r="A120">
        <v>120</v>
      </c>
      <c r="B120" s="1" t="s">
        <v>5438</v>
      </c>
      <c r="C120">
        <v>120</v>
      </c>
    </row>
    <row r="121" spans="1:3">
      <c r="A121">
        <v>121</v>
      </c>
      <c r="B121" s="1" t="s">
        <v>5439</v>
      </c>
      <c r="C121">
        <v>121</v>
      </c>
    </row>
    <row r="122" spans="1:3">
      <c r="A122">
        <v>122</v>
      </c>
      <c r="B122" s="1" t="s">
        <v>5440</v>
      </c>
      <c r="C122">
        <v>122</v>
      </c>
    </row>
    <row r="123" spans="1:3">
      <c r="A123">
        <v>123</v>
      </c>
      <c r="B123" s="1" t="s">
        <v>5441</v>
      </c>
      <c r="C123">
        <v>123</v>
      </c>
    </row>
    <row r="124" spans="1:3">
      <c r="A124">
        <v>124</v>
      </c>
      <c r="B124" s="1" t="s">
        <v>5442</v>
      </c>
      <c r="C124">
        <v>124</v>
      </c>
    </row>
    <row r="125" spans="1:3">
      <c r="A125">
        <v>125</v>
      </c>
      <c r="B125" s="1" t="s">
        <v>5443</v>
      </c>
      <c r="C125">
        <v>125</v>
      </c>
    </row>
    <row r="126" spans="1:3">
      <c r="A126">
        <v>126</v>
      </c>
      <c r="B126" s="1" t="s">
        <v>5444</v>
      </c>
      <c r="C126">
        <v>126</v>
      </c>
    </row>
    <row r="127" spans="1:3">
      <c r="A127">
        <v>127</v>
      </c>
      <c r="B127" s="1" t="s">
        <v>5445</v>
      </c>
      <c r="C127">
        <v>127</v>
      </c>
    </row>
    <row r="128" spans="1:3">
      <c r="A128">
        <v>128</v>
      </c>
      <c r="B128" s="1" t="s">
        <v>5446</v>
      </c>
      <c r="C128">
        <v>128</v>
      </c>
    </row>
    <row r="129" spans="1:3">
      <c r="A129">
        <v>129</v>
      </c>
      <c r="B129" s="1" t="s">
        <v>5447</v>
      </c>
      <c r="C129">
        <v>129</v>
      </c>
    </row>
    <row r="130" spans="1:3">
      <c r="A130">
        <v>130</v>
      </c>
      <c r="B130" s="1" t="s">
        <v>5448</v>
      </c>
      <c r="C130">
        <v>130</v>
      </c>
    </row>
    <row r="131" spans="1:3">
      <c r="A131">
        <v>131</v>
      </c>
      <c r="B131" s="1" t="s">
        <v>5449</v>
      </c>
      <c r="C131">
        <v>131</v>
      </c>
    </row>
    <row r="132" spans="1:3">
      <c r="A132">
        <v>132</v>
      </c>
      <c r="B132" s="1" t="s">
        <v>5450</v>
      </c>
      <c r="C132">
        <v>132</v>
      </c>
    </row>
    <row r="133" spans="1:3">
      <c r="A133">
        <v>133</v>
      </c>
      <c r="B133" s="1" t="s">
        <v>5451</v>
      </c>
      <c r="C133">
        <v>133</v>
      </c>
    </row>
    <row r="134" spans="1:3">
      <c r="A134">
        <v>134</v>
      </c>
      <c r="B134" s="1" t="s">
        <v>5452</v>
      </c>
      <c r="C134">
        <v>134</v>
      </c>
    </row>
    <row r="135" spans="1:3">
      <c r="A135">
        <v>135</v>
      </c>
      <c r="B135" s="1" t="s">
        <v>5379</v>
      </c>
      <c r="C135">
        <v>135</v>
      </c>
    </row>
    <row r="136" spans="1:3">
      <c r="A136">
        <v>136</v>
      </c>
      <c r="B136" s="1" t="s">
        <v>5430</v>
      </c>
      <c r="C136">
        <v>136</v>
      </c>
    </row>
    <row r="137" spans="1:3">
      <c r="A137">
        <v>137</v>
      </c>
      <c r="B137" s="1" t="s">
        <v>5431</v>
      </c>
      <c r="C137">
        <v>137</v>
      </c>
    </row>
    <row r="138" spans="1:3">
      <c r="A138">
        <v>138</v>
      </c>
      <c r="B138" s="1" t="s">
        <v>5432</v>
      </c>
      <c r="C138">
        <v>138</v>
      </c>
    </row>
    <row r="139" spans="1:3">
      <c r="A139">
        <v>139</v>
      </c>
      <c r="B139" s="1" t="s">
        <v>5433</v>
      </c>
      <c r="C139">
        <v>139</v>
      </c>
    </row>
    <row r="140" spans="1:3">
      <c r="A140">
        <v>140</v>
      </c>
      <c r="B140" s="1" t="s">
        <v>5434</v>
      </c>
      <c r="C140">
        <v>140</v>
      </c>
    </row>
    <row r="141" spans="1:3">
      <c r="A141">
        <v>141</v>
      </c>
      <c r="B141" s="1" t="s">
        <v>5435</v>
      </c>
      <c r="C141">
        <v>141</v>
      </c>
    </row>
    <row r="142" spans="1:3">
      <c r="A142">
        <v>142</v>
      </c>
      <c r="B142" s="1" t="s">
        <v>5436</v>
      </c>
      <c r="C142">
        <v>142</v>
      </c>
    </row>
    <row r="143" spans="1:3">
      <c r="A143">
        <v>143</v>
      </c>
      <c r="B143" s="1" t="s">
        <v>5437</v>
      </c>
      <c r="C143">
        <v>143</v>
      </c>
    </row>
    <row r="144" spans="1:3">
      <c r="A144">
        <v>144</v>
      </c>
      <c r="B144" s="1" t="s">
        <v>5438</v>
      </c>
      <c r="C144">
        <v>144</v>
      </c>
    </row>
    <row r="145" spans="1:3">
      <c r="A145">
        <v>145</v>
      </c>
      <c r="B145" s="1" t="s">
        <v>5439</v>
      </c>
      <c r="C145">
        <v>145</v>
      </c>
    </row>
    <row r="146" spans="1:3">
      <c r="A146">
        <v>146</v>
      </c>
      <c r="B146" s="1" t="s">
        <v>5440</v>
      </c>
      <c r="C146">
        <v>146</v>
      </c>
    </row>
    <row r="147" spans="1:3">
      <c r="A147">
        <v>147</v>
      </c>
      <c r="B147" s="1" t="s">
        <v>5441</v>
      </c>
      <c r="C147">
        <v>147</v>
      </c>
    </row>
    <row r="148" spans="1:3">
      <c r="A148">
        <v>148</v>
      </c>
      <c r="B148" s="1" t="s">
        <v>5442</v>
      </c>
      <c r="C148">
        <v>148</v>
      </c>
    </row>
    <row r="149" spans="1:3">
      <c r="A149">
        <v>149</v>
      </c>
      <c r="B149" s="1" t="s">
        <v>5443</v>
      </c>
      <c r="C149">
        <v>149</v>
      </c>
    </row>
    <row r="150" spans="1:3">
      <c r="A150">
        <v>150</v>
      </c>
      <c r="B150" s="1" t="s">
        <v>5444</v>
      </c>
      <c r="C150">
        <v>150</v>
      </c>
    </row>
    <row r="151" spans="1:3">
      <c r="A151">
        <v>151</v>
      </c>
      <c r="B151" s="1" t="s">
        <v>5445</v>
      </c>
      <c r="C151">
        <v>151</v>
      </c>
    </row>
    <row r="152" spans="1:3">
      <c r="A152">
        <v>152</v>
      </c>
      <c r="B152" s="1" t="s">
        <v>5446</v>
      </c>
      <c r="C152">
        <v>152</v>
      </c>
    </row>
    <row r="153" spans="1:3">
      <c r="A153">
        <v>153</v>
      </c>
      <c r="B153" s="1" t="s">
        <v>5447</v>
      </c>
      <c r="C153">
        <v>153</v>
      </c>
    </row>
    <row r="154" spans="1:3">
      <c r="A154">
        <v>154</v>
      </c>
      <c r="B154" s="1" t="s">
        <v>5448</v>
      </c>
      <c r="C154">
        <v>154</v>
      </c>
    </row>
    <row r="155" spans="1:3">
      <c r="A155">
        <v>155</v>
      </c>
      <c r="B155" s="1" t="s">
        <v>5449</v>
      </c>
      <c r="C155">
        <v>155</v>
      </c>
    </row>
    <row r="156" spans="1:3">
      <c r="A156">
        <v>156</v>
      </c>
      <c r="B156" s="1" t="s">
        <v>5450</v>
      </c>
      <c r="C156">
        <v>156</v>
      </c>
    </row>
    <row r="157" spans="1:3">
      <c r="A157">
        <v>157</v>
      </c>
      <c r="B157" s="1" t="s">
        <v>5451</v>
      </c>
      <c r="C157">
        <v>157</v>
      </c>
    </row>
    <row r="158" spans="1:3">
      <c r="A158">
        <v>158</v>
      </c>
      <c r="B158" s="1" t="s">
        <v>5452</v>
      </c>
      <c r="C158">
        <v>158</v>
      </c>
    </row>
    <row r="159" spans="1:3">
      <c r="A159">
        <v>159</v>
      </c>
      <c r="B159" s="1" t="s">
        <v>5371</v>
      </c>
      <c r="C159">
        <v>159</v>
      </c>
    </row>
    <row r="160" spans="1:3">
      <c r="A160">
        <v>160</v>
      </c>
      <c r="B160" s="1" t="s">
        <v>5369</v>
      </c>
      <c r="C160">
        <v>160</v>
      </c>
    </row>
    <row r="161" spans="1:3">
      <c r="A161">
        <v>161</v>
      </c>
      <c r="B161" s="1" t="s">
        <v>5442</v>
      </c>
      <c r="C161">
        <v>161</v>
      </c>
    </row>
    <row r="162" spans="1:3">
      <c r="A162">
        <v>162</v>
      </c>
      <c r="B162" s="1" t="s">
        <v>5443</v>
      </c>
      <c r="C162">
        <v>162</v>
      </c>
    </row>
    <row r="163" spans="1:3">
      <c r="A163">
        <v>163</v>
      </c>
      <c r="B163" s="1" t="s">
        <v>5444</v>
      </c>
      <c r="C163">
        <v>163</v>
      </c>
    </row>
    <row r="164" spans="1:3">
      <c r="A164">
        <v>164</v>
      </c>
      <c r="B164" s="1" t="s">
        <v>5445</v>
      </c>
      <c r="C164">
        <v>164</v>
      </c>
    </row>
    <row r="165" spans="1:3">
      <c r="A165">
        <v>165</v>
      </c>
      <c r="B165" s="1" t="s">
        <v>5446</v>
      </c>
      <c r="C165">
        <v>165</v>
      </c>
    </row>
    <row r="166" spans="1:3">
      <c r="A166">
        <v>166</v>
      </c>
      <c r="B166" s="1" t="s">
        <v>5447</v>
      </c>
      <c r="C166">
        <v>166</v>
      </c>
    </row>
    <row r="167" spans="1:3">
      <c r="A167">
        <v>167</v>
      </c>
      <c r="B167" s="1" t="s">
        <v>5448</v>
      </c>
      <c r="C167">
        <v>167</v>
      </c>
    </row>
    <row r="168" spans="1:3">
      <c r="A168">
        <v>168</v>
      </c>
      <c r="B168" s="1" t="s">
        <v>5449</v>
      </c>
      <c r="C168">
        <v>168</v>
      </c>
    </row>
    <row r="169" spans="1:3">
      <c r="A169">
        <v>169</v>
      </c>
      <c r="B169" s="1" t="s">
        <v>5450</v>
      </c>
      <c r="C169">
        <v>169</v>
      </c>
    </row>
    <row r="170" spans="1:3">
      <c r="A170">
        <v>170</v>
      </c>
      <c r="B170" s="1" t="s">
        <v>5451</v>
      </c>
      <c r="C170">
        <v>170</v>
      </c>
    </row>
    <row r="171" spans="1:3">
      <c r="A171">
        <v>171</v>
      </c>
      <c r="B171" s="1" t="s">
        <v>5452</v>
      </c>
      <c r="C171">
        <v>171</v>
      </c>
    </row>
    <row r="172" spans="1:3">
      <c r="A172">
        <v>172</v>
      </c>
      <c r="B172" s="1" t="s">
        <v>5453</v>
      </c>
      <c r="C172">
        <v>172</v>
      </c>
    </row>
    <row r="173" spans="1:3">
      <c r="A173">
        <v>173</v>
      </c>
      <c r="B173" s="1" t="s">
        <v>5454</v>
      </c>
      <c r="C173">
        <v>173</v>
      </c>
    </row>
    <row r="174" spans="1:3">
      <c r="A174">
        <v>174</v>
      </c>
      <c r="B174" s="1" t="s">
        <v>5455</v>
      </c>
      <c r="C174">
        <v>174</v>
      </c>
    </row>
    <row r="175" spans="1:3">
      <c r="A175">
        <v>175</v>
      </c>
      <c r="B175" s="1" t="s">
        <v>5456</v>
      </c>
      <c r="C175">
        <v>175</v>
      </c>
    </row>
    <row r="176" spans="1:3">
      <c r="A176">
        <v>176</v>
      </c>
      <c r="B176" s="1" t="s">
        <v>5457</v>
      </c>
      <c r="C176">
        <v>176</v>
      </c>
    </row>
    <row r="177" spans="1:3">
      <c r="A177">
        <v>177</v>
      </c>
      <c r="B177" s="1" t="s">
        <v>5458</v>
      </c>
      <c r="C177">
        <v>177</v>
      </c>
    </row>
    <row r="178" spans="1:3">
      <c r="A178">
        <v>178</v>
      </c>
      <c r="B178" s="1" t="s">
        <v>5459</v>
      </c>
      <c r="C178">
        <v>178</v>
      </c>
    </row>
    <row r="179" spans="1:3">
      <c r="A179">
        <v>179</v>
      </c>
      <c r="B179" s="1" t="s">
        <v>5460</v>
      </c>
      <c r="C179">
        <v>179</v>
      </c>
    </row>
    <row r="180" spans="1:3">
      <c r="A180">
        <v>180</v>
      </c>
      <c r="B180" s="1" t="s">
        <v>5461</v>
      </c>
      <c r="C180">
        <v>180</v>
      </c>
    </row>
    <row r="181" spans="1:3">
      <c r="A181">
        <v>181</v>
      </c>
      <c r="B181" s="1" t="s">
        <v>5462</v>
      </c>
      <c r="C181">
        <v>181</v>
      </c>
    </row>
    <row r="182" spans="1:3">
      <c r="A182">
        <v>182</v>
      </c>
      <c r="B182" s="1" t="s">
        <v>5463</v>
      </c>
      <c r="C182">
        <v>182</v>
      </c>
    </row>
    <row r="183" spans="1:3">
      <c r="A183">
        <v>183</v>
      </c>
      <c r="B183" s="1" t="s">
        <v>5464</v>
      </c>
      <c r="C183">
        <v>183</v>
      </c>
    </row>
    <row r="184" spans="1:3">
      <c r="A184">
        <v>184</v>
      </c>
      <c r="B184" s="1" t="s">
        <v>5441</v>
      </c>
      <c r="C184">
        <v>184</v>
      </c>
    </row>
    <row r="185" spans="1:3">
      <c r="A185">
        <v>185</v>
      </c>
      <c r="B185" s="1" t="s">
        <v>5442</v>
      </c>
      <c r="C185">
        <v>185</v>
      </c>
    </row>
    <row r="186" spans="1:3">
      <c r="A186">
        <v>186</v>
      </c>
      <c r="B186" s="1" t="s">
        <v>5443</v>
      </c>
      <c r="C186">
        <v>186</v>
      </c>
    </row>
    <row r="187" spans="1:3">
      <c r="A187">
        <v>187</v>
      </c>
      <c r="B187" s="1" t="s">
        <v>5444</v>
      </c>
      <c r="C187">
        <v>187</v>
      </c>
    </row>
    <row r="188" spans="1:3">
      <c r="A188">
        <v>188</v>
      </c>
      <c r="B188" s="1" t="s">
        <v>5445</v>
      </c>
      <c r="C188">
        <v>188</v>
      </c>
    </row>
    <row r="189" spans="1:3">
      <c r="A189">
        <v>189</v>
      </c>
      <c r="B189" s="1" t="s">
        <v>5446</v>
      </c>
      <c r="C189">
        <v>189</v>
      </c>
    </row>
    <row r="190" spans="1:3">
      <c r="A190">
        <v>190</v>
      </c>
      <c r="B190" s="1" t="s">
        <v>5447</v>
      </c>
      <c r="C190">
        <v>190</v>
      </c>
    </row>
    <row r="191" spans="1:3">
      <c r="A191">
        <v>191</v>
      </c>
      <c r="B191" s="1" t="s">
        <v>5448</v>
      </c>
      <c r="C191">
        <v>191</v>
      </c>
    </row>
    <row r="192" spans="1:3">
      <c r="A192">
        <v>192</v>
      </c>
      <c r="B192" s="1" t="s">
        <v>5449</v>
      </c>
      <c r="C192">
        <v>192</v>
      </c>
    </row>
    <row r="193" spans="1:3">
      <c r="A193">
        <v>193</v>
      </c>
      <c r="B193" s="1" t="s">
        <v>5450</v>
      </c>
      <c r="C193">
        <v>193</v>
      </c>
    </row>
    <row r="194" spans="1:3">
      <c r="A194">
        <v>194</v>
      </c>
      <c r="B194" s="1" t="s">
        <v>5451</v>
      </c>
      <c r="C194">
        <v>194</v>
      </c>
    </row>
    <row r="195" spans="1:3">
      <c r="A195">
        <v>195</v>
      </c>
      <c r="B195" s="1" t="s">
        <v>5452</v>
      </c>
      <c r="C195">
        <v>195</v>
      </c>
    </row>
    <row r="196" spans="1:3">
      <c r="A196">
        <v>196</v>
      </c>
      <c r="B196" s="1" t="s">
        <v>5453</v>
      </c>
      <c r="C196">
        <v>196</v>
      </c>
    </row>
    <row r="197" spans="1:3">
      <c r="A197">
        <v>197</v>
      </c>
      <c r="B197" s="1" t="s">
        <v>5454</v>
      </c>
      <c r="C197">
        <v>197</v>
      </c>
    </row>
    <row r="198" spans="1:3">
      <c r="A198">
        <v>198</v>
      </c>
      <c r="B198" s="1" t="s">
        <v>5455</v>
      </c>
      <c r="C198">
        <v>198</v>
      </c>
    </row>
    <row r="199" spans="1:3">
      <c r="A199">
        <v>199</v>
      </c>
      <c r="B199" s="1" t="s">
        <v>5456</v>
      </c>
      <c r="C199">
        <v>199</v>
      </c>
    </row>
    <row r="200" spans="1:3">
      <c r="A200">
        <v>200</v>
      </c>
      <c r="B200" s="1" t="s">
        <v>5457</v>
      </c>
      <c r="C200">
        <v>200</v>
      </c>
    </row>
    <row r="201" spans="1:3">
      <c r="A201">
        <v>201</v>
      </c>
      <c r="B201" s="1" t="s">
        <v>5458</v>
      </c>
      <c r="C201">
        <v>201</v>
      </c>
    </row>
    <row r="202" spans="1:3">
      <c r="A202">
        <v>202</v>
      </c>
      <c r="B202" s="1" t="s">
        <v>5459</v>
      </c>
      <c r="C202">
        <v>202</v>
      </c>
    </row>
    <row r="203" spans="1:3">
      <c r="A203">
        <v>203</v>
      </c>
      <c r="B203" s="1" t="s">
        <v>5460</v>
      </c>
      <c r="C203">
        <v>203</v>
      </c>
    </row>
    <row r="204" spans="1:3">
      <c r="A204">
        <v>204</v>
      </c>
      <c r="B204" s="1" t="s">
        <v>5461</v>
      </c>
      <c r="C204">
        <v>204</v>
      </c>
    </row>
    <row r="205" spans="1:3">
      <c r="A205">
        <v>205</v>
      </c>
      <c r="B205" s="1" t="s">
        <v>5462</v>
      </c>
      <c r="C205">
        <v>205</v>
      </c>
    </row>
    <row r="206" spans="1:3">
      <c r="A206">
        <v>206</v>
      </c>
      <c r="B206" s="1" t="s">
        <v>5463</v>
      </c>
      <c r="C206">
        <v>206</v>
      </c>
    </row>
    <row r="207" spans="1:3">
      <c r="A207">
        <v>207</v>
      </c>
      <c r="B207" s="1" t="s">
        <v>5464</v>
      </c>
      <c r="C207">
        <v>207</v>
      </c>
    </row>
    <row r="208" spans="1:3">
      <c r="A208">
        <v>208</v>
      </c>
      <c r="B208" s="1" t="s">
        <v>5465</v>
      </c>
      <c r="C208">
        <v>208</v>
      </c>
    </row>
    <row r="209" spans="1:3">
      <c r="A209">
        <v>209</v>
      </c>
      <c r="B209" s="1" t="s">
        <v>5466</v>
      </c>
      <c r="C209">
        <v>209</v>
      </c>
    </row>
    <row r="210" spans="1:3">
      <c r="A210">
        <v>210</v>
      </c>
      <c r="B210" s="1" t="s">
        <v>5454</v>
      </c>
      <c r="C210">
        <v>210</v>
      </c>
    </row>
    <row r="211" spans="1:3">
      <c r="A211">
        <v>211</v>
      </c>
      <c r="B211" s="1" t="s">
        <v>5455</v>
      </c>
      <c r="C211">
        <v>211</v>
      </c>
    </row>
    <row r="212" spans="1:3">
      <c r="A212">
        <v>212</v>
      </c>
      <c r="B212" s="1" t="s">
        <v>5456</v>
      </c>
      <c r="C212">
        <v>212</v>
      </c>
    </row>
    <row r="213" spans="1:3">
      <c r="A213">
        <v>213</v>
      </c>
      <c r="B213" s="1" t="s">
        <v>5457</v>
      </c>
      <c r="C213">
        <v>213</v>
      </c>
    </row>
    <row r="214" spans="1:3">
      <c r="A214">
        <v>214</v>
      </c>
      <c r="B214" s="1" t="s">
        <v>5458</v>
      </c>
      <c r="C214">
        <v>214</v>
      </c>
    </row>
    <row r="215" spans="1:3">
      <c r="A215">
        <v>215</v>
      </c>
      <c r="B215" s="1" t="s">
        <v>5459</v>
      </c>
      <c r="C215">
        <v>215</v>
      </c>
    </row>
    <row r="216" spans="1:3">
      <c r="A216">
        <v>216</v>
      </c>
      <c r="B216" s="1" t="s">
        <v>5460</v>
      </c>
      <c r="C216">
        <v>216</v>
      </c>
    </row>
    <row r="217" spans="1:3">
      <c r="A217">
        <v>217</v>
      </c>
      <c r="B217" s="1" t="s">
        <v>5461</v>
      </c>
      <c r="C217">
        <v>217</v>
      </c>
    </row>
    <row r="218" spans="1:3">
      <c r="A218">
        <v>218</v>
      </c>
      <c r="B218" s="1" t="s">
        <v>5462</v>
      </c>
      <c r="C218">
        <v>218</v>
      </c>
    </row>
    <row r="219" spans="1:3">
      <c r="A219">
        <v>219</v>
      </c>
      <c r="B219" s="1" t="s">
        <v>5463</v>
      </c>
      <c r="C219">
        <v>219</v>
      </c>
    </row>
    <row r="220" spans="1:3">
      <c r="A220">
        <v>220</v>
      </c>
      <c r="B220" s="1" t="s">
        <v>5464</v>
      </c>
      <c r="C220">
        <v>220</v>
      </c>
    </row>
    <row r="221" spans="1:3">
      <c r="A221">
        <v>221</v>
      </c>
      <c r="B221" s="1" t="s">
        <v>5467</v>
      </c>
      <c r="C221">
        <v>221</v>
      </c>
    </row>
    <row r="222" spans="1:3">
      <c r="A222">
        <v>222</v>
      </c>
      <c r="B222" s="1" t="s">
        <v>5468</v>
      </c>
      <c r="C222">
        <v>222</v>
      </c>
    </row>
    <row r="223" spans="1:3">
      <c r="A223">
        <v>223</v>
      </c>
      <c r="B223" s="1" t="s">
        <v>5469</v>
      </c>
      <c r="C223">
        <v>223</v>
      </c>
    </row>
    <row r="224" spans="1:3">
      <c r="A224">
        <v>224</v>
      </c>
      <c r="B224" s="1" t="s">
        <v>5470</v>
      </c>
      <c r="C224">
        <v>224</v>
      </c>
    </row>
    <row r="225" spans="1:3">
      <c r="A225">
        <v>225</v>
      </c>
      <c r="B225" s="1" t="s">
        <v>5471</v>
      </c>
      <c r="C225">
        <v>225</v>
      </c>
    </row>
    <row r="226" spans="1:3">
      <c r="A226">
        <v>226</v>
      </c>
      <c r="B226" s="1" t="s">
        <v>5472</v>
      </c>
      <c r="C226">
        <v>226</v>
      </c>
    </row>
    <row r="227" spans="1:3">
      <c r="A227">
        <v>227</v>
      </c>
      <c r="B227" s="1" t="s">
        <v>5473</v>
      </c>
      <c r="C227">
        <v>227</v>
      </c>
    </row>
    <row r="228" spans="1:3">
      <c r="A228">
        <v>228</v>
      </c>
      <c r="B228" s="1" t="s">
        <v>5474</v>
      </c>
      <c r="C228">
        <v>228</v>
      </c>
    </row>
    <row r="229" spans="1:3">
      <c r="A229">
        <v>229</v>
      </c>
      <c r="B229" s="1" t="s">
        <v>5475</v>
      </c>
      <c r="C229">
        <v>229</v>
      </c>
    </row>
    <row r="230" spans="1:3">
      <c r="A230">
        <v>230</v>
      </c>
      <c r="B230" s="1" t="s">
        <v>5476</v>
      </c>
      <c r="C230">
        <v>230</v>
      </c>
    </row>
    <row r="231" spans="1:3">
      <c r="A231">
        <v>231</v>
      </c>
      <c r="B231" s="1" t="s">
        <v>5477</v>
      </c>
      <c r="C231">
        <v>231</v>
      </c>
    </row>
    <row r="232" spans="1:3">
      <c r="A232">
        <v>232</v>
      </c>
      <c r="B232" s="1" t="s">
        <v>5478</v>
      </c>
      <c r="C232">
        <v>232</v>
      </c>
    </row>
    <row r="233" spans="1:3">
      <c r="A233">
        <v>233</v>
      </c>
      <c r="B233" s="1" t="s">
        <v>5453</v>
      </c>
      <c r="C233">
        <v>233</v>
      </c>
    </row>
    <row r="234" spans="1:3">
      <c r="A234">
        <v>234</v>
      </c>
      <c r="B234" s="1" t="s">
        <v>5454</v>
      </c>
      <c r="C234">
        <v>234</v>
      </c>
    </row>
    <row r="235" spans="1:3">
      <c r="A235">
        <v>235</v>
      </c>
      <c r="B235" s="1" t="s">
        <v>5455</v>
      </c>
      <c r="C235">
        <v>235</v>
      </c>
    </row>
    <row r="236" spans="1:3">
      <c r="A236">
        <v>236</v>
      </c>
      <c r="B236" s="1" t="s">
        <v>5456</v>
      </c>
      <c r="C236">
        <v>236</v>
      </c>
    </row>
    <row r="237" spans="1:3">
      <c r="A237">
        <v>237</v>
      </c>
      <c r="B237" s="1" t="s">
        <v>5457</v>
      </c>
      <c r="C237">
        <v>237</v>
      </c>
    </row>
    <row r="238" spans="1:3">
      <c r="A238">
        <v>238</v>
      </c>
      <c r="B238" s="1" t="s">
        <v>5458</v>
      </c>
      <c r="C238">
        <v>238</v>
      </c>
    </row>
    <row r="239" spans="1:3">
      <c r="A239">
        <v>239</v>
      </c>
      <c r="B239" s="1" t="s">
        <v>5459</v>
      </c>
      <c r="C239">
        <v>239</v>
      </c>
    </row>
    <row r="240" spans="1:3">
      <c r="A240">
        <v>240</v>
      </c>
      <c r="B240" s="1" t="s">
        <v>5460</v>
      </c>
      <c r="C240">
        <v>240</v>
      </c>
    </row>
    <row r="241" spans="1:3">
      <c r="A241">
        <v>241</v>
      </c>
      <c r="B241" s="1" t="s">
        <v>5461</v>
      </c>
      <c r="C241">
        <v>241</v>
      </c>
    </row>
    <row r="242" spans="1:3">
      <c r="A242">
        <v>242</v>
      </c>
      <c r="B242" s="1" t="s">
        <v>5462</v>
      </c>
      <c r="C242">
        <v>242</v>
      </c>
    </row>
    <row r="243" spans="1:3">
      <c r="A243">
        <v>243</v>
      </c>
      <c r="B243" s="1" t="s">
        <v>5463</v>
      </c>
      <c r="C243">
        <v>243</v>
      </c>
    </row>
    <row r="244" spans="1:3">
      <c r="A244">
        <v>244</v>
      </c>
      <c r="B244" s="1" t="s">
        <v>5464</v>
      </c>
      <c r="C244">
        <v>244</v>
      </c>
    </row>
    <row r="245" spans="1:3">
      <c r="A245">
        <v>245</v>
      </c>
      <c r="B245" s="1" t="s">
        <v>5467</v>
      </c>
      <c r="C245">
        <v>245</v>
      </c>
    </row>
    <row r="246" spans="1:3">
      <c r="A246">
        <v>246</v>
      </c>
      <c r="B246" s="1" t="s">
        <v>5468</v>
      </c>
      <c r="C246">
        <v>246</v>
      </c>
    </row>
    <row r="247" spans="1:3">
      <c r="A247">
        <v>247</v>
      </c>
      <c r="B247" s="1" t="s">
        <v>5469</v>
      </c>
      <c r="C247">
        <v>247</v>
      </c>
    </row>
    <row r="248" spans="1:3">
      <c r="A248">
        <v>248</v>
      </c>
      <c r="B248" s="1" t="s">
        <v>5470</v>
      </c>
      <c r="C248">
        <v>248</v>
      </c>
    </row>
    <row r="249" spans="1:3">
      <c r="A249">
        <v>249</v>
      </c>
      <c r="B249" s="1" t="s">
        <v>5471</v>
      </c>
      <c r="C249">
        <v>249</v>
      </c>
    </row>
    <row r="250" spans="1:3">
      <c r="A250">
        <v>250</v>
      </c>
      <c r="B250" s="1" t="s">
        <v>5472</v>
      </c>
      <c r="C250">
        <v>250</v>
      </c>
    </row>
    <row r="251" spans="1:3">
      <c r="A251">
        <v>251</v>
      </c>
      <c r="B251" s="1" t="s">
        <v>5473</v>
      </c>
      <c r="C251">
        <v>251</v>
      </c>
    </row>
    <row r="252" spans="1:3">
      <c r="A252">
        <v>252</v>
      </c>
      <c r="B252" s="1" t="s">
        <v>5474</v>
      </c>
      <c r="C252">
        <v>252</v>
      </c>
    </row>
    <row r="253" spans="1:3">
      <c r="A253">
        <v>253</v>
      </c>
      <c r="B253" s="1" t="s">
        <v>5475</v>
      </c>
      <c r="C253">
        <v>253</v>
      </c>
    </row>
    <row r="254" spans="1:3">
      <c r="A254">
        <v>254</v>
      </c>
      <c r="B254" s="1" t="s">
        <v>5476</v>
      </c>
      <c r="C254">
        <v>254</v>
      </c>
    </row>
    <row r="255" spans="1:3">
      <c r="A255">
        <v>255</v>
      </c>
      <c r="B255" s="1" t="s">
        <v>5477</v>
      </c>
      <c r="C255">
        <v>255</v>
      </c>
    </row>
    <row r="256" spans="1:3">
      <c r="A256">
        <v>256</v>
      </c>
      <c r="B256" s="1" t="s">
        <v>5478</v>
      </c>
      <c r="C256">
        <v>256</v>
      </c>
    </row>
    <row r="257" spans="1:3">
      <c r="A257">
        <v>257</v>
      </c>
      <c r="B257" s="1" t="s">
        <v>5479</v>
      </c>
      <c r="C257">
        <v>257</v>
      </c>
    </row>
    <row r="258" spans="1:3">
      <c r="A258">
        <v>258</v>
      </c>
      <c r="B258" s="1" t="s">
        <v>5480</v>
      </c>
      <c r="C258">
        <v>258</v>
      </c>
    </row>
    <row r="259" spans="1:3">
      <c r="A259">
        <v>259</v>
      </c>
      <c r="B259" s="1" t="s">
        <v>5468</v>
      </c>
      <c r="C259">
        <v>259</v>
      </c>
    </row>
    <row r="260" spans="1:3">
      <c r="A260">
        <v>260</v>
      </c>
      <c r="B260" s="1" t="s">
        <v>5469</v>
      </c>
      <c r="C260">
        <v>260</v>
      </c>
    </row>
    <row r="261" spans="1:3">
      <c r="A261">
        <v>261</v>
      </c>
      <c r="B261" s="1" t="s">
        <v>5470</v>
      </c>
      <c r="C261">
        <v>261</v>
      </c>
    </row>
    <row r="262" spans="1:3">
      <c r="A262">
        <v>262</v>
      </c>
      <c r="B262" s="1" t="s">
        <v>5471</v>
      </c>
      <c r="C262">
        <v>262</v>
      </c>
    </row>
    <row r="263" spans="1:3">
      <c r="A263">
        <v>263</v>
      </c>
      <c r="B263" s="1" t="s">
        <v>5472</v>
      </c>
      <c r="C263">
        <v>263</v>
      </c>
    </row>
    <row r="264" spans="1:3">
      <c r="A264">
        <v>264</v>
      </c>
      <c r="B264" s="1" t="s">
        <v>5473</v>
      </c>
      <c r="C264">
        <v>264</v>
      </c>
    </row>
    <row r="265" spans="1:3">
      <c r="A265">
        <v>265</v>
      </c>
      <c r="B265" s="1" t="s">
        <v>5474</v>
      </c>
      <c r="C265">
        <v>265</v>
      </c>
    </row>
    <row r="266" spans="1:3">
      <c r="A266">
        <v>266</v>
      </c>
      <c r="B266" s="1" t="s">
        <v>5475</v>
      </c>
      <c r="C266">
        <v>266</v>
      </c>
    </row>
    <row r="267" spans="1:3">
      <c r="A267">
        <v>267</v>
      </c>
      <c r="B267" s="1" t="s">
        <v>5476</v>
      </c>
      <c r="C267">
        <v>267</v>
      </c>
    </row>
    <row r="268" spans="1:3">
      <c r="A268">
        <v>268</v>
      </c>
      <c r="B268" s="1" t="s">
        <v>5477</v>
      </c>
      <c r="C268">
        <v>268</v>
      </c>
    </row>
    <row r="269" spans="1:3">
      <c r="A269">
        <v>269</v>
      </c>
      <c r="B269" s="1" t="s">
        <v>5478</v>
      </c>
      <c r="C269">
        <v>269</v>
      </c>
    </row>
    <row r="270" spans="1:3">
      <c r="A270">
        <v>270</v>
      </c>
      <c r="B270" s="1" t="s">
        <v>5481</v>
      </c>
      <c r="C270">
        <v>270</v>
      </c>
    </row>
    <row r="271" spans="1:3">
      <c r="A271">
        <v>271</v>
      </c>
      <c r="B271" s="1" t="s">
        <v>5482</v>
      </c>
      <c r="C271">
        <v>271</v>
      </c>
    </row>
    <row r="272" spans="1:3">
      <c r="A272">
        <v>272</v>
      </c>
      <c r="B272" s="1" t="s">
        <v>5483</v>
      </c>
      <c r="C272">
        <v>272</v>
      </c>
    </row>
    <row r="273" spans="1:3">
      <c r="A273">
        <v>273</v>
      </c>
      <c r="B273" s="1" t="s">
        <v>5484</v>
      </c>
      <c r="C273">
        <v>273</v>
      </c>
    </row>
    <row r="274" spans="1:3">
      <c r="A274">
        <v>274</v>
      </c>
      <c r="B274" s="1" t="s">
        <v>5485</v>
      </c>
      <c r="C274">
        <v>274</v>
      </c>
    </row>
    <row r="275" spans="1:3">
      <c r="A275">
        <v>275</v>
      </c>
      <c r="B275" s="1" t="s">
        <v>5486</v>
      </c>
      <c r="C275">
        <v>275</v>
      </c>
    </row>
    <row r="276" spans="1:3">
      <c r="A276">
        <v>276</v>
      </c>
      <c r="B276" s="1" t="s">
        <v>5487</v>
      </c>
      <c r="C276">
        <v>276</v>
      </c>
    </row>
    <row r="277" spans="1:3">
      <c r="A277">
        <v>277</v>
      </c>
      <c r="B277" s="1" t="s">
        <v>5488</v>
      </c>
      <c r="C277">
        <v>277</v>
      </c>
    </row>
    <row r="278" spans="1:3">
      <c r="A278">
        <v>278</v>
      </c>
      <c r="B278" s="1" t="s">
        <v>5489</v>
      </c>
      <c r="C278">
        <v>278</v>
      </c>
    </row>
    <row r="279" spans="1:3">
      <c r="A279">
        <v>279</v>
      </c>
      <c r="B279" s="1" t="s">
        <v>5490</v>
      </c>
      <c r="C279">
        <v>279</v>
      </c>
    </row>
    <row r="280" spans="1:3">
      <c r="A280">
        <v>280</v>
      </c>
      <c r="B280" s="1" t="s">
        <v>5491</v>
      </c>
      <c r="C280">
        <v>280</v>
      </c>
    </row>
    <row r="281" spans="1:3">
      <c r="A281">
        <v>281</v>
      </c>
      <c r="B281" s="1" t="s">
        <v>5492</v>
      </c>
      <c r="C281">
        <v>281</v>
      </c>
    </row>
    <row r="282" spans="1:3">
      <c r="A282">
        <v>282</v>
      </c>
      <c r="B282" s="1" t="s">
        <v>5467</v>
      </c>
      <c r="C282">
        <v>282</v>
      </c>
    </row>
    <row r="283" spans="1:3">
      <c r="A283">
        <v>283</v>
      </c>
      <c r="B283" s="1" t="s">
        <v>5468</v>
      </c>
      <c r="C283">
        <v>283</v>
      </c>
    </row>
    <row r="284" spans="1:3">
      <c r="A284">
        <v>284</v>
      </c>
      <c r="B284" s="1" t="s">
        <v>5469</v>
      </c>
      <c r="C284">
        <v>284</v>
      </c>
    </row>
    <row r="285" spans="1:3">
      <c r="A285">
        <v>285</v>
      </c>
      <c r="B285" s="1" t="s">
        <v>5470</v>
      </c>
      <c r="C285">
        <v>285</v>
      </c>
    </row>
    <row r="286" spans="1:3">
      <c r="A286">
        <v>286</v>
      </c>
      <c r="B286" s="1" t="s">
        <v>5471</v>
      </c>
      <c r="C286">
        <v>286</v>
      </c>
    </row>
    <row r="287" spans="1:3">
      <c r="A287">
        <v>287</v>
      </c>
      <c r="B287" s="1" t="s">
        <v>5472</v>
      </c>
      <c r="C287">
        <v>287</v>
      </c>
    </row>
    <row r="288" spans="1:3">
      <c r="A288">
        <v>288</v>
      </c>
      <c r="B288" s="1" t="s">
        <v>5473</v>
      </c>
      <c r="C288">
        <v>288</v>
      </c>
    </row>
    <row r="289" spans="1:3">
      <c r="A289">
        <v>289</v>
      </c>
      <c r="B289" s="1" t="s">
        <v>5474</v>
      </c>
      <c r="C289">
        <v>289</v>
      </c>
    </row>
    <row r="290" spans="1:3">
      <c r="A290">
        <v>290</v>
      </c>
      <c r="B290" s="1" t="s">
        <v>5475</v>
      </c>
      <c r="C290">
        <v>290</v>
      </c>
    </row>
    <row r="291" spans="1:3">
      <c r="A291">
        <v>291</v>
      </c>
      <c r="B291" s="1" t="s">
        <v>5476</v>
      </c>
      <c r="C291">
        <v>291</v>
      </c>
    </row>
    <row r="292" spans="1:3">
      <c r="A292">
        <v>292</v>
      </c>
      <c r="B292" s="1" t="s">
        <v>5477</v>
      </c>
      <c r="C292">
        <v>292</v>
      </c>
    </row>
    <row r="293" spans="1:3">
      <c r="A293">
        <v>293</v>
      </c>
      <c r="B293" s="1" t="s">
        <v>5478</v>
      </c>
      <c r="C293">
        <v>293</v>
      </c>
    </row>
    <row r="294" spans="1:3">
      <c r="A294">
        <v>294</v>
      </c>
      <c r="B294" s="1" t="s">
        <v>5481</v>
      </c>
      <c r="C294">
        <v>294</v>
      </c>
    </row>
    <row r="295" spans="1:3">
      <c r="A295">
        <v>295</v>
      </c>
      <c r="B295" s="1" t="s">
        <v>5482</v>
      </c>
      <c r="C295">
        <v>295</v>
      </c>
    </row>
    <row r="296" spans="1:3">
      <c r="A296">
        <v>296</v>
      </c>
      <c r="B296" s="1" t="s">
        <v>5483</v>
      </c>
      <c r="C296">
        <v>296</v>
      </c>
    </row>
    <row r="297" spans="1:3">
      <c r="A297">
        <v>297</v>
      </c>
      <c r="B297" s="1" t="s">
        <v>5484</v>
      </c>
      <c r="C297">
        <v>297</v>
      </c>
    </row>
    <row r="298" spans="1:3">
      <c r="A298">
        <v>298</v>
      </c>
      <c r="B298" s="1" t="s">
        <v>5485</v>
      </c>
      <c r="C298">
        <v>298</v>
      </c>
    </row>
    <row r="299" spans="1:3">
      <c r="A299">
        <v>299</v>
      </c>
      <c r="B299" s="1" t="s">
        <v>5486</v>
      </c>
      <c r="C299">
        <v>299</v>
      </c>
    </row>
    <row r="300" spans="1:3">
      <c r="A300">
        <v>300</v>
      </c>
      <c r="B300" s="1" t="s">
        <v>5487</v>
      </c>
      <c r="C300">
        <v>300</v>
      </c>
    </row>
    <row r="301" spans="1:3">
      <c r="A301">
        <v>301</v>
      </c>
      <c r="B301" s="1" t="s">
        <v>5488</v>
      </c>
      <c r="C301">
        <v>301</v>
      </c>
    </row>
    <row r="302" spans="1:3">
      <c r="A302">
        <v>302</v>
      </c>
      <c r="B302" s="1" t="s">
        <v>5489</v>
      </c>
      <c r="C302">
        <v>302</v>
      </c>
    </row>
    <row r="303" spans="1:3">
      <c r="A303">
        <v>303</v>
      </c>
      <c r="B303" s="1" t="s">
        <v>5490</v>
      </c>
      <c r="C303">
        <v>303</v>
      </c>
    </row>
    <row r="304" spans="1:3">
      <c r="A304">
        <v>304</v>
      </c>
      <c r="B304" s="1" t="s">
        <v>5491</v>
      </c>
      <c r="C304">
        <v>304</v>
      </c>
    </row>
    <row r="305" spans="1:3">
      <c r="A305">
        <v>305</v>
      </c>
      <c r="B305" s="1" t="s">
        <v>5492</v>
      </c>
      <c r="C305">
        <v>305</v>
      </c>
    </row>
    <row r="306" spans="1:3">
      <c r="A306">
        <v>306</v>
      </c>
      <c r="B306" s="1" t="s">
        <v>5493</v>
      </c>
      <c r="C306">
        <v>306</v>
      </c>
    </row>
    <row r="307" spans="1:3">
      <c r="A307">
        <v>307</v>
      </c>
      <c r="B307" s="1" t="s">
        <v>5494</v>
      </c>
      <c r="C307">
        <v>307</v>
      </c>
    </row>
    <row r="308" spans="1:3">
      <c r="A308">
        <v>308</v>
      </c>
      <c r="B308" s="1" t="s">
        <v>5482</v>
      </c>
      <c r="C308">
        <v>308</v>
      </c>
    </row>
    <row r="309" spans="1:3">
      <c r="A309">
        <v>309</v>
      </c>
      <c r="B309" s="1" t="s">
        <v>5483</v>
      </c>
      <c r="C309">
        <v>309</v>
      </c>
    </row>
    <row r="310" spans="1:3">
      <c r="A310">
        <v>310</v>
      </c>
      <c r="B310" s="1" t="s">
        <v>5484</v>
      </c>
      <c r="C310">
        <v>310</v>
      </c>
    </row>
    <row r="311" spans="1:3">
      <c r="A311">
        <v>311</v>
      </c>
      <c r="B311" s="1" t="s">
        <v>5485</v>
      </c>
      <c r="C311">
        <v>311</v>
      </c>
    </row>
    <row r="312" spans="1:3">
      <c r="A312">
        <v>312</v>
      </c>
      <c r="B312" s="1" t="s">
        <v>5486</v>
      </c>
      <c r="C312">
        <v>312</v>
      </c>
    </row>
    <row r="313" spans="1:3">
      <c r="A313">
        <v>313</v>
      </c>
      <c r="B313" s="1" t="s">
        <v>5487</v>
      </c>
      <c r="C313">
        <v>313</v>
      </c>
    </row>
    <row r="314" spans="1:3">
      <c r="A314">
        <v>314</v>
      </c>
      <c r="B314" s="1" t="s">
        <v>5488</v>
      </c>
      <c r="C314">
        <v>314</v>
      </c>
    </row>
    <row r="315" spans="1:3">
      <c r="A315">
        <v>315</v>
      </c>
      <c r="B315" s="1" t="s">
        <v>5489</v>
      </c>
      <c r="C315">
        <v>315</v>
      </c>
    </row>
    <row r="316" spans="1:3">
      <c r="A316">
        <v>316</v>
      </c>
      <c r="B316" s="1" t="s">
        <v>5490</v>
      </c>
      <c r="C316">
        <v>316</v>
      </c>
    </row>
    <row r="317" spans="1:3">
      <c r="A317">
        <v>317</v>
      </c>
      <c r="B317" s="1" t="s">
        <v>5491</v>
      </c>
      <c r="C317">
        <v>317</v>
      </c>
    </row>
    <row r="318" spans="1:3">
      <c r="A318">
        <v>318</v>
      </c>
      <c r="B318" s="1" t="s">
        <v>5492</v>
      </c>
      <c r="C318">
        <v>318</v>
      </c>
    </row>
    <row r="319" spans="1:3">
      <c r="A319">
        <v>319</v>
      </c>
      <c r="B319" s="1" t="s">
        <v>5495</v>
      </c>
      <c r="C319">
        <v>319</v>
      </c>
    </row>
    <row r="320" spans="1:3">
      <c r="A320">
        <v>320</v>
      </c>
      <c r="B320" s="1" t="s">
        <v>5496</v>
      </c>
      <c r="C320">
        <v>320</v>
      </c>
    </row>
    <row r="321" spans="1:3">
      <c r="A321">
        <v>321</v>
      </c>
      <c r="B321" s="1" t="s">
        <v>5497</v>
      </c>
      <c r="C321">
        <v>321</v>
      </c>
    </row>
    <row r="322" spans="1:3">
      <c r="A322">
        <v>322</v>
      </c>
      <c r="B322" s="1" t="s">
        <v>5498</v>
      </c>
      <c r="C322">
        <v>322</v>
      </c>
    </row>
    <row r="323" spans="1:3">
      <c r="A323">
        <v>323</v>
      </c>
      <c r="B323" s="1" t="s">
        <v>5499</v>
      </c>
      <c r="C323">
        <v>323</v>
      </c>
    </row>
    <row r="324" spans="1:3">
      <c r="A324">
        <v>324</v>
      </c>
      <c r="B324" s="1" t="s">
        <v>5500</v>
      </c>
      <c r="C324">
        <v>324</v>
      </c>
    </row>
    <row r="325" spans="1:3">
      <c r="A325">
        <v>325</v>
      </c>
      <c r="B325" s="1" t="s">
        <v>5501</v>
      </c>
      <c r="C325">
        <v>325</v>
      </c>
    </row>
    <row r="326" spans="1:3">
      <c r="A326">
        <v>326</v>
      </c>
      <c r="B326" s="1" t="s">
        <v>5502</v>
      </c>
      <c r="C326">
        <v>326</v>
      </c>
    </row>
    <row r="327" spans="1:3">
      <c r="A327">
        <v>327</v>
      </c>
      <c r="B327" s="1" t="s">
        <v>5503</v>
      </c>
      <c r="C327">
        <v>327</v>
      </c>
    </row>
    <row r="328" spans="1:3">
      <c r="A328">
        <v>328</v>
      </c>
      <c r="B328" s="1" t="s">
        <v>5504</v>
      </c>
      <c r="C328">
        <v>328</v>
      </c>
    </row>
    <row r="329" spans="1:3">
      <c r="A329">
        <v>329</v>
      </c>
      <c r="B329" s="1" t="s">
        <v>5505</v>
      </c>
      <c r="C329">
        <v>329</v>
      </c>
    </row>
    <row r="330" spans="1:3">
      <c r="A330">
        <v>330</v>
      </c>
      <c r="B330" s="1" t="s">
        <v>5506</v>
      </c>
      <c r="C330">
        <v>330</v>
      </c>
    </row>
    <row r="331" spans="1:3">
      <c r="A331">
        <v>331</v>
      </c>
      <c r="B331" s="1" t="s">
        <v>5481</v>
      </c>
      <c r="C331">
        <v>331</v>
      </c>
    </row>
    <row r="332" spans="1:3">
      <c r="A332">
        <v>332</v>
      </c>
      <c r="B332" s="1" t="s">
        <v>5482</v>
      </c>
      <c r="C332">
        <v>332</v>
      </c>
    </row>
    <row r="333" spans="1:3">
      <c r="A333">
        <v>333</v>
      </c>
      <c r="B333" s="1" t="s">
        <v>5483</v>
      </c>
      <c r="C333">
        <v>333</v>
      </c>
    </row>
    <row r="334" spans="1:3">
      <c r="A334">
        <v>334</v>
      </c>
      <c r="B334" s="1" t="s">
        <v>5484</v>
      </c>
      <c r="C334">
        <v>334</v>
      </c>
    </row>
    <row r="335" spans="1:3">
      <c r="A335">
        <v>335</v>
      </c>
      <c r="B335" s="1" t="s">
        <v>5485</v>
      </c>
      <c r="C335">
        <v>335</v>
      </c>
    </row>
    <row r="336" spans="1:3">
      <c r="A336">
        <v>336</v>
      </c>
      <c r="B336" s="1" t="s">
        <v>5486</v>
      </c>
      <c r="C336">
        <v>336</v>
      </c>
    </row>
    <row r="337" spans="1:3">
      <c r="A337">
        <v>337</v>
      </c>
      <c r="B337" s="1" t="s">
        <v>5487</v>
      </c>
      <c r="C337">
        <v>337</v>
      </c>
    </row>
    <row r="338" spans="1:3">
      <c r="A338">
        <v>338</v>
      </c>
      <c r="B338" s="1" t="s">
        <v>5488</v>
      </c>
      <c r="C338">
        <v>338</v>
      </c>
    </row>
    <row r="339" spans="1:3">
      <c r="A339">
        <v>339</v>
      </c>
      <c r="B339" s="1" t="s">
        <v>5489</v>
      </c>
      <c r="C339">
        <v>339</v>
      </c>
    </row>
    <row r="340" spans="1:3">
      <c r="A340">
        <v>340</v>
      </c>
      <c r="B340" s="1" t="s">
        <v>5490</v>
      </c>
      <c r="C340">
        <v>340</v>
      </c>
    </row>
    <row r="341" spans="1:3">
      <c r="A341">
        <v>341</v>
      </c>
      <c r="B341" s="1" t="s">
        <v>5491</v>
      </c>
      <c r="C341">
        <v>341</v>
      </c>
    </row>
    <row r="342" spans="1:3">
      <c r="A342">
        <v>342</v>
      </c>
      <c r="B342" s="1" t="s">
        <v>5492</v>
      </c>
      <c r="C342">
        <v>342</v>
      </c>
    </row>
    <row r="343" spans="1:3">
      <c r="A343">
        <v>343</v>
      </c>
      <c r="B343" s="1" t="s">
        <v>5495</v>
      </c>
      <c r="C343">
        <v>343</v>
      </c>
    </row>
    <row r="344" spans="1:3">
      <c r="A344">
        <v>344</v>
      </c>
      <c r="B344" s="1" t="s">
        <v>5496</v>
      </c>
      <c r="C344">
        <v>344</v>
      </c>
    </row>
    <row r="345" spans="1:3">
      <c r="A345">
        <v>345</v>
      </c>
      <c r="B345" s="1" t="s">
        <v>5497</v>
      </c>
      <c r="C345">
        <v>345</v>
      </c>
    </row>
    <row r="346" spans="1:3">
      <c r="A346">
        <v>346</v>
      </c>
      <c r="B346" s="1" t="s">
        <v>5498</v>
      </c>
      <c r="C346">
        <v>346</v>
      </c>
    </row>
    <row r="347" spans="1:3">
      <c r="A347">
        <v>347</v>
      </c>
      <c r="B347" s="1" t="s">
        <v>5499</v>
      </c>
      <c r="C347">
        <v>347</v>
      </c>
    </row>
    <row r="348" spans="1:3">
      <c r="A348">
        <v>348</v>
      </c>
      <c r="B348" s="1" t="s">
        <v>5500</v>
      </c>
      <c r="C348">
        <v>348</v>
      </c>
    </row>
    <row r="349" spans="1:3">
      <c r="A349">
        <v>349</v>
      </c>
      <c r="B349" s="1" t="s">
        <v>5501</v>
      </c>
      <c r="C349">
        <v>349</v>
      </c>
    </row>
    <row r="350" spans="1:3">
      <c r="A350">
        <v>350</v>
      </c>
      <c r="B350" s="1" t="s">
        <v>5502</v>
      </c>
      <c r="C350">
        <v>350</v>
      </c>
    </row>
    <row r="351" spans="1:3">
      <c r="A351">
        <v>351</v>
      </c>
      <c r="B351" s="1" t="s">
        <v>5503</v>
      </c>
      <c r="C351">
        <v>351</v>
      </c>
    </row>
    <row r="352" spans="1:3">
      <c r="A352">
        <v>352</v>
      </c>
      <c r="B352" s="1" t="s">
        <v>5504</v>
      </c>
      <c r="C352">
        <v>352</v>
      </c>
    </row>
    <row r="353" spans="1:3">
      <c r="A353">
        <v>353</v>
      </c>
      <c r="B353" s="1" t="s">
        <v>5505</v>
      </c>
      <c r="C353">
        <v>353</v>
      </c>
    </row>
    <row r="354" spans="1:3">
      <c r="A354">
        <v>354</v>
      </c>
      <c r="B354" s="1" t="s">
        <v>5506</v>
      </c>
      <c r="C354">
        <v>354</v>
      </c>
    </row>
    <row r="355" spans="1:3">
      <c r="A355">
        <v>355</v>
      </c>
      <c r="B355" s="1" t="s">
        <v>5507</v>
      </c>
      <c r="C355">
        <v>355</v>
      </c>
    </row>
    <row r="356" spans="1:3">
      <c r="A356">
        <v>356</v>
      </c>
      <c r="B356" s="1" t="s">
        <v>5508</v>
      </c>
      <c r="C356">
        <v>356</v>
      </c>
    </row>
    <row r="357" spans="1:3">
      <c r="A357">
        <v>357</v>
      </c>
      <c r="B357" s="1" t="s">
        <v>5496</v>
      </c>
      <c r="C357">
        <v>357</v>
      </c>
    </row>
    <row r="358" spans="1:3">
      <c r="A358">
        <v>358</v>
      </c>
      <c r="B358" s="1" t="s">
        <v>5497</v>
      </c>
      <c r="C358">
        <v>358</v>
      </c>
    </row>
    <row r="359" spans="1:3">
      <c r="A359">
        <v>359</v>
      </c>
      <c r="B359" s="1" t="s">
        <v>5498</v>
      </c>
      <c r="C359">
        <v>359</v>
      </c>
    </row>
    <row r="360" spans="1:3">
      <c r="A360">
        <v>360</v>
      </c>
      <c r="B360" s="1" t="s">
        <v>5499</v>
      </c>
      <c r="C360">
        <v>360</v>
      </c>
    </row>
    <row r="361" spans="1:3">
      <c r="A361">
        <v>361</v>
      </c>
      <c r="B361" s="1" t="s">
        <v>5500</v>
      </c>
      <c r="C361">
        <v>361</v>
      </c>
    </row>
    <row r="362" spans="1:3">
      <c r="A362">
        <v>362</v>
      </c>
      <c r="B362" s="1" t="s">
        <v>5501</v>
      </c>
      <c r="C362">
        <v>362</v>
      </c>
    </row>
    <row r="363" spans="1:3">
      <c r="A363">
        <v>363</v>
      </c>
      <c r="B363" s="1" t="s">
        <v>5502</v>
      </c>
      <c r="C363">
        <v>363</v>
      </c>
    </row>
    <row r="364" spans="1:3">
      <c r="A364">
        <v>364</v>
      </c>
      <c r="B364" s="1" t="s">
        <v>5503</v>
      </c>
      <c r="C364">
        <v>364</v>
      </c>
    </row>
    <row r="365" spans="1:3">
      <c r="A365">
        <v>365</v>
      </c>
      <c r="B365" s="1" t="s">
        <v>5504</v>
      </c>
      <c r="C365">
        <v>365</v>
      </c>
    </row>
    <row r="366" spans="1:3">
      <c r="A366">
        <v>366</v>
      </c>
      <c r="B366" s="1" t="s">
        <v>5505</v>
      </c>
      <c r="C366">
        <v>366</v>
      </c>
    </row>
    <row r="367" spans="1:3">
      <c r="A367">
        <v>367</v>
      </c>
      <c r="B367" s="1" t="s">
        <v>5506</v>
      </c>
      <c r="C367">
        <v>367</v>
      </c>
    </row>
    <row r="368" spans="1:3">
      <c r="A368">
        <v>368</v>
      </c>
      <c r="B368" s="1" t="s">
        <v>5509</v>
      </c>
      <c r="C368">
        <v>368</v>
      </c>
    </row>
    <row r="369" spans="1:3">
      <c r="A369">
        <v>369</v>
      </c>
      <c r="B369" s="1" t="s">
        <v>5510</v>
      </c>
      <c r="C369">
        <v>369</v>
      </c>
    </row>
    <row r="370" spans="1:3">
      <c r="A370">
        <v>370</v>
      </c>
      <c r="B370" s="1" t="s">
        <v>5511</v>
      </c>
      <c r="C370">
        <v>370</v>
      </c>
    </row>
    <row r="371" spans="1:3">
      <c r="A371">
        <v>371</v>
      </c>
      <c r="B371" s="1" t="s">
        <v>5512</v>
      </c>
      <c r="C371">
        <v>371</v>
      </c>
    </row>
    <row r="372" spans="1:3">
      <c r="A372">
        <v>372</v>
      </c>
      <c r="B372" s="1" t="s">
        <v>5513</v>
      </c>
      <c r="C372">
        <v>372</v>
      </c>
    </row>
    <row r="373" spans="1:3">
      <c r="A373">
        <v>373</v>
      </c>
      <c r="B373" s="1" t="s">
        <v>5514</v>
      </c>
      <c r="C373">
        <v>373</v>
      </c>
    </row>
    <row r="374" spans="1:3">
      <c r="A374">
        <v>374</v>
      </c>
      <c r="B374" s="1" t="s">
        <v>5515</v>
      </c>
      <c r="C374">
        <v>374</v>
      </c>
    </row>
    <row r="375" spans="1:3">
      <c r="A375">
        <v>375</v>
      </c>
      <c r="B375" s="1" t="s">
        <v>5516</v>
      </c>
      <c r="C375">
        <v>375</v>
      </c>
    </row>
    <row r="376" spans="1:3">
      <c r="A376">
        <v>376</v>
      </c>
      <c r="B376" s="1" t="s">
        <v>5517</v>
      </c>
      <c r="C376">
        <v>376</v>
      </c>
    </row>
    <row r="377" spans="1:3">
      <c r="A377">
        <v>377</v>
      </c>
      <c r="B377" s="1" t="s">
        <v>5518</v>
      </c>
      <c r="C377">
        <v>377</v>
      </c>
    </row>
    <row r="378" spans="1:3">
      <c r="A378">
        <v>378</v>
      </c>
      <c r="B378" s="1" t="s">
        <v>5519</v>
      </c>
      <c r="C378">
        <v>378</v>
      </c>
    </row>
    <row r="379" spans="1:3">
      <c r="A379">
        <v>379</v>
      </c>
      <c r="B379" s="1" t="s">
        <v>5520</v>
      </c>
      <c r="C379">
        <v>379</v>
      </c>
    </row>
    <row r="380" spans="1:3">
      <c r="A380">
        <v>380</v>
      </c>
      <c r="B380" s="1" t="s">
        <v>5495</v>
      </c>
      <c r="C380">
        <v>380</v>
      </c>
    </row>
    <row r="381" spans="1:3">
      <c r="A381">
        <v>381</v>
      </c>
      <c r="B381" s="1" t="s">
        <v>5496</v>
      </c>
      <c r="C381">
        <v>381</v>
      </c>
    </row>
    <row r="382" spans="1:3">
      <c r="A382">
        <v>382</v>
      </c>
      <c r="B382" s="1" t="s">
        <v>5497</v>
      </c>
      <c r="C382">
        <v>382</v>
      </c>
    </row>
    <row r="383" spans="1:3">
      <c r="A383">
        <v>383</v>
      </c>
      <c r="B383" s="1" t="s">
        <v>5498</v>
      </c>
      <c r="C383">
        <v>383</v>
      </c>
    </row>
    <row r="384" spans="1:3">
      <c r="A384">
        <v>384</v>
      </c>
      <c r="B384" s="1" t="s">
        <v>5499</v>
      </c>
      <c r="C384">
        <v>384</v>
      </c>
    </row>
    <row r="385" spans="1:3">
      <c r="A385">
        <v>385</v>
      </c>
      <c r="B385" s="1" t="s">
        <v>5500</v>
      </c>
      <c r="C385">
        <v>385</v>
      </c>
    </row>
    <row r="386" spans="1:3">
      <c r="A386">
        <v>386</v>
      </c>
      <c r="B386" s="1" t="s">
        <v>5501</v>
      </c>
      <c r="C386">
        <v>386</v>
      </c>
    </row>
    <row r="387" spans="1:3">
      <c r="A387">
        <v>387</v>
      </c>
      <c r="B387" s="1" t="s">
        <v>5502</v>
      </c>
      <c r="C387">
        <v>387</v>
      </c>
    </row>
    <row r="388" spans="1:3">
      <c r="A388">
        <v>388</v>
      </c>
      <c r="B388" s="1" t="s">
        <v>5503</v>
      </c>
      <c r="C388">
        <v>388</v>
      </c>
    </row>
    <row r="389" spans="1:3">
      <c r="A389">
        <v>389</v>
      </c>
      <c r="B389" s="1" t="s">
        <v>5504</v>
      </c>
      <c r="C389">
        <v>389</v>
      </c>
    </row>
    <row r="390" spans="1:3">
      <c r="A390">
        <v>390</v>
      </c>
      <c r="B390" s="1" t="s">
        <v>5505</v>
      </c>
      <c r="C390">
        <v>390</v>
      </c>
    </row>
    <row r="391" spans="1:3">
      <c r="A391">
        <v>391</v>
      </c>
      <c r="B391" s="1" t="s">
        <v>5506</v>
      </c>
      <c r="C391">
        <v>391</v>
      </c>
    </row>
    <row r="392" spans="1:3">
      <c r="A392">
        <v>392</v>
      </c>
      <c r="B392" s="1" t="s">
        <v>5509</v>
      </c>
      <c r="C392">
        <v>392</v>
      </c>
    </row>
    <row r="393" spans="1:3">
      <c r="A393">
        <v>393</v>
      </c>
      <c r="B393" s="1" t="s">
        <v>5510</v>
      </c>
      <c r="C393">
        <v>393</v>
      </c>
    </row>
    <row r="394" spans="1:3">
      <c r="A394">
        <v>394</v>
      </c>
      <c r="B394" s="1" t="s">
        <v>5511</v>
      </c>
      <c r="C394">
        <v>394</v>
      </c>
    </row>
    <row r="395" spans="1:3">
      <c r="A395">
        <v>395</v>
      </c>
      <c r="B395" s="1" t="s">
        <v>5512</v>
      </c>
      <c r="C395">
        <v>395</v>
      </c>
    </row>
    <row r="396" spans="1:3">
      <c r="A396">
        <v>396</v>
      </c>
      <c r="B396" s="1" t="s">
        <v>5513</v>
      </c>
      <c r="C396">
        <v>396</v>
      </c>
    </row>
    <row r="397" spans="1:3">
      <c r="A397">
        <v>397</v>
      </c>
      <c r="B397" s="1" t="s">
        <v>5514</v>
      </c>
      <c r="C397">
        <v>397</v>
      </c>
    </row>
    <row r="398" spans="1:3">
      <c r="A398">
        <v>398</v>
      </c>
      <c r="B398" s="1" t="s">
        <v>5515</v>
      </c>
      <c r="C398">
        <v>398</v>
      </c>
    </row>
    <row r="399" spans="1:3">
      <c r="A399">
        <v>399</v>
      </c>
      <c r="B399" s="1" t="s">
        <v>5516</v>
      </c>
      <c r="C399">
        <v>399</v>
      </c>
    </row>
    <row r="400" spans="1:3">
      <c r="A400">
        <v>400</v>
      </c>
      <c r="B400" s="1" t="s">
        <v>5517</v>
      </c>
      <c r="C400">
        <v>400</v>
      </c>
    </row>
    <row r="401" spans="1:3">
      <c r="A401">
        <v>401</v>
      </c>
      <c r="B401" s="1" t="s">
        <v>5518</v>
      </c>
      <c r="C401">
        <v>401</v>
      </c>
    </row>
    <row r="402" spans="1:3">
      <c r="A402">
        <v>402</v>
      </c>
      <c r="B402" s="1" t="s">
        <v>5519</v>
      </c>
      <c r="C402">
        <v>402</v>
      </c>
    </row>
    <row r="403" spans="1:3">
      <c r="A403">
        <v>403</v>
      </c>
      <c r="B403" s="1" t="s">
        <v>5520</v>
      </c>
      <c r="C403">
        <v>403</v>
      </c>
    </row>
    <row r="404" spans="1:3">
      <c r="A404">
        <v>404</v>
      </c>
      <c r="B404" s="1" t="s">
        <v>5521</v>
      </c>
      <c r="C404">
        <v>404</v>
      </c>
    </row>
    <row r="405" spans="1:3">
      <c r="A405">
        <v>405</v>
      </c>
      <c r="B405" s="1" t="s">
        <v>5522</v>
      </c>
      <c r="C405">
        <v>405</v>
      </c>
    </row>
    <row r="406" spans="1:3">
      <c r="A406">
        <v>406</v>
      </c>
      <c r="B406" s="1" t="s">
        <v>5510</v>
      </c>
      <c r="C406">
        <v>406</v>
      </c>
    </row>
    <row r="407" spans="1:3">
      <c r="A407">
        <v>407</v>
      </c>
      <c r="B407" s="1" t="s">
        <v>5511</v>
      </c>
      <c r="C407">
        <v>407</v>
      </c>
    </row>
    <row r="408" spans="1:3">
      <c r="A408">
        <v>408</v>
      </c>
      <c r="B408" s="1" t="s">
        <v>5512</v>
      </c>
      <c r="C408">
        <v>408</v>
      </c>
    </row>
    <row r="409" spans="1:3">
      <c r="A409">
        <v>409</v>
      </c>
      <c r="B409" s="1" t="s">
        <v>5513</v>
      </c>
      <c r="C409">
        <v>409</v>
      </c>
    </row>
    <row r="410" spans="1:3">
      <c r="A410">
        <v>410</v>
      </c>
      <c r="B410" s="1" t="s">
        <v>5514</v>
      </c>
      <c r="C410">
        <v>410</v>
      </c>
    </row>
    <row r="411" spans="1:3">
      <c r="A411">
        <v>411</v>
      </c>
      <c r="B411" s="1" t="s">
        <v>5515</v>
      </c>
      <c r="C411">
        <v>411</v>
      </c>
    </row>
    <row r="412" spans="1:3">
      <c r="A412">
        <v>412</v>
      </c>
      <c r="B412" s="1" t="s">
        <v>5516</v>
      </c>
      <c r="C412">
        <v>412</v>
      </c>
    </row>
    <row r="413" spans="1:3">
      <c r="A413">
        <v>413</v>
      </c>
      <c r="B413" s="1" t="s">
        <v>5517</v>
      </c>
      <c r="C413">
        <v>413</v>
      </c>
    </row>
    <row r="414" spans="1:3">
      <c r="A414">
        <v>414</v>
      </c>
      <c r="B414" s="1" t="s">
        <v>5518</v>
      </c>
      <c r="C414">
        <v>414</v>
      </c>
    </row>
    <row r="415" spans="1:3">
      <c r="A415">
        <v>415</v>
      </c>
      <c r="B415" s="1" t="s">
        <v>5519</v>
      </c>
      <c r="C415">
        <v>415</v>
      </c>
    </row>
    <row r="416" spans="1:3">
      <c r="A416">
        <v>416</v>
      </c>
      <c r="B416" s="1" t="s">
        <v>5520</v>
      </c>
      <c r="C416">
        <v>416</v>
      </c>
    </row>
    <row r="417" spans="1:3">
      <c r="A417">
        <v>417</v>
      </c>
      <c r="B417" s="1" t="s">
        <v>5523</v>
      </c>
      <c r="C417">
        <v>417</v>
      </c>
    </row>
    <row r="418" spans="1:3">
      <c r="A418">
        <v>418</v>
      </c>
      <c r="B418" s="1" t="s">
        <v>5524</v>
      </c>
      <c r="C418">
        <v>418</v>
      </c>
    </row>
    <row r="419" spans="1:3">
      <c r="A419">
        <v>419</v>
      </c>
      <c r="B419" s="1" t="s">
        <v>5525</v>
      </c>
      <c r="C419">
        <v>419</v>
      </c>
    </row>
    <row r="420" spans="1:3">
      <c r="A420">
        <v>420</v>
      </c>
      <c r="B420" s="1" t="s">
        <v>5526</v>
      </c>
      <c r="C420">
        <v>420</v>
      </c>
    </row>
    <row r="421" spans="1:3">
      <c r="A421">
        <v>421</v>
      </c>
      <c r="B421" s="1" t="s">
        <v>5527</v>
      </c>
      <c r="C421">
        <v>421</v>
      </c>
    </row>
    <row r="422" spans="1:3">
      <c r="A422">
        <v>422</v>
      </c>
      <c r="B422" s="1" t="s">
        <v>5528</v>
      </c>
      <c r="C422">
        <v>422</v>
      </c>
    </row>
    <row r="423" spans="1:3">
      <c r="A423">
        <v>423</v>
      </c>
      <c r="B423" s="1" t="s">
        <v>5529</v>
      </c>
      <c r="C423">
        <v>423</v>
      </c>
    </row>
    <row r="424" spans="1:3">
      <c r="A424">
        <v>424</v>
      </c>
      <c r="B424" s="1" t="s">
        <v>5530</v>
      </c>
      <c r="C424">
        <v>424</v>
      </c>
    </row>
    <row r="425" spans="1:3">
      <c r="A425">
        <v>425</v>
      </c>
      <c r="B425" s="1" t="s">
        <v>5531</v>
      </c>
      <c r="C425">
        <v>425</v>
      </c>
    </row>
    <row r="426" spans="1:3">
      <c r="A426">
        <v>426</v>
      </c>
      <c r="B426" s="1" t="s">
        <v>5532</v>
      </c>
      <c r="C426">
        <v>426</v>
      </c>
    </row>
    <row r="427" spans="1:3">
      <c r="A427">
        <v>427</v>
      </c>
      <c r="B427" s="1" t="s">
        <v>5533</v>
      </c>
      <c r="C427">
        <v>427</v>
      </c>
    </row>
    <row r="428" spans="1:3">
      <c r="A428">
        <v>428</v>
      </c>
      <c r="B428" s="1" t="s">
        <v>5534</v>
      </c>
      <c r="C428">
        <v>428</v>
      </c>
    </row>
    <row r="429" spans="1:3">
      <c r="A429">
        <v>429</v>
      </c>
      <c r="B429" s="1" t="s">
        <v>5509</v>
      </c>
      <c r="C429">
        <v>429</v>
      </c>
    </row>
    <row r="430" spans="1:3">
      <c r="A430">
        <v>430</v>
      </c>
      <c r="B430" s="1" t="s">
        <v>5510</v>
      </c>
      <c r="C430">
        <v>430</v>
      </c>
    </row>
    <row r="431" spans="1:3">
      <c r="A431">
        <v>431</v>
      </c>
      <c r="B431" s="1" t="s">
        <v>5511</v>
      </c>
      <c r="C431">
        <v>431</v>
      </c>
    </row>
    <row r="432" spans="1:3">
      <c r="A432">
        <v>432</v>
      </c>
      <c r="B432" s="1" t="s">
        <v>5512</v>
      </c>
      <c r="C432">
        <v>432</v>
      </c>
    </row>
    <row r="433" spans="1:3">
      <c r="A433">
        <v>433</v>
      </c>
      <c r="B433" s="1" t="s">
        <v>5513</v>
      </c>
      <c r="C433">
        <v>433</v>
      </c>
    </row>
    <row r="434" spans="1:3">
      <c r="A434">
        <v>434</v>
      </c>
      <c r="B434" s="1" t="s">
        <v>5514</v>
      </c>
      <c r="C434">
        <v>434</v>
      </c>
    </row>
    <row r="435" spans="1:3">
      <c r="A435">
        <v>435</v>
      </c>
      <c r="B435" s="1" t="s">
        <v>5515</v>
      </c>
      <c r="C435">
        <v>435</v>
      </c>
    </row>
    <row r="436" spans="1:3">
      <c r="A436">
        <v>436</v>
      </c>
      <c r="B436" s="1" t="s">
        <v>5516</v>
      </c>
      <c r="C436">
        <v>436</v>
      </c>
    </row>
    <row r="437" spans="1:3">
      <c r="A437">
        <v>437</v>
      </c>
      <c r="B437" s="1" t="s">
        <v>5517</v>
      </c>
      <c r="C437">
        <v>437</v>
      </c>
    </row>
    <row r="438" spans="1:3">
      <c r="A438">
        <v>438</v>
      </c>
      <c r="B438" s="1" t="s">
        <v>5518</v>
      </c>
      <c r="C438">
        <v>438</v>
      </c>
    </row>
    <row r="439" spans="1:3">
      <c r="A439">
        <v>439</v>
      </c>
      <c r="B439" s="1" t="s">
        <v>5519</v>
      </c>
      <c r="C439">
        <v>439</v>
      </c>
    </row>
    <row r="440" spans="1:3">
      <c r="A440">
        <v>440</v>
      </c>
      <c r="B440" s="1" t="s">
        <v>5520</v>
      </c>
      <c r="C440">
        <v>440</v>
      </c>
    </row>
    <row r="441" spans="1:3">
      <c r="A441">
        <v>441</v>
      </c>
      <c r="B441" s="1" t="s">
        <v>5523</v>
      </c>
      <c r="C441">
        <v>441</v>
      </c>
    </row>
    <row r="442" spans="1:3">
      <c r="A442">
        <v>442</v>
      </c>
      <c r="B442" s="1" t="s">
        <v>5524</v>
      </c>
      <c r="C442">
        <v>442</v>
      </c>
    </row>
    <row r="443" spans="1:3">
      <c r="A443">
        <v>443</v>
      </c>
      <c r="B443" s="1" t="s">
        <v>5525</v>
      </c>
      <c r="C443">
        <v>443</v>
      </c>
    </row>
    <row r="444" spans="1:3">
      <c r="A444">
        <v>444</v>
      </c>
      <c r="B444" s="1" t="s">
        <v>5526</v>
      </c>
      <c r="C444">
        <v>444</v>
      </c>
    </row>
    <row r="445" spans="1:3">
      <c r="A445">
        <v>445</v>
      </c>
      <c r="B445" s="1" t="s">
        <v>5527</v>
      </c>
      <c r="C445">
        <v>445</v>
      </c>
    </row>
    <row r="446" spans="1:3">
      <c r="A446">
        <v>446</v>
      </c>
      <c r="B446" s="1" t="s">
        <v>5528</v>
      </c>
      <c r="C446">
        <v>446</v>
      </c>
    </row>
    <row r="447" spans="1:3">
      <c r="A447">
        <v>447</v>
      </c>
      <c r="B447" s="1" t="s">
        <v>5529</v>
      </c>
      <c r="C447">
        <v>447</v>
      </c>
    </row>
    <row r="448" spans="1:3">
      <c r="A448">
        <v>448</v>
      </c>
      <c r="B448" s="1" t="s">
        <v>5530</v>
      </c>
      <c r="C448">
        <v>448</v>
      </c>
    </row>
    <row r="449" spans="1:3">
      <c r="A449">
        <v>449</v>
      </c>
      <c r="B449" s="1" t="s">
        <v>5531</v>
      </c>
      <c r="C449">
        <v>449</v>
      </c>
    </row>
    <row r="450" spans="1:3">
      <c r="A450">
        <v>450</v>
      </c>
      <c r="B450" s="1" t="s">
        <v>5532</v>
      </c>
      <c r="C450">
        <v>450</v>
      </c>
    </row>
    <row r="451" spans="1:3">
      <c r="A451">
        <v>451</v>
      </c>
      <c r="B451" s="1" t="s">
        <v>5533</v>
      </c>
      <c r="C451">
        <v>451</v>
      </c>
    </row>
    <row r="452" spans="1:3">
      <c r="A452">
        <v>452</v>
      </c>
      <c r="B452" s="1" t="s">
        <v>5534</v>
      </c>
      <c r="C452">
        <v>452</v>
      </c>
    </row>
    <row r="453" spans="1:3">
      <c r="A453">
        <v>453</v>
      </c>
      <c r="B453" s="1" t="s">
        <v>5535</v>
      </c>
      <c r="C453">
        <v>453</v>
      </c>
    </row>
    <row r="454" spans="1:3">
      <c r="A454">
        <v>454</v>
      </c>
      <c r="B454" s="1" t="s">
        <v>5536</v>
      </c>
      <c r="C454">
        <v>454</v>
      </c>
    </row>
    <row r="455" spans="1:3">
      <c r="A455">
        <v>455</v>
      </c>
      <c r="B455" s="1" t="s">
        <v>5524</v>
      </c>
      <c r="C455">
        <v>455</v>
      </c>
    </row>
    <row r="456" spans="1:3">
      <c r="A456">
        <v>456</v>
      </c>
      <c r="B456" s="1" t="s">
        <v>5525</v>
      </c>
      <c r="C456">
        <v>456</v>
      </c>
    </row>
    <row r="457" spans="1:3">
      <c r="A457">
        <v>457</v>
      </c>
      <c r="B457" s="1" t="s">
        <v>5526</v>
      </c>
      <c r="C457">
        <v>457</v>
      </c>
    </row>
    <row r="458" spans="1:3">
      <c r="A458">
        <v>458</v>
      </c>
      <c r="B458" s="1" t="s">
        <v>5527</v>
      </c>
      <c r="C458">
        <v>458</v>
      </c>
    </row>
    <row r="459" spans="1:3">
      <c r="A459">
        <v>459</v>
      </c>
      <c r="B459" s="1" t="s">
        <v>5528</v>
      </c>
      <c r="C459">
        <v>459</v>
      </c>
    </row>
    <row r="460" spans="1:3">
      <c r="A460">
        <v>460</v>
      </c>
      <c r="B460" s="1" t="s">
        <v>5529</v>
      </c>
      <c r="C460">
        <v>460</v>
      </c>
    </row>
    <row r="461" spans="1:3">
      <c r="A461">
        <v>461</v>
      </c>
      <c r="B461" s="1" t="s">
        <v>5530</v>
      </c>
      <c r="C461">
        <v>461</v>
      </c>
    </row>
    <row r="462" spans="1:3">
      <c r="A462">
        <v>462</v>
      </c>
      <c r="B462" s="1" t="s">
        <v>5531</v>
      </c>
      <c r="C462">
        <v>462</v>
      </c>
    </row>
    <row r="463" spans="1:3">
      <c r="A463">
        <v>463</v>
      </c>
      <c r="B463" s="1" t="s">
        <v>5532</v>
      </c>
      <c r="C463">
        <v>463</v>
      </c>
    </row>
    <row r="464" spans="1:3">
      <c r="A464">
        <v>464</v>
      </c>
      <c r="B464" s="1" t="s">
        <v>5533</v>
      </c>
      <c r="C464">
        <v>464</v>
      </c>
    </row>
    <row r="465" spans="1:3">
      <c r="A465">
        <v>465</v>
      </c>
      <c r="B465" s="1" t="s">
        <v>5534</v>
      </c>
      <c r="C465">
        <v>465</v>
      </c>
    </row>
    <row r="466" spans="1:3">
      <c r="A466">
        <v>466</v>
      </c>
      <c r="B466" s="1" t="s">
        <v>5537</v>
      </c>
      <c r="C466">
        <v>466</v>
      </c>
    </row>
    <row r="467" spans="1:3">
      <c r="A467">
        <v>467</v>
      </c>
      <c r="B467" s="1" t="s">
        <v>5538</v>
      </c>
      <c r="C467">
        <v>467</v>
      </c>
    </row>
    <row r="468" spans="1:3">
      <c r="A468">
        <v>468</v>
      </c>
      <c r="B468" s="1" t="s">
        <v>5539</v>
      </c>
      <c r="C468">
        <v>468</v>
      </c>
    </row>
    <row r="469" spans="1:3">
      <c r="A469">
        <v>469</v>
      </c>
      <c r="B469" s="1" t="s">
        <v>5540</v>
      </c>
      <c r="C469">
        <v>469</v>
      </c>
    </row>
    <row r="470" spans="1:3">
      <c r="A470">
        <v>470</v>
      </c>
      <c r="B470" s="1" t="s">
        <v>5541</v>
      </c>
      <c r="C470">
        <v>470</v>
      </c>
    </row>
    <row r="471" spans="1:3">
      <c r="A471">
        <v>471</v>
      </c>
      <c r="B471" s="1" t="s">
        <v>5542</v>
      </c>
      <c r="C471">
        <v>471</v>
      </c>
    </row>
    <row r="472" spans="1:3">
      <c r="A472">
        <v>472</v>
      </c>
      <c r="B472" s="1" t="s">
        <v>5543</v>
      </c>
      <c r="C472">
        <v>472</v>
      </c>
    </row>
    <row r="473" spans="1:3">
      <c r="A473">
        <v>473</v>
      </c>
      <c r="B473" s="1" t="s">
        <v>5544</v>
      </c>
      <c r="C473">
        <v>473</v>
      </c>
    </row>
    <row r="474" spans="1:3">
      <c r="A474">
        <v>474</v>
      </c>
      <c r="B474" s="1" t="s">
        <v>5545</v>
      </c>
      <c r="C474">
        <v>474</v>
      </c>
    </row>
    <row r="475" spans="1:3">
      <c r="A475">
        <v>475</v>
      </c>
      <c r="B475" s="1" t="s">
        <v>5546</v>
      </c>
      <c r="C475">
        <v>475</v>
      </c>
    </row>
    <row r="476" spans="1:3">
      <c r="A476">
        <v>476</v>
      </c>
      <c r="B476" s="1" t="s">
        <v>5547</v>
      </c>
      <c r="C476">
        <v>476</v>
      </c>
    </row>
    <row r="477" spans="1:3">
      <c r="A477">
        <v>477</v>
      </c>
      <c r="B477" s="1" t="s">
        <v>5548</v>
      </c>
      <c r="C477">
        <v>477</v>
      </c>
    </row>
    <row r="478" spans="1:3">
      <c r="A478">
        <v>478</v>
      </c>
      <c r="B478" s="1" t="s">
        <v>5523</v>
      </c>
      <c r="C478">
        <v>478</v>
      </c>
    </row>
    <row r="479" spans="1:3">
      <c r="A479">
        <v>479</v>
      </c>
      <c r="B479" s="1" t="s">
        <v>5524</v>
      </c>
      <c r="C479">
        <v>479</v>
      </c>
    </row>
    <row r="480" spans="1:3">
      <c r="A480">
        <v>480</v>
      </c>
      <c r="B480" s="1" t="s">
        <v>5525</v>
      </c>
      <c r="C480">
        <v>480</v>
      </c>
    </row>
    <row r="481" spans="1:3">
      <c r="A481">
        <v>481</v>
      </c>
      <c r="B481" s="1" t="s">
        <v>5526</v>
      </c>
      <c r="C481">
        <v>481</v>
      </c>
    </row>
    <row r="482" spans="1:3">
      <c r="A482">
        <v>482</v>
      </c>
      <c r="B482" s="1" t="s">
        <v>5527</v>
      </c>
      <c r="C482">
        <v>482</v>
      </c>
    </row>
    <row r="483" spans="1:3">
      <c r="A483">
        <v>483</v>
      </c>
      <c r="B483" s="1" t="s">
        <v>5528</v>
      </c>
      <c r="C483">
        <v>483</v>
      </c>
    </row>
    <row r="484" spans="1:3">
      <c r="A484">
        <v>484</v>
      </c>
      <c r="B484" s="1" t="s">
        <v>5529</v>
      </c>
      <c r="C484">
        <v>484</v>
      </c>
    </row>
    <row r="485" spans="1:3">
      <c r="A485">
        <v>485</v>
      </c>
      <c r="B485" s="1" t="s">
        <v>5530</v>
      </c>
      <c r="C485">
        <v>485</v>
      </c>
    </row>
    <row r="486" spans="1:3">
      <c r="A486">
        <v>486</v>
      </c>
      <c r="B486" s="1" t="s">
        <v>5531</v>
      </c>
      <c r="C486">
        <v>486</v>
      </c>
    </row>
    <row r="487" spans="1:3">
      <c r="A487">
        <v>487</v>
      </c>
      <c r="B487" s="1" t="s">
        <v>5532</v>
      </c>
      <c r="C487">
        <v>487</v>
      </c>
    </row>
    <row r="488" spans="1:3">
      <c r="A488">
        <v>488</v>
      </c>
      <c r="B488" s="1" t="s">
        <v>5533</v>
      </c>
      <c r="C488">
        <v>488</v>
      </c>
    </row>
    <row r="489" spans="1:3">
      <c r="A489">
        <v>489</v>
      </c>
      <c r="B489" s="1" t="s">
        <v>5534</v>
      </c>
      <c r="C489">
        <v>489</v>
      </c>
    </row>
    <row r="490" spans="1:3">
      <c r="A490">
        <v>490</v>
      </c>
      <c r="B490" s="1" t="s">
        <v>5537</v>
      </c>
      <c r="C490">
        <v>490</v>
      </c>
    </row>
    <row r="491" spans="1:3">
      <c r="A491">
        <v>491</v>
      </c>
      <c r="B491" s="1" t="s">
        <v>5538</v>
      </c>
      <c r="C491">
        <v>491</v>
      </c>
    </row>
    <row r="492" spans="1:3">
      <c r="A492">
        <v>492</v>
      </c>
      <c r="B492" s="1" t="s">
        <v>5539</v>
      </c>
      <c r="C492">
        <v>492</v>
      </c>
    </row>
    <row r="493" spans="1:3">
      <c r="A493">
        <v>493</v>
      </c>
      <c r="B493" s="1" t="s">
        <v>5540</v>
      </c>
      <c r="C493">
        <v>493</v>
      </c>
    </row>
    <row r="494" spans="1:3">
      <c r="A494">
        <v>494</v>
      </c>
      <c r="B494" s="1" t="s">
        <v>5541</v>
      </c>
      <c r="C494">
        <v>494</v>
      </c>
    </row>
    <row r="495" spans="1:3">
      <c r="A495">
        <v>495</v>
      </c>
      <c r="B495" s="1" t="s">
        <v>5542</v>
      </c>
      <c r="C495">
        <v>495</v>
      </c>
    </row>
    <row r="496" spans="1:3">
      <c r="A496">
        <v>496</v>
      </c>
      <c r="B496" s="1" t="s">
        <v>5543</v>
      </c>
      <c r="C496">
        <v>496</v>
      </c>
    </row>
    <row r="497" spans="1:3">
      <c r="A497">
        <v>497</v>
      </c>
      <c r="B497" s="1" t="s">
        <v>5544</v>
      </c>
      <c r="C497">
        <v>497</v>
      </c>
    </row>
    <row r="498" spans="1:3">
      <c r="A498">
        <v>498</v>
      </c>
      <c r="B498" s="1" t="s">
        <v>5545</v>
      </c>
      <c r="C498">
        <v>498</v>
      </c>
    </row>
    <row r="499" spans="1:3">
      <c r="A499">
        <v>499</v>
      </c>
      <c r="B499" s="1" t="s">
        <v>5546</v>
      </c>
      <c r="C499">
        <v>499</v>
      </c>
    </row>
    <row r="500" spans="1:3">
      <c r="A500">
        <v>500</v>
      </c>
      <c r="B500" s="1" t="s">
        <v>5547</v>
      </c>
      <c r="C500">
        <v>500</v>
      </c>
    </row>
    <row r="501" spans="1:3">
      <c r="A501">
        <v>501</v>
      </c>
      <c r="B501" s="1" t="s">
        <v>5548</v>
      </c>
      <c r="C501">
        <v>501</v>
      </c>
    </row>
    <row r="502" spans="1:3">
      <c r="A502">
        <v>502</v>
      </c>
      <c r="B502" s="1" t="s">
        <v>5549</v>
      </c>
      <c r="C502">
        <v>502</v>
      </c>
    </row>
    <row r="503" spans="1:3">
      <c r="A503">
        <v>503</v>
      </c>
      <c r="B503" s="1" t="s">
        <v>5550</v>
      </c>
      <c r="C503">
        <v>503</v>
      </c>
    </row>
    <row r="504" spans="1:3">
      <c r="A504">
        <v>504</v>
      </c>
      <c r="B504" s="1" t="s">
        <v>5551</v>
      </c>
      <c r="C504">
        <v>504</v>
      </c>
    </row>
    <row r="505" spans="1:3">
      <c r="A505">
        <v>505</v>
      </c>
      <c r="B505" s="1" t="s">
        <v>5552</v>
      </c>
      <c r="C505">
        <v>505</v>
      </c>
    </row>
    <row r="506" spans="1:3">
      <c r="A506">
        <v>506</v>
      </c>
      <c r="B506" s="1" t="s">
        <v>5553</v>
      </c>
      <c r="C506">
        <v>506</v>
      </c>
    </row>
    <row r="507" spans="1:3">
      <c r="A507">
        <v>507</v>
      </c>
      <c r="B507" s="1" t="s">
        <v>5554</v>
      </c>
      <c r="C507">
        <v>507</v>
      </c>
    </row>
    <row r="508" spans="1:3">
      <c r="A508">
        <v>508</v>
      </c>
      <c r="B508" s="1" t="s">
        <v>5555</v>
      </c>
      <c r="C508">
        <v>508</v>
      </c>
    </row>
    <row r="509" spans="1:3">
      <c r="A509">
        <v>509</v>
      </c>
      <c r="B509" s="1" t="s">
        <v>5556</v>
      </c>
      <c r="C509">
        <v>509</v>
      </c>
    </row>
    <row r="510" spans="1:3">
      <c r="A510">
        <v>510</v>
      </c>
      <c r="B510" s="1" t="s">
        <v>5557</v>
      </c>
      <c r="C510">
        <v>510</v>
      </c>
    </row>
    <row r="511" spans="1:3">
      <c r="A511">
        <v>511</v>
      </c>
      <c r="B511" s="1" t="s">
        <v>5558</v>
      </c>
      <c r="C511">
        <v>511</v>
      </c>
    </row>
    <row r="512" spans="1:3">
      <c r="A512">
        <v>512</v>
      </c>
      <c r="B512" s="1" t="s">
        <v>5559</v>
      </c>
      <c r="C512">
        <v>512</v>
      </c>
    </row>
    <row r="513" spans="1:3">
      <c r="A513">
        <v>513</v>
      </c>
      <c r="B513" s="1" t="s">
        <v>5560</v>
      </c>
      <c r="C513">
        <v>513</v>
      </c>
    </row>
    <row r="514" spans="1:3">
      <c r="A514">
        <v>514</v>
      </c>
      <c r="B514" s="1" t="s">
        <v>5561</v>
      </c>
      <c r="C514">
        <v>514</v>
      </c>
    </row>
    <row r="515" spans="1:3">
      <c r="A515">
        <v>515</v>
      </c>
      <c r="B515" s="1" t="s">
        <v>5562</v>
      </c>
      <c r="C515">
        <v>515</v>
      </c>
    </row>
    <row r="516" spans="1:3">
      <c r="A516">
        <v>516</v>
      </c>
      <c r="B516" s="1" t="s">
        <v>5563</v>
      </c>
      <c r="C516">
        <v>516</v>
      </c>
    </row>
    <row r="517" spans="1:3">
      <c r="A517">
        <v>517</v>
      </c>
      <c r="B517" s="1" t="s">
        <v>5564</v>
      </c>
      <c r="C517">
        <v>517</v>
      </c>
    </row>
    <row r="518" spans="1:3">
      <c r="A518">
        <v>518</v>
      </c>
      <c r="B518" s="1" t="s">
        <v>5565</v>
      </c>
      <c r="C518">
        <v>518</v>
      </c>
    </row>
    <row r="519" spans="1:3">
      <c r="A519">
        <v>519</v>
      </c>
      <c r="B519" s="1" t="s">
        <v>5566</v>
      </c>
      <c r="C519">
        <v>519</v>
      </c>
    </row>
    <row r="520" spans="1:3">
      <c r="A520">
        <v>520</v>
      </c>
      <c r="B520" s="1" t="s">
        <v>5567</v>
      </c>
      <c r="C520">
        <v>520</v>
      </c>
    </row>
    <row r="521" spans="1:3">
      <c r="A521">
        <v>521</v>
      </c>
      <c r="B521" s="1" t="s">
        <v>5568</v>
      </c>
      <c r="C521">
        <v>521</v>
      </c>
    </row>
    <row r="522" spans="1:3">
      <c r="A522">
        <v>522</v>
      </c>
      <c r="B522" s="1" t="s">
        <v>5569</v>
      </c>
      <c r="C522">
        <v>522</v>
      </c>
    </row>
    <row r="523" spans="1:3">
      <c r="A523">
        <v>523</v>
      </c>
      <c r="B523" s="1" t="s">
        <v>5570</v>
      </c>
      <c r="C523">
        <v>523</v>
      </c>
    </row>
    <row r="524" spans="1:3">
      <c r="A524">
        <v>524</v>
      </c>
      <c r="B524" s="1" t="s">
        <v>5571</v>
      </c>
      <c r="C524">
        <v>524</v>
      </c>
    </row>
    <row r="525" spans="1:3">
      <c r="A525">
        <v>525</v>
      </c>
      <c r="B525" s="1" t="s">
        <v>5572</v>
      </c>
      <c r="C525">
        <v>525</v>
      </c>
    </row>
    <row r="526" spans="1:3">
      <c r="A526">
        <v>526</v>
      </c>
      <c r="B526" s="1" t="s">
        <v>5573</v>
      </c>
      <c r="C526">
        <v>526</v>
      </c>
    </row>
    <row r="527" spans="1:3">
      <c r="A527">
        <v>527</v>
      </c>
      <c r="B527" s="1" t="s">
        <v>5574</v>
      </c>
      <c r="C527">
        <v>527</v>
      </c>
    </row>
    <row r="528" spans="1:3">
      <c r="A528">
        <v>528</v>
      </c>
      <c r="B528" s="1" t="s">
        <v>5575</v>
      </c>
      <c r="C528">
        <v>528</v>
      </c>
    </row>
    <row r="529" spans="1:3">
      <c r="A529">
        <v>529</v>
      </c>
      <c r="B529" s="1" t="s">
        <v>5576</v>
      </c>
      <c r="C529">
        <v>529</v>
      </c>
    </row>
    <row r="530" spans="1:3">
      <c r="A530">
        <v>530</v>
      </c>
      <c r="B530" s="1" t="s">
        <v>5577</v>
      </c>
      <c r="C530">
        <v>530</v>
      </c>
    </row>
    <row r="531" spans="1:3">
      <c r="A531">
        <v>531</v>
      </c>
      <c r="B531" s="1" t="s">
        <v>5578</v>
      </c>
      <c r="C531">
        <v>531</v>
      </c>
    </row>
    <row r="532" spans="1:3">
      <c r="A532">
        <v>532</v>
      </c>
      <c r="B532" s="1" t="s">
        <v>5579</v>
      </c>
      <c r="C532">
        <v>532</v>
      </c>
    </row>
    <row r="533" spans="1:3">
      <c r="A533">
        <v>533</v>
      </c>
      <c r="B533" s="1" t="s">
        <v>5580</v>
      </c>
      <c r="C533">
        <v>533</v>
      </c>
    </row>
    <row r="534" spans="1:3">
      <c r="A534">
        <v>534</v>
      </c>
      <c r="B534" s="1" t="s">
        <v>5581</v>
      </c>
      <c r="C534">
        <v>534</v>
      </c>
    </row>
    <row r="535" spans="1:3">
      <c r="A535">
        <v>535</v>
      </c>
      <c r="B535" s="1" t="s">
        <v>5582</v>
      </c>
      <c r="C535">
        <v>535</v>
      </c>
    </row>
    <row r="536" spans="1:3">
      <c r="A536">
        <v>536</v>
      </c>
      <c r="B536" s="1" t="s">
        <v>5583</v>
      </c>
      <c r="C536">
        <v>536</v>
      </c>
    </row>
    <row r="537" spans="1:3">
      <c r="A537">
        <v>537</v>
      </c>
      <c r="B537" s="1" t="s">
        <v>5584</v>
      </c>
      <c r="C537">
        <v>537</v>
      </c>
    </row>
    <row r="538" spans="1:3">
      <c r="A538">
        <v>538</v>
      </c>
      <c r="B538" s="1" t="s">
        <v>5585</v>
      </c>
      <c r="C538">
        <v>538</v>
      </c>
    </row>
    <row r="539" spans="1:3">
      <c r="A539">
        <v>539</v>
      </c>
      <c r="B539" s="1" t="s">
        <v>5586</v>
      </c>
      <c r="C539">
        <v>539</v>
      </c>
    </row>
    <row r="540" spans="1:3">
      <c r="A540">
        <v>540</v>
      </c>
      <c r="B540" s="1" t="s">
        <v>5587</v>
      </c>
      <c r="C540">
        <v>540</v>
      </c>
    </row>
    <row r="541" spans="1:3">
      <c r="A541">
        <v>541</v>
      </c>
      <c r="B541" s="1" t="s">
        <v>5588</v>
      </c>
      <c r="C541">
        <v>541</v>
      </c>
    </row>
    <row r="542" spans="1:3">
      <c r="A542">
        <v>542</v>
      </c>
      <c r="B542" s="1" t="s">
        <v>5589</v>
      </c>
      <c r="C542">
        <v>542</v>
      </c>
    </row>
    <row r="543" spans="1:3">
      <c r="A543">
        <v>543</v>
      </c>
      <c r="B543" s="1" t="s">
        <v>5590</v>
      </c>
      <c r="C543">
        <v>543</v>
      </c>
    </row>
    <row r="544" spans="1:3">
      <c r="A544">
        <v>544</v>
      </c>
      <c r="B544" s="1" t="s">
        <v>5591</v>
      </c>
      <c r="C544">
        <v>544</v>
      </c>
    </row>
    <row r="545" spans="1:3">
      <c r="A545">
        <v>545</v>
      </c>
      <c r="B545" s="1" t="s">
        <v>5592</v>
      </c>
      <c r="C545">
        <v>545</v>
      </c>
    </row>
    <row r="546" spans="1:3">
      <c r="A546">
        <v>546</v>
      </c>
      <c r="B546" s="1" t="s">
        <v>5593</v>
      </c>
      <c r="C546">
        <v>546</v>
      </c>
    </row>
    <row r="547" spans="1:3">
      <c r="A547">
        <v>547</v>
      </c>
      <c r="B547" s="1" t="s">
        <v>5594</v>
      </c>
      <c r="C547">
        <v>547</v>
      </c>
    </row>
    <row r="548" spans="1:3">
      <c r="A548">
        <v>548</v>
      </c>
      <c r="B548" s="1" t="s">
        <v>5595</v>
      </c>
      <c r="C548">
        <v>548</v>
      </c>
    </row>
    <row r="549" spans="1:3">
      <c r="A549">
        <v>549</v>
      </c>
      <c r="B549" s="1" t="s">
        <v>5596</v>
      </c>
      <c r="C549">
        <v>549</v>
      </c>
    </row>
    <row r="550" spans="1:3">
      <c r="A550">
        <v>550</v>
      </c>
      <c r="B550" s="1" t="s">
        <v>5597</v>
      </c>
      <c r="C550">
        <v>550</v>
      </c>
    </row>
    <row r="551" spans="1:3">
      <c r="A551">
        <v>551</v>
      </c>
      <c r="B551" s="1" t="s">
        <v>5598</v>
      </c>
      <c r="C551">
        <v>551</v>
      </c>
    </row>
    <row r="552" spans="1:3">
      <c r="A552">
        <v>552</v>
      </c>
      <c r="B552" s="1" t="s">
        <v>5599</v>
      </c>
      <c r="C552">
        <v>552</v>
      </c>
    </row>
    <row r="553" spans="1:3">
      <c r="A553">
        <v>553</v>
      </c>
      <c r="B553" s="1" t="s">
        <v>5600</v>
      </c>
      <c r="C553">
        <v>553</v>
      </c>
    </row>
    <row r="554" spans="1:3">
      <c r="A554">
        <v>554</v>
      </c>
      <c r="B554" s="1" t="s">
        <v>5601</v>
      </c>
      <c r="C554">
        <v>554</v>
      </c>
    </row>
    <row r="555" spans="1:3">
      <c r="A555">
        <v>555</v>
      </c>
      <c r="B555" s="1" t="s">
        <v>5602</v>
      </c>
      <c r="C555">
        <v>555</v>
      </c>
    </row>
    <row r="556" spans="1:3">
      <c r="A556">
        <v>556</v>
      </c>
      <c r="B556" s="1" t="s">
        <v>5603</v>
      </c>
      <c r="C556">
        <v>556</v>
      </c>
    </row>
    <row r="557" spans="1:3">
      <c r="A557">
        <v>557</v>
      </c>
      <c r="B557" s="1" t="s">
        <v>5604</v>
      </c>
      <c r="C557">
        <v>557</v>
      </c>
    </row>
    <row r="558" spans="1:3">
      <c r="A558">
        <v>558</v>
      </c>
      <c r="B558" s="1" t="s">
        <v>5605</v>
      </c>
      <c r="C558">
        <v>558</v>
      </c>
    </row>
    <row r="559" spans="1:3">
      <c r="A559">
        <v>559</v>
      </c>
      <c r="B559" s="1" t="s">
        <v>5606</v>
      </c>
      <c r="C559">
        <v>559</v>
      </c>
    </row>
    <row r="560" spans="1:3">
      <c r="A560">
        <v>560</v>
      </c>
      <c r="B560" s="1" t="s">
        <v>5607</v>
      </c>
      <c r="C560">
        <v>560</v>
      </c>
    </row>
    <row r="561" spans="1:3">
      <c r="A561">
        <v>561</v>
      </c>
      <c r="B561" s="1" t="s">
        <v>5608</v>
      </c>
      <c r="C561">
        <v>561</v>
      </c>
    </row>
    <row r="562" spans="1:3">
      <c r="A562">
        <v>562</v>
      </c>
      <c r="B562" s="1" t="s">
        <v>5609</v>
      </c>
      <c r="C562">
        <v>562</v>
      </c>
    </row>
    <row r="563" spans="1:3">
      <c r="A563">
        <v>563</v>
      </c>
      <c r="B563" s="1" t="s">
        <v>5610</v>
      </c>
      <c r="C563">
        <v>563</v>
      </c>
    </row>
    <row r="564" spans="1:3">
      <c r="A564">
        <v>564</v>
      </c>
      <c r="B564" s="1" t="s">
        <v>5611</v>
      </c>
      <c r="C564">
        <v>564</v>
      </c>
    </row>
    <row r="565" spans="1:3">
      <c r="A565">
        <v>565</v>
      </c>
      <c r="B565" s="1" t="s">
        <v>5612</v>
      </c>
      <c r="C565">
        <v>565</v>
      </c>
    </row>
    <row r="566" spans="1:3">
      <c r="A566">
        <v>566</v>
      </c>
      <c r="B566" s="1" t="s">
        <v>5613</v>
      </c>
      <c r="C566">
        <v>566</v>
      </c>
    </row>
    <row r="567" spans="1:3">
      <c r="A567">
        <v>567</v>
      </c>
      <c r="B567" s="1" t="s">
        <v>5614</v>
      </c>
      <c r="C567">
        <v>567</v>
      </c>
    </row>
    <row r="568" spans="1:3">
      <c r="A568">
        <v>568</v>
      </c>
      <c r="B568" s="1" t="s">
        <v>5615</v>
      </c>
      <c r="C568">
        <v>568</v>
      </c>
    </row>
    <row r="569" spans="1:3">
      <c r="A569">
        <v>569</v>
      </c>
      <c r="B569" s="1" t="s">
        <v>5616</v>
      </c>
      <c r="C569">
        <v>569</v>
      </c>
    </row>
    <row r="570" spans="1:3">
      <c r="A570">
        <v>570</v>
      </c>
      <c r="B570" s="1" t="s">
        <v>5617</v>
      </c>
      <c r="C570">
        <v>570</v>
      </c>
    </row>
    <row r="571" spans="1:3">
      <c r="A571">
        <v>571</v>
      </c>
      <c r="B571" s="1" t="s">
        <v>5618</v>
      </c>
      <c r="C571">
        <v>571</v>
      </c>
    </row>
    <row r="572" spans="1:3">
      <c r="A572">
        <v>572</v>
      </c>
      <c r="B572" s="1" t="s">
        <v>5619</v>
      </c>
      <c r="C572">
        <v>572</v>
      </c>
    </row>
    <row r="573" spans="1:3">
      <c r="A573">
        <v>573</v>
      </c>
      <c r="B573" s="1" t="s">
        <v>5620</v>
      </c>
      <c r="C573">
        <v>573</v>
      </c>
    </row>
    <row r="574" spans="1:3">
      <c r="A574">
        <v>574</v>
      </c>
      <c r="B574" s="1" t="s">
        <v>5621</v>
      </c>
      <c r="C574">
        <v>574</v>
      </c>
    </row>
    <row r="575" spans="1:3">
      <c r="A575">
        <v>575</v>
      </c>
      <c r="B575" s="1" t="s">
        <v>5622</v>
      </c>
      <c r="C575">
        <v>575</v>
      </c>
    </row>
    <row r="576" spans="1:3">
      <c r="A576">
        <v>576</v>
      </c>
      <c r="B576" s="1" t="s">
        <v>5623</v>
      </c>
      <c r="C576">
        <v>576</v>
      </c>
    </row>
    <row r="577" spans="1:3">
      <c r="A577">
        <v>577</v>
      </c>
      <c r="B577" s="1" t="s">
        <v>5624</v>
      </c>
      <c r="C577">
        <v>577</v>
      </c>
    </row>
    <row r="578" spans="1:3">
      <c r="A578">
        <v>578</v>
      </c>
      <c r="B578" s="1" t="s">
        <v>5625</v>
      </c>
      <c r="C578">
        <v>578</v>
      </c>
    </row>
    <row r="579" spans="1:3">
      <c r="A579">
        <v>579</v>
      </c>
      <c r="B579" s="1" t="s">
        <v>5626</v>
      </c>
      <c r="C579">
        <v>579</v>
      </c>
    </row>
    <row r="580" spans="1:3">
      <c r="A580">
        <v>580</v>
      </c>
      <c r="B580" s="1" t="s">
        <v>5627</v>
      </c>
      <c r="C580">
        <v>580</v>
      </c>
    </row>
    <row r="581" spans="1:3">
      <c r="A581">
        <v>581</v>
      </c>
      <c r="B581" s="1" t="s">
        <v>5628</v>
      </c>
      <c r="C581">
        <v>581</v>
      </c>
    </row>
    <row r="582" spans="1:3">
      <c r="A582">
        <v>582</v>
      </c>
      <c r="B582" s="1" t="s">
        <v>5629</v>
      </c>
      <c r="C582">
        <v>582</v>
      </c>
    </row>
    <row r="583" spans="1:3">
      <c r="A583">
        <v>583</v>
      </c>
      <c r="B583" s="1" t="s">
        <v>5630</v>
      </c>
      <c r="C583">
        <v>583</v>
      </c>
    </row>
    <row r="584" spans="1:3">
      <c r="A584">
        <v>584</v>
      </c>
      <c r="B584" s="1" t="s">
        <v>5631</v>
      </c>
      <c r="C584">
        <v>584</v>
      </c>
    </row>
    <row r="585" spans="1:3">
      <c r="A585">
        <v>585</v>
      </c>
      <c r="B585" s="1" t="s">
        <v>5632</v>
      </c>
      <c r="C585">
        <v>585</v>
      </c>
    </row>
    <row r="586" spans="1:3">
      <c r="A586">
        <v>586</v>
      </c>
      <c r="B586" s="1" t="s">
        <v>5633</v>
      </c>
      <c r="C586">
        <v>586</v>
      </c>
    </row>
    <row r="587" spans="1:3">
      <c r="A587">
        <v>587</v>
      </c>
      <c r="B587" s="1" t="s">
        <v>5634</v>
      </c>
      <c r="C587">
        <v>587</v>
      </c>
    </row>
    <row r="588" spans="1:3">
      <c r="A588">
        <v>588</v>
      </c>
      <c r="B588" s="1" t="s">
        <v>5635</v>
      </c>
      <c r="C588">
        <v>588</v>
      </c>
    </row>
    <row r="589" spans="1:3">
      <c r="A589">
        <v>589</v>
      </c>
      <c r="B589" s="1" t="s">
        <v>5636</v>
      </c>
      <c r="C589">
        <v>589</v>
      </c>
    </row>
    <row r="590" spans="1:3">
      <c r="A590">
        <v>590</v>
      </c>
      <c r="B590" s="1" t="s">
        <v>5637</v>
      </c>
      <c r="C590">
        <v>590</v>
      </c>
    </row>
    <row r="591" spans="1:3">
      <c r="A591">
        <v>591</v>
      </c>
      <c r="B591" s="1" t="s">
        <v>5638</v>
      </c>
      <c r="C591">
        <v>591</v>
      </c>
    </row>
    <row r="592" spans="1:3">
      <c r="A592">
        <v>592</v>
      </c>
      <c r="B592" s="1" t="s">
        <v>5639</v>
      </c>
      <c r="C592">
        <v>592</v>
      </c>
    </row>
    <row r="593" spans="1:3">
      <c r="A593">
        <v>593</v>
      </c>
      <c r="B593" s="1" t="s">
        <v>5640</v>
      </c>
      <c r="C593">
        <v>593</v>
      </c>
    </row>
    <row r="594" spans="1:3">
      <c r="A594">
        <v>594</v>
      </c>
      <c r="B594" s="1" t="s">
        <v>5641</v>
      </c>
      <c r="C594">
        <v>594</v>
      </c>
    </row>
    <row r="595" spans="1:3">
      <c r="A595">
        <v>595</v>
      </c>
      <c r="B595" s="1" t="s">
        <v>5642</v>
      </c>
      <c r="C595">
        <v>595</v>
      </c>
    </row>
    <row r="596" spans="1:3">
      <c r="A596">
        <v>596</v>
      </c>
      <c r="B596" s="1" t="s">
        <v>5643</v>
      </c>
      <c r="C596">
        <v>596</v>
      </c>
    </row>
    <row r="597" spans="1:3">
      <c r="A597">
        <v>597</v>
      </c>
      <c r="B597" s="1" t="s">
        <v>5644</v>
      </c>
      <c r="C597">
        <v>597</v>
      </c>
    </row>
    <row r="598" spans="1:3">
      <c r="A598">
        <v>598</v>
      </c>
      <c r="B598" s="1" t="s">
        <v>1110</v>
      </c>
      <c r="C598">
        <v>598</v>
      </c>
    </row>
    <row r="599" spans="1:3">
      <c r="A599">
        <v>599</v>
      </c>
      <c r="B599" s="1" t="s">
        <v>5645</v>
      </c>
      <c r="C599">
        <v>599</v>
      </c>
    </row>
    <row r="600" spans="1:3">
      <c r="A600">
        <v>600</v>
      </c>
      <c r="B600" s="1" t="s">
        <v>5646</v>
      </c>
      <c r="C600">
        <v>600</v>
      </c>
    </row>
    <row r="601" spans="1:3">
      <c r="A601">
        <v>601</v>
      </c>
      <c r="B601" s="1" t="s">
        <v>5647</v>
      </c>
      <c r="C601">
        <v>601</v>
      </c>
    </row>
    <row r="602" spans="1:3">
      <c r="A602">
        <v>602</v>
      </c>
      <c r="B602" s="1" t="s">
        <v>5648</v>
      </c>
      <c r="C602">
        <v>602</v>
      </c>
    </row>
    <row r="603" spans="1:3">
      <c r="A603">
        <v>603</v>
      </c>
      <c r="B603" s="1" t="s">
        <v>5649</v>
      </c>
      <c r="C603">
        <v>603</v>
      </c>
    </row>
    <row r="604" spans="1:3">
      <c r="A604">
        <v>604</v>
      </c>
      <c r="B604" s="1" t="s">
        <v>5650</v>
      </c>
      <c r="C604">
        <v>604</v>
      </c>
    </row>
    <row r="605" spans="1:3">
      <c r="A605">
        <v>605</v>
      </c>
      <c r="B605" s="1" t="s">
        <v>5651</v>
      </c>
      <c r="C605">
        <v>605</v>
      </c>
    </row>
    <row r="606" spans="1:3">
      <c r="A606">
        <v>606</v>
      </c>
      <c r="B606" s="1" t="s">
        <v>5652</v>
      </c>
      <c r="C606">
        <v>606</v>
      </c>
    </row>
    <row r="607" spans="1:3">
      <c r="A607">
        <v>607</v>
      </c>
      <c r="B607" s="1" t="s">
        <v>5653</v>
      </c>
      <c r="C607">
        <v>607</v>
      </c>
    </row>
    <row r="608" spans="1:3">
      <c r="A608">
        <v>608</v>
      </c>
      <c r="B608" s="1" t="s">
        <v>5654</v>
      </c>
      <c r="C608">
        <v>608</v>
      </c>
    </row>
    <row r="609" spans="1:3">
      <c r="A609">
        <v>609</v>
      </c>
      <c r="B609" s="1" t="s">
        <v>5655</v>
      </c>
      <c r="C609">
        <v>609</v>
      </c>
    </row>
    <row r="610" spans="1:3">
      <c r="A610">
        <v>610</v>
      </c>
      <c r="B610" s="1" t="s">
        <v>5656</v>
      </c>
      <c r="C610">
        <v>610</v>
      </c>
    </row>
    <row r="611" spans="1:3">
      <c r="A611">
        <v>611</v>
      </c>
      <c r="B611" s="1" t="s">
        <v>5657</v>
      </c>
      <c r="C611">
        <v>611</v>
      </c>
    </row>
    <row r="612" spans="1:3">
      <c r="A612">
        <v>612</v>
      </c>
      <c r="B612" s="1" t="s">
        <v>5658</v>
      </c>
      <c r="C612">
        <v>612</v>
      </c>
    </row>
    <row r="613" spans="1:3">
      <c r="A613">
        <v>613</v>
      </c>
      <c r="B613" s="1" t="s">
        <v>5659</v>
      </c>
      <c r="C613">
        <v>613</v>
      </c>
    </row>
    <row r="614" spans="1:3">
      <c r="A614">
        <v>614</v>
      </c>
      <c r="B614" s="1" t="s">
        <v>5660</v>
      </c>
      <c r="C614">
        <v>614</v>
      </c>
    </row>
    <row r="615" spans="1:3">
      <c r="A615">
        <v>615</v>
      </c>
      <c r="B615" s="1" t="s">
        <v>5661</v>
      </c>
      <c r="C615">
        <v>615</v>
      </c>
    </row>
    <row r="616" spans="1:3">
      <c r="A616">
        <v>616</v>
      </c>
      <c r="B616" s="1" t="s">
        <v>5662</v>
      </c>
      <c r="C616">
        <v>616</v>
      </c>
    </row>
    <row r="617" spans="1:3">
      <c r="A617">
        <v>617</v>
      </c>
      <c r="B617" s="1" t="s">
        <v>5663</v>
      </c>
      <c r="C617">
        <v>617</v>
      </c>
    </row>
    <row r="618" spans="1:3">
      <c r="A618">
        <v>618</v>
      </c>
      <c r="B618" s="1" t="s">
        <v>5664</v>
      </c>
      <c r="C618">
        <v>618</v>
      </c>
    </row>
    <row r="619" spans="1:3">
      <c r="A619">
        <v>619</v>
      </c>
      <c r="B619" s="1" t="s">
        <v>5665</v>
      </c>
      <c r="C619">
        <v>619</v>
      </c>
    </row>
    <row r="620" spans="1:3">
      <c r="A620">
        <v>620</v>
      </c>
      <c r="B620" s="1" t="s">
        <v>5666</v>
      </c>
      <c r="C620">
        <v>620</v>
      </c>
    </row>
    <row r="621" spans="1:3">
      <c r="A621">
        <v>621</v>
      </c>
      <c r="B621" s="1" t="s">
        <v>5667</v>
      </c>
      <c r="C621">
        <v>621</v>
      </c>
    </row>
    <row r="622" spans="1:3">
      <c r="A622">
        <v>622</v>
      </c>
      <c r="B622" s="1" t="s">
        <v>5668</v>
      </c>
      <c r="C622">
        <v>622</v>
      </c>
    </row>
    <row r="623" spans="1:3">
      <c r="A623">
        <v>623</v>
      </c>
      <c r="B623" s="1" t="s">
        <v>5669</v>
      </c>
      <c r="C623">
        <v>623</v>
      </c>
    </row>
    <row r="624" spans="1:3">
      <c r="A624">
        <v>624</v>
      </c>
      <c r="B624" s="1" t="s">
        <v>5670</v>
      </c>
      <c r="C624">
        <v>624</v>
      </c>
    </row>
    <row r="625" spans="1:3">
      <c r="A625">
        <v>625</v>
      </c>
      <c r="B625" s="1" t="s">
        <v>5671</v>
      </c>
      <c r="C625">
        <v>625</v>
      </c>
    </row>
    <row r="626" spans="1:3">
      <c r="A626">
        <v>626</v>
      </c>
      <c r="B626" s="1" t="s">
        <v>5672</v>
      </c>
      <c r="C626">
        <v>626</v>
      </c>
    </row>
    <row r="627" spans="1:3">
      <c r="A627">
        <v>627</v>
      </c>
      <c r="B627" s="1" t="s">
        <v>5673</v>
      </c>
      <c r="C627">
        <v>627</v>
      </c>
    </row>
    <row r="628" spans="1:3">
      <c r="A628">
        <v>628</v>
      </c>
      <c r="B628" s="1" t="s">
        <v>1111</v>
      </c>
      <c r="C628">
        <v>628</v>
      </c>
    </row>
    <row r="629" spans="1:3">
      <c r="A629">
        <v>629</v>
      </c>
      <c r="B629" s="1" t="s">
        <v>5674</v>
      </c>
      <c r="C629">
        <v>629</v>
      </c>
    </row>
    <row r="630" spans="1:3">
      <c r="A630">
        <v>630</v>
      </c>
      <c r="B630" s="1" t="s">
        <v>5675</v>
      </c>
      <c r="C630">
        <v>630</v>
      </c>
    </row>
    <row r="631" spans="1:3">
      <c r="A631">
        <v>631</v>
      </c>
      <c r="B631" s="1" t="s">
        <v>5676</v>
      </c>
      <c r="C631">
        <v>631</v>
      </c>
    </row>
    <row r="632" spans="1:3">
      <c r="A632">
        <v>632</v>
      </c>
      <c r="B632" s="1" t="s">
        <v>5677</v>
      </c>
      <c r="C632">
        <v>632</v>
      </c>
    </row>
    <row r="633" spans="1:3">
      <c r="A633">
        <v>633</v>
      </c>
      <c r="B633" s="1" t="s">
        <v>5678</v>
      </c>
      <c r="C633">
        <v>633</v>
      </c>
    </row>
    <row r="634" spans="1:3">
      <c r="A634">
        <v>634</v>
      </c>
      <c r="B634" s="1" t="s">
        <v>1112</v>
      </c>
      <c r="C634">
        <v>634</v>
      </c>
    </row>
    <row r="635" spans="1:3">
      <c r="A635">
        <v>635</v>
      </c>
      <c r="B635" s="1" t="s">
        <v>5679</v>
      </c>
      <c r="C635">
        <v>635</v>
      </c>
    </row>
    <row r="636" spans="1:3">
      <c r="A636">
        <v>636</v>
      </c>
      <c r="B636" s="1" t="s">
        <v>5680</v>
      </c>
      <c r="C636">
        <v>636</v>
      </c>
    </row>
    <row r="637" spans="1:3">
      <c r="A637">
        <v>637</v>
      </c>
      <c r="B637" s="1" t="s">
        <v>5681</v>
      </c>
      <c r="C637">
        <v>637</v>
      </c>
    </row>
    <row r="638" spans="1:3">
      <c r="A638">
        <v>638</v>
      </c>
      <c r="B638" s="1" t="s">
        <v>5682</v>
      </c>
      <c r="C638">
        <v>638</v>
      </c>
    </row>
    <row r="639" spans="1:3">
      <c r="A639">
        <v>639</v>
      </c>
      <c r="B639" s="1" t="s">
        <v>5683</v>
      </c>
      <c r="C639">
        <v>639</v>
      </c>
    </row>
    <row r="640" spans="1:3">
      <c r="A640">
        <v>640</v>
      </c>
      <c r="B640" s="1" t="s">
        <v>5684</v>
      </c>
      <c r="C640">
        <v>640</v>
      </c>
    </row>
    <row r="641" spans="1:3">
      <c r="A641">
        <v>641</v>
      </c>
      <c r="B641" s="1" t="s">
        <v>5685</v>
      </c>
      <c r="C641">
        <v>641</v>
      </c>
    </row>
    <row r="642" spans="1:3">
      <c r="A642">
        <v>642</v>
      </c>
      <c r="B642" s="1" t="s">
        <v>5686</v>
      </c>
      <c r="C642">
        <v>642</v>
      </c>
    </row>
    <row r="643" spans="1:3">
      <c r="A643">
        <v>643</v>
      </c>
      <c r="B643" s="1" t="s">
        <v>5687</v>
      </c>
      <c r="C643">
        <v>643</v>
      </c>
    </row>
    <row r="644" spans="1:3">
      <c r="A644">
        <v>644</v>
      </c>
      <c r="B644" s="1" t="s">
        <v>5688</v>
      </c>
      <c r="C644">
        <v>644</v>
      </c>
    </row>
    <row r="645" spans="1:3">
      <c r="A645">
        <v>645</v>
      </c>
      <c r="B645" s="1" t="s">
        <v>5689</v>
      </c>
      <c r="C645">
        <v>645</v>
      </c>
    </row>
    <row r="646" spans="1:3">
      <c r="A646">
        <v>646</v>
      </c>
      <c r="B646" s="1" t="s">
        <v>1113</v>
      </c>
      <c r="C646">
        <v>646</v>
      </c>
    </row>
    <row r="647" spans="1:3">
      <c r="A647">
        <v>647</v>
      </c>
      <c r="B647" s="1" t="s">
        <v>5690</v>
      </c>
      <c r="C647">
        <v>647</v>
      </c>
    </row>
    <row r="648" spans="1:3">
      <c r="A648">
        <v>648</v>
      </c>
      <c r="B648" s="1" t="s">
        <v>5691</v>
      </c>
      <c r="C648">
        <v>648</v>
      </c>
    </row>
    <row r="649" spans="1:3">
      <c r="A649">
        <v>649</v>
      </c>
      <c r="B649" s="1" t="s">
        <v>5692</v>
      </c>
      <c r="C649">
        <v>649</v>
      </c>
    </row>
    <row r="650" spans="1:3">
      <c r="A650">
        <v>650</v>
      </c>
      <c r="B650" s="1" t="s">
        <v>5693</v>
      </c>
      <c r="C650">
        <v>650</v>
      </c>
    </row>
    <row r="651" spans="1:3">
      <c r="A651">
        <v>651</v>
      </c>
      <c r="B651" s="1" t="s">
        <v>5694</v>
      </c>
      <c r="C651">
        <v>651</v>
      </c>
    </row>
    <row r="652" spans="1:3">
      <c r="A652">
        <v>652</v>
      </c>
      <c r="B652" s="1" t="s">
        <v>5695</v>
      </c>
      <c r="C652">
        <v>652</v>
      </c>
    </row>
    <row r="653" spans="1:3">
      <c r="A653">
        <v>653</v>
      </c>
      <c r="B653" s="1" t="s">
        <v>5696</v>
      </c>
      <c r="C653">
        <v>653</v>
      </c>
    </row>
    <row r="654" spans="1:3">
      <c r="A654">
        <v>654</v>
      </c>
      <c r="B654" s="1" t="s">
        <v>5697</v>
      </c>
      <c r="C654">
        <v>654</v>
      </c>
    </row>
    <row r="655" spans="1:3">
      <c r="A655">
        <v>655</v>
      </c>
      <c r="B655" s="1" t="s">
        <v>5698</v>
      </c>
      <c r="C655">
        <v>655</v>
      </c>
    </row>
    <row r="656" spans="1:3">
      <c r="A656">
        <v>656</v>
      </c>
      <c r="B656" s="1" t="s">
        <v>5699</v>
      </c>
      <c r="C656">
        <v>656</v>
      </c>
    </row>
    <row r="657" spans="1:3">
      <c r="A657">
        <v>657</v>
      </c>
      <c r="B657" s="1" t="s">
        <v>5700</v>
      </c>
      <c r="C657">
        <v>657</v>
      </c>
    </row>
    <row r="658" spans="1:3">
      <c r="A658">
        <v>658</v>
      </c>
      <c r="B658" s="1" t="s">
        <v>5701</v>
      </c>
      <c r="C658">
        <v>658</v>
      </c>
    </row>
    <row r="659" spans="1:3">
      <c r="A659">
        <v>659</v>
      </c>
      <c r="B659" s="1" t="s">
        <v>5702</v>
      </c>
      <c r="C659">
        <v>659</v>
      </c>
    </row>
    <row r="660" spans="1:3">
      <c r="A660">
        <v>660</v>
      </c>
      <c r="B660" s="1" t="s">
        <v>5703</v>
      </c>
      <c r="C660">
        <v>660</v>
      </c>
    </row>
    <row r="661" spans="1:3">
      <c r="A661">
        <v>661</v>
      </c>
      <c r="B661" s="1" t="s">
        <v>5704</v>
      </c>
      <c r="C661">
        <v>661</v>
      </c>
    </row>
    <row r="662" spans="1:3">
      <c r="A662">
        <v>662</v>
      </c>
      <c r="B662" s="1" t="s">
        <v>5705</v>
      </c>
      <c r="C662">
        <v>662</v>
      </c>
    </row>
    <row r="663" spans="1:3">
      <c r="A663">
        <v>663</v>
      </c>
      <c r="B663" s="1" t="s">
        <v>5706</v>
      </c>
      <c r="C663">
        <v>663</v>
      </c>
    </row>
    <row r="664" spans="1:3">
      <c r="A664">
        <v>664</v>
      </c>
      <c r="B664" s="1" t="s">
        <v>5707</v>
      </c>
      <c r="C664">
        <v>664</v>
      </c>
    </row>
    <row r="665" spans="1:3">
      <c r="A665">
        <v>665</v>
      </c>
      <c r="B665" s="1" t="s">
        <v>5708</v>
      </c>
      <c r="C665">
        <v>665</v>
      </c>
    </row>
    <row r="666" spans="1:3">
      <c r="A666">
        <v>666</v>
      </c>
      <c r="B666" s="1" t="s">
        <v>5709</v>
      </c>
      <c r="C666">
        <v>666</v>
      </c>
    </row>
    <row r="667" spans="1:3">
      <c r="A667">
        <v>667</v>
      </c>
      <c r="B667" s="1" t="s">
        <v>5710</v>
      </c>
      <c r="C667">
        <v>667</v>
      </c>
    </row>
    <row r="668" spans="1:3">
      <c r="A668">
        <v>668</v>
      </c>
      <c r="B668" s="1" t="s">
        <v>5711</v>
      </c>
      <c r="C668">
        <v>668</v>
      </c>
    </row>
    <row r="669" spans="1:3">
      <c r="A669">
        <v>669</v>
      </c>
      <c r="B669" s="1" t="s">
        <v>5712</v>
      </c>
      <c r="C669">
        <v>669</v>
      </c>
    </row>
    <row r="670" spans="1:3">
      <c r="A670">
        <v>670</v>
      </c>
      <c r="B670" s="1" t="s">
        <v>5713</v>
      </c>
      <c r="C670">
        <v>670</v>
      </c>
    </row>
    <row r="671" spans="1:3">
      <c r="A671">
        <v>671</v>
      </c>
      <c r="B671" s="1" t="s">
        <v>5714</v>
      </c>
      <c r="C671">
        <v>671</v>
      </c>
    </row>
    <row r="672" spans="1:3">
      <c r="A672">
        <v>672</v>
      </c>
      <c r="B672" s="1" t="s">
        <v>5715</v>
      </c>
      <c r="C672">
        <v>672</v>
      </c>
    </row>
    <row r="673" spans="1:3">
      <c r="A673">
        <v>673</v>
      </c>
      <c r="B673" s="1" t="s">
        <v>5716</v>
      </c>
      <c r="C673">
        <v>673</v>
      </c>
    </row>
    <row r="674" spans="1:3">
      <c r="A674">
        <v>674</v>
      </c>
      <c r="B674" s="1" t="s">
        <v>5717</v>
      </c>
      <c r="C674">
        <v>674</v>
      </c>
    </row>
    <row r="675" spans="1:3">
      <c r="A675">
        <v>675</v>
      </c>
      <c r="B675" s="1" t="s">
        <v>5718</v>
      </c>
      <c r="C675">
        <v>675</v>
      </c>
    </row>
    <row r="676" spans="1:3">
      <c r="A676">
        <v>676</v>
      </c>
      <c r="B676" s="1" t="s">
        <v>5719</v>
      </c>
      <c r="C676">
        <v>676</v>
      </c>
    </row>
    <row r="677" spans="1:3">
      <c r="A677">
        <v>677</v>
      </c>
      <c r="B677" s="1" t="s">
        <v>5720</v>
      </c>
      <c r="C677">
        <v>677</v>
      </c>
    </row>
    <row r="678" spans="1:3">
      <c r="A678">
        <v>678</v>
      </c>
      <c r="B678" s="1" t="s">
        <v>5721</v>
      </c>
      <c r="C678">
        <v>678</v>
      </c>
    </row>
    <row r="679" spans="1:3">
      <c r="A679">
        <v>679</v>
      </c>
      <c r="B679" s="1" t="s">
        <v>5722</v>
      </c>
      <c r="C679">
        <v>679</v>
      </c>
    </row>
    <row r="680" spans="1:3">
      <c r="A680">
        <v>680</v>
      </c>
      <c r="B680" s="1" t="s">
        <v>5723</v>
      </c>
      <c r="C680">
        <v>680</v>
      </c>
    </row>
    <row r="681" spans="1:3">
      <c r="A681">
        <v>681</v>
      </c>
      <c r="B681" s="1" t="s">
        <v>5724</v>
      </c>
      <c r="C681">
        <v>681</v>
      </c>
    </row>
    <row r="682" spans="1:3">
      <c r="A682">
        <v>682</v>
      </c>
      <c r="B682" s="1" t="s">
        <v>5725</v>
      </c>
      <c r="C682">
        <v>682</v>
      </c>
    </row>
    <row r="683" spans="1:3">
      <c r="A683">
        <v>683</v>
      </c>
      <c r="B683" s="1" t="s">
        <v>5726</v>
      </c>
      <c r="C683">
        <v>683</v>
      </c>
    </row>
    <row r="684" spans="1:3">
      <c r="A684">
        <v>684</v>
      </c>
      <c r="B684" s="1" t="s">
        <v>5727</v>
      </c>
      <c r="C684">
        <v>684</v>
      </c>
    </row>
    <row r="685" spans="1:3">
      <c r="A685">
        <v>685</v>
      </c>
      <c r="B685" s="1" t="s">
        <v>5728</v>
      </c>
      <c r="C685">
        <v>685</v>
      </c>
    </row>
    <row r="686" spans="1:3">
      <c r="A686">
        <v>686</v>
      </c>
      <c r="B686" s="1" t="s">
        <v>5729</v>
      </c>
      <c r="C686">
        <v>686</v>
      </c>
    </row>
    <row r="687" spans="1:3">
      <c r="A687">
        <v>687</v>
      </c>
      <c r="B687" s="1" t="s">
        <v>5730</v>
      </c>
      <c r="C687">
        <v>687</v>
      </c>
    </row>
    <row r="688" spans="1:3">
      <c r="A688">
        <v>688</v>
      </c>
      <c r="B688" s="1" t="s">
        <v>5731</v>
      </c>
      <c r="C688">
        <v>688</v>
      </c>
    </row>
    <row r="689" spans="1:3">
      <c r="A689">
        <v>689</v>
      </c>
      <c r="B689" s="1" t="s">
        <v>5732</v>
      </c>
      <c r="C689">
        <v>689</v>
      </c>
    </row>
    <row r="690" spans="1:3">
      <c r="A690">
        <v>690</v>
      </c>
      <c r="B690" s="1" t="s">
        <v>5733</v>
      </c>
      <c r="C690">
        <v>690</v>
      </c>
    </row>
    <row r="691" spans="1:3">
      <c r="A691">
        <v>691</v>
      </c>
      <c r="B691" s="1" t="s">
        <v>5734</v>
      </c>
      <c r="C691">
        <v>691</v>
      </c>
    </row>
    <row r="692" spans="1:3">
      <c r="A692">
        <v>692</v>
      </c>
      <c r="B692" s="1" t="s">
        <v>5735</v>
      </c>
      <c r="C692">
        <v>692</v>
      </c>
    </row>
    <row r="693" spans="1:3">
      <c r="A693">
        <v>693</v>
      </c>
      <c r="B693" s="1" t="s">
        <v>5736</v>
      </c>
      <c r="C693">
        <v>693</v>
      </c>
    </row>
  </sheetData>
  <phoneticPr fontId="36"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5103</v>
      </c>
      <c r="C1" s="383" t="s">
        <v>5096</v>
      </c>
    </row>
    <row r="2" spans="1:3" ht="18">
      <c r="A2" s="384" t="s">
        <v>5104</v>
      </c>
      <c r="C2" s="383" t="s">
        <v>5097</v>
      </c>
    </row>
    <row r="3" spans="1:3" ht="15.6">
      <c r="A3" s="385" t="s">
        <v>5105</v>
      </c>
      <c r="C3" s="383" t="s">
        <v>5360</v>
      </c>
    </row>
    <row r="4" spans="1:3" ht="15.6">
      <c r="A4" s="388" t="s">
        <v>5106</v>
      </c>
      <c r="C4" s="383" t="s">
        <v>5098</v>
      </c>
    </row>
    <row r="5" spans="1:3" ht="15.6">
      <c r="A5" s="388" t="s">
        <v>5107</v>
      </c>
      <c r="C5" s="383" t="s">
        <v>5099</v>
      </c>
    </row>
    <row r="6" spans="1:3" ht="15.6">
      <c r="A6" s="1" t="s">
        <v>5108</v>
      </c>
      <c r="C6" s="383" t="s">
        <v>5100</v>
      </c>
    </row>
    <row r="7" spans="1:3" ht="15.6">
      <c r="A7" s="1"/>
      <c r="C7" s="383" t="s">
        <v>5101</v>
      </c>
    </row>
    <row r="8" spans="1:3" ht="18">
      <c r="A8" s="384" t="s">
        <v>5109</v>
      </c>
      <c r="C8" s="383" t="s">
        <v>5102</v>
      </c>
    </row>
    <row r="9" spans="1:3">
      <c r="A9" s="389" t="s">
        <v>5110</v>
      </c>
    </row>
    <row r="10" spans="1:3">
      <c r="A10" s="389" t="s">
        <v>5111</v>
      </c>
    </row>
    <row r="11" spans="1:3">
      <c r="A11" s="389" t="s">
        <v>5112</v>
      </c>
    </row>
    <row r="12" spans="1:3">
      <c r="A12" s="385"/>
    </row>
    <row r="13" spans="1:3" ht="18">
      <c r="A13" s="384" t="s">
        <v>5113</v>
      </c>
    </row>
    <row r="14" spans="1:3">
      <c r="A14" s="389" t="s">
        <v>5114</v>
      </c>
    </row>
    <row r="15" spans="1:3">
      <c r="A15" s="389" t="s">
        <v>5115</v>
      </c>
    </row>
    <row r="16" spans="1:3">
      <c r="A16" s="389" t="s">
        <v>5116</v>
      </c>
    </row>
    <row r="17" spans="1:1">
      <c r="A17" s="389" t="s">
        <v>5117</v>
      </c>
    </row>
    <row r="18" spans="1:1">
      <c r="A18" s="385"/>
    </row>
    <row r="19" spans="1:1" ht="18">
      <c r="A19" s="384" t="s">
        <v>5118</v>
      </c>
    </row>
    <row r="20" spans="1:1">
      <c r="A20" s="1" t="s">
        <v>5119</v>
      </c>
    </row>
    <row r="21" spans="1:1">
      <c r="A21" s="357"/>
    </row>
    <row r="22" spans="1:1">
      <c r="A22" s="386" t="s">
        <v>5120</v>
      </c>
    </row>
    <row r="23" spans="1:1">
      <c r="A23" s="386" t="s">
        <v>5121</v>
      </c>
    </row>
    <row r="24" spans="1:1">
      <c r="A24" s="386" t="s">
        <v>5122</v>
      </c>
    </row>
    <row r="25" spans="1:1">
      <c r="A25" s="386" t="s">
        <v>5123</v>
      </c>
    </row>
    <row r="26" spans="1:1">
      <c r="A26" s="357"/>
    </row>
    <row r="27" spans="1:1">
      <c r="A27" s="386" t="s">
        <v>5124</v>
      </c>
    </row>
    <row r="28" spans="1:1">
      <c r="A28" s="386" t="s">
        <v>5125</v>
      </c>
    </row>
    <row r="29" spans="1:1">
      <c r="A29" s="386" t="s">
        <v>5126</v>
      </c>
    </row>
    <row r="30" spans="1:1">
      <c r="A30" s="386" t="s">
        <v>5102</v>
      </c>
    </row>
    <row r="32" spans="1:1">
      <c r="A32" s="385" t="s">
        <v>5127</v>
      </c>
    </row>
    <row r="34" spans="1:1" ht="18">
      <c r="A34" s="384" t="s">
        <v>5128</v>
      </c>
    </row>
    <row r="35" spans="1:1">
      <c r="A35" s="389" t="s">
        <v>5129</v>
      </c>
    </row>
    <row r="36" spans="1:1">
      <c r="A36" s="389" t="s">
        <v>5130</v>
      </c>
    </row>
    <row r="37" spans="1:1">
      <c r="A37" s="389" t="s">
        <v>5131</v>
      </c>
    </row>
    <row r="39" spans="1:1" ht="18">
      <c r="A39" s="384" t="s">
        <v>5132</v>
      </c>
    </row>
    <row r="40" spans="1:1">
      <c r="A40" s="387" t="s">
        <v>5133</v>
      </c>
    </row>
    <row r="41" spans="1:1">
      <c r="A41" s="387" t="s">
        <v>5134</v>
      </c>
    </row>
    <row r="42" spans="1:1">
      <c r="A42" s="385" t="s">
        <v>5135</v>
      </c>
    </row>
    <row r="44" spans="1:1">
      <c r="A44" s="385"/>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topLeftCell="A37" workbookViewId="0">
      <selection activeCell="D53" sqref="D53"/>
    </sheetView>
  </sheetViews>
  <sheetFormatPr defaultRowHeight="14.4"/>
  <sheetData>
    <row r="2" spans="1:1">
      <c r="A2" t="s">
        <v>5739</v>
      </c>
    </row>
    <row r="4" spans="1:1">
      <c r="A4" t="s">
        <v>5740</v>
      </c>
    </row>
    <row r="5" spans="1:1">
      <c r="A5" t="s">
        <v>5741</v>
      </c>
    </row>
    <row r="6" spans="1:1">
      <c r="A6" t="s">
        <v>5742</v>
      </c>
    </row>
    <row r="7" spans="1:1">
      <c r="A7" t="s">
        <v>5743</v>
      </c>
    </row>
    <row r="8" spans="1:1">
      <c r="A8" t="s">
        <v>5744</v>
      </c>
    </row>
    <row r="9" spans="1:1">
      <c r="A9" t="s">
        <v>5745</v>
      </c>
    </row>
    <row r="10" spans="1:1">
      <c r="A10" t="s">
        <v>5746</v>
      </c>
    </row>
    <row r="11" spans="1:1">
      <c r="A11" t="s">
        <v>5747</v>
      </c>
    </row>
    <row r="12" spans="1:1">
      <c r="A12" t="s">
        <v>5746</v>
      </c>
    </row>
    <row r="13" spans="1:1">
      <c r="A13" t="s">
        <v>5748</v>
      </c>
    </row>
    <row r="14" spans="1:1">
      <c r="A14" t="s">
        <v>5749</v>
      </c>
    </row>
    <row r="15" spans="1:1">
      <c r="A15" t="s">
        <v>5750</v>
      </c>
    </row>
    <row r="16" spans="1:1">
      <c r="A16" t="s">
        <v>5751</v>
      </c>
    </row>
    <row r="17" spans="1:1">
      <c r="A17" t="s">
        <v>5752</v>
      </c>
    </row>
    <row r="18" spans="1:1">
      <c r="A18" t="s">
        <v>5746</v>
      </c>
    </row>
    <row r="19" spans="1:1">
      <c r="A19" t="s">
        <v>5753</v>
      </c>
    </row>
    <row r="20" spans="1:1">
      <c r="A20" t="s">
        <v>5746</v>
      </c>
    </row>
    <row r="21" spans="1:1">
      <c r="A21" t="s">
        <v>5754</v>
      </c>
    </row>
    <row r="22" spans="1:1">
      <c r="A22" t="s">
        <v>5755</v>
      </c>
    </row>
    <row r="23" spans="1:1">
      <c r="A23" t="s">
        <v>5756</v>
      </c>
    </row>
    <row r="24" spans="1:1">
      <c r="A24" t="s">
        <v>5757</v>
      </c>
    </row>
    <row r="25" spans="1:1">
      <c r="A25" t="s">
        <v>5746</v>
      </c>
    </row>
    <row r="26" spans="1:1">
      <c r="A26" t="s">
        <v>5758</v>
      </c>
    </row>
    <row r="27" spans="1:1">
      <c r="A27" t="s">
        <v>5759</v>
      </c>
    </row>
    <row r="28" spans="1:1">
      <c r="A28" t="s">
        <v>5760</v>
      </c>
    </row>
    <row r="29" spans="1:1">
      <c r="A29" t="s">
        <v>5761</v>
      </c>
    </row>
    <row r="30" spans="1:1">
      <c r="A30" t="s">
        <v>5762</v>
      </c>
    </row>
    <row r="31" spans="1:1">
      <c r="A31" t="s">
        <v>5761</v>
      </c>
    </row>
    <row r="32" spans="1:1">
      <c r="A32" t="s">
        <v>5763</v>
      </c>
    </row>
    <row r="33" spans="1:1">
      <c r="A33" t="s">
        <v>5764</v>
      </c>
    </row>
    <row r="34" spans="1:1">
      <c r="A34" t="s">
        <v>5765</v>
      </c>
    </row>
    <row r="35" spans="1:1">
      <c r="A35" t="s">
        <v>5766</v>
      </c>
    </row>
    <row r="36" spans="1:1">
      <c r="A36" t="s">
        <v>5767</v>
      </c>
    </row>
    <row r="37" spans="1:1">
      <c r="A37" t="s">
        <v>5768</v>
      </c>
    </row>
    <row r="38" spans="1:1">
      <c r="A38" t="s">
        <v>5769</v>
      </c>
    </row>
    <row r="39" spans="1:1">
      <c r="A39" t="s">
        <v>5746</v>
      </c>
    </row>
    <row r="40" spans="1:1">
      <c r="A40" t="s">
        <v>5770</v>
      </c>
    </row>
    <row r="41" spans="1:1">
      <c r="A41" t="s">
        <v>5771</v>
      </c>
    </row>
    <row r="42" spans="1:1">
      <c r="A42" t="s">
        <v>5746</v>
      </c>
    </row>
    <row r="43" spans="1:1">
      <c r="A43" t="s">
        <v>5772</v>
      </c>
    </row>
    <row r="44" spans="1:1">
      <c r="A44" t="s">
        <v>5746</v>
      </c>
    </row>
    <row r="45" spans="1:1">
      <c r="A45" t="s">
        <v>5774</v>
      </c>
    </row>
    <row r="48" spans="1:1">
      <c r="A48" t="s">
        <v>5102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51</vt:i4>
      </vt:variant>
    </vt:vector>
  </HeadingPairs>
  <TitlesOfParts>
    <vt:vector size="51" baseType="lpstr">
      <vt:lpstr>רכיבים שטופלו</vt:lpstr>
      <vt:lpstr>Netunei Gimlai</vt:lpstr>
      <vt:lpstr>TLUSH</vt:lpstr>
      <vt:lpstr>SACHAR</vt:lpstr>
      <vt:lpstr>tosafot </vt:lpstr>
      <vt:lpstr>MISRAD</vt:lpstr>
      <vt:lpstr>sminimum</vt:lpstr>
      <vt:lpstr>parameter</vt:lpstr>
      <vt:lpstr>4550</vt:lpstr>
      <vt:lpstr>5268 LIVUI ORHIM</vt:lpstr>
      <vt:lpstr>5539 MEMUNE</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2026-07-13T10:00:56Z</dcterms:modified>
  <cp:category/>
  <cp:contentStatus/>
</cp:coreProperties>
</file>