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_Marisol_2023-03-30\mbeltranm\BackUp mbeltranm\REPORTES IMPORTANTES PLAN DE DESARROLLO 2024-2027\"/>
    </mc:Choice>
  </mc:AlternateContent>
  <xr:revisionPtr revIDLastSave="0" documentId="13_ncr:1_{55993ED3-18D4-447E-91E1-370EF6B5E093}" xr6:coauthVersionLast="47" xr6:coauthVersionMax="47" xr10:uidLastSave="{00000000-0000-0000-0000-000000000000}"/>
  <bookViews>
    <workbookView xWindow="-120" yWindow="-120" windowWidth="29040" windowHeight="15720" tabRatio="585" firstSheet="1" activeTab="3" xr2:uid="{18CF7201-0914-A44A-B743-BFC64DDEEF55}"/>
  </bookViews>
  <sheets>
    <sheet name="PROYECTOS 2024" sheetId="4" state="hidden" r:id="rId1"/>
    <sheet name="% financiero" sheetId="10" r:id="rId2"/>
    <sheet name="METAS Y SECRETARIAS 2024" sheetId="19" r:id="rId3"/>
    <sheet name="METAS Y SECRETARIAS 2025" sheetId="3" r:id="rId4"/>
    <sheet name="PDT % 2024-2027" sheetId="11" r:id="rId5"/>
    <sheet name="Hoja4" sheetId="12" state="hidden" r:id="rId6"/>
    <sheet name="REPORTES 2024" sheetId="16" r:id="rId7"/>
    <sheet name="EJECUCIÓN 2024 POR SECTOR" sheetId="18" r:id="rId8"/>
    <sheet name="Hoja2" sheetId="17" r:id="rId9"/>
    <sheet name="Hoja1" sheetId="7" state="hidden" r:id="rId10"/>
    <sheet name="SISPT" sheetId="6" state="hidden" r:id="rId11"/>
  </sheets>
  <externalReferences>
    <externalReference r:id="rId12"/>
  </externalReferences>
  <definedNames>
    <definedName name="_xlnm._FilterDatabase" localSheetId="5" hidden="1">Hoja4!$A$1:$L$161</definedName>
    <definedName name="_xlnm._FilterDatabase" localSheetId="2" hidden="1">'METAS Y SECRETARIAS 2024'!$A$1:$X$93</definedName>
    <definedName name="_xlnm._FilterDatabase" localSheetId="3" hidden="1">'METAS Y SECRETARIAS 2025'!$A$1:$W$129</definedName>
    <definedName name="_xlnm._FilterDatabase" localSheetId="0" hidden="1">'PROYECTOS 2024'!$A$1:$P$93</definedName>
    <definedName name="_xlnm.Print_Area" localSheetId="3">'METAS Y SECRETARIAS 2025'!$A$1:$S$98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9" l="1"/>
  <c r="T20" i="3"/>
  <c r="X2" i="11"/>
  <c r="Q174" i="11"/>
  <c r="T129" i="3"/>
  <c r="W14" i="11"/>
  <c r="W23" i="11"/>
  <c r="W57" i="11"/>
  <c r="V3" i="11"/>
  <c r="V5" i="11"/>
  <c r="V6" i="11"/>
  <c r="V7" i="11"/>
  <c r="V8" i="11"/>
  <c r="V14" i="11"/>
  <c r="V15" i="11"/>
  <c r="V16" i="11"/>
  <c r="V17" i="11"/>
  <c r="V18" i="11"/>
  <c r="V19" i="11"/>
  <c r="V20" i="11"/>
  <c r="V22" i="11"/>
  <c r="V23" i="11"/>
  <c r="V25" i="11"/>
  <c r="V27" i="11"/>
  <c r="V28" i="11"/>
  <c r="V29" i="11"/>
  <c r="V30" i="11"/>
  <c r="V31" i="11"/>
  <c r="V34" i="11"/>
  <c r="V36" i="11"/>
  <c r="V37" i="11"/>
  <c r="V39" i="11"/>
  <c r="V43" i="11"/>
  <c r="V44" i="11"/>
  <c r="V45" i="11"/>
  <c r="V47" i="11"/>
  <c r="V48" i="11"/>
  <c r="V49" i="11"/>
  <c r="V50" i="11"/>
  <c r="V52" i="11"/>
  <c r="V56" i="11"/>
  <c r="V57" i="11"/>
  <c r="V59" i="11"/>
  <c r="V60" i="11"/>
  <c r="V63" i="11"/>
  <c r="V64" i="11"/>
  <c r="V66" i="11"/>
  <c r="V67" i="11"/>
  <c r="V69" i="11"/>
  <c r="V70" i="11"/>
  <c r="V72" i="11"/>
  <c r="V73" i="11"/>
  <c r="V74" i="11"/>
  <c r="V75" i="11"/>
  <c r="V77" i="11"/>
  <c r="V78" i="11"/>
  <c r="V80" i="11"/>
  <c r="V83" i="11"/>
  <c r="V85" i="11"/>
  <c r="V94" i="11"/>
  <c r="V99" i="11"/>
  <c r="V101" i="11"/>
  <c r="V102" i="11"/>
  <c r="V103" i="11"/>
  <c r="V104" i="11"/>
  <c r="V107" i="11"/>
  <c r="V108" i="11"/>
  <c r="V109" i="11"/>
  <c r="V110" i="11"/>
  <c r="V114" i="11"/>
  <c r="V115" i="11"/>
  <c r="V116" i="11"/>
  <c r="V117" i="11"/>
  <c r="V118" i="11"/>
  <c r="V119" i="11"/>
  <c r="V125" i="11"/>
  <c r="V126" i="11"/>
  <c r="V127" i="11"/>
  <c r="V128" i="11"/>
  <c r="V129" i="11"/>
  <c r="V130" i="11"/>
  <c r="V131" i="11"/>
  <c r="V132" i="11"/>
  <c r="V134" i="11"/>
  <c r="V137" i="11"/>
  <c r="V140" i="11"/>
  <c r="V141" i="11"/>
  <c r="V143" i="11"/>
  <c r="V144" i="11"/>
  <c r="V145" i="11"/>
  <c r="V146" i="11"/>
  <c r="V147" i="11"/>
  <c r="V149" i="11"/>
  <c r="V150" i="11"/>
  <c r="V151" i="11"/>
  <c r="V152" i="11"/>
  <c r="V153" i="11"/>
  <c r="V156" i="11"/>
  <c r="V2" i="11"/>
  <c r="U93" i="19"/>
  <c r="L93" i="19"/>
  <c r="U92" i="19"/>
  <c r="L92" i="19"/>
  <c r="U91" i="19"/>
  <c r="L91" i="19"/>
  <c r="U90" i="19"/>
  <c r="L90" i="19"/>
  <c r="U89" i="19"/>
  <c r="L89" i="19"/>
  <c r="U88" i="19"/>
  <c r="L88" i="19"/>
  <c r="U87" i="19"/>
  <c r="L87" i="19"/>
  <c r="V86" i="19"/>
  <c r="W149" i="11" s="1"/>
  <c r="U86" i="19"/>
  <c r="L86" i="19"/>
  <c r="U85" i="19"/>
  <c r="L85" i="19"/>
  <c r="U84" i="19"/>
  <c r="L84" i="19"/>
  <c r="U83" i="19"/>
  <c r="L83" i="19"/>
  <c r="V82" i="19"/>
  <c r="W144" i="11" s="1"/>
  <c r="U82" i="19"/>
  <c r="L82" i="19"/>
  <c r="U81" i="19"/>
  <c r="L81" i="19"/>
  <c r="U80" i="19"/>
  <c r="L80" i="19"/>
  <c r="U79" i="19"/>
  <c r="L79" i="19"/>
  <c r="V78" i="19"/>
  <c r="W137" i="11" s="1"/>
  <c r="U78" i="19"/>
  <c r="L78" i="19"/>
  <c r="U77" i="19"/>
  <c r="L77" i="19"/>
  <c r="R76" i="19"/>
  <c r="U76" i="19" s="1"/>
  <c r="L76" i="19"/>
  <c r="U75" i="19"/>
  <c r="L75" i="19"/>
  <c r="U74" i="19"/>
  <c r="L74" i="19"/>
  <c r="U73" i="19"/>
  <c r="L73" i="19"/>
  <c r="U72" i="19"/>
  <c r="L72" i="19"/>
  <c r="U71" i="19"/>
  <c r="L71" i="19"/>
  <c r="V70" i="19"/>
  <c r="W126" i="11" s="1"/>
  <c r="U70" i="19"/>
  <c r="L70" i="19"/>
  <c r="U69" i="19"/>
  <c r="L69" i="19"/>
  <c r="U68" i="19"/>
  <c r="L68" i="19"/>
  <c r="U67" i="19"/>
  <c r="L67" i="19"/>
  <c r="V66" i="19"/>
  <c r="W117" i="11" s="1"/>
  <c r="U66" i="19"/>
  <c r="L66" i="19"/>
  <c r="U65" i="19"/>
  <c r="L65" i="19"/>
  <c r="U64" i="19"/>
  <c r="L64" i="19"/>
  <c r="U63" i="19"/>
  <c r="L63" i="19"/>
  <c r="V62" i="19"/>
  <c r="W110" i="11" s="1"/>
  <c r="U62" i="19"/>
  <c r="L62" i="19"/>
  <c r="U61" i="19"/>
  <c r="L61" i="19"/>
  <c r="U60" i="19"/>
  <c r="L60" i="19"/>
  <c r="U59" i="19"/>
  <c r="L59" i="19"/>
  <c r="V58" i="19"/>
  <c r="W104" i="11" s="1"/>
  <c r="U58" i="19"/>
  <c r="L58" i="19"/>
  <c r="U57" i="19"/>
  <c r="L57" i="19"/>
  <c r="U56" i="19"/>
  <c r="L56" i="19"/>
  <c r="U55" i="19"/>
  <c r="L55" i="19"/>
  <c r="V54" i="19"/>
  <c r="W99" i="11" s="1"/>
  <c r="U54" i="19"/>
  <c r="L54" i="19"/>
  <c r="U53" i="19"/>
  <c r="L53" i="19"/>
  <c r="U52" i="19"/>
  <c r="L52" i="19"/>
  <c r="U51" i="19"/>
  <c r="L51" i="19"/>
  <c r="V50" i="19"/>
  <c r="W80" i="11" s="1"/>
  <c r="U50" i="19"/>
  <c r="L50" i="19"/>
  <c r="U49" i="19"/>
  <c r="L49" i="19"/>
  <c r="U48" i="19"/>
  <c r="L48" i="19"/>
  <c r="U47" i="19"/>
  <c r="L47" i="19"/>
  <c r="V46" i="19"/>
  <c r="W74" i="11" s="1"/>
  <c r="U46" i="19"/>
  <c r="L46" i="19"/>
  <c r="U45" i="19"/>
  <c r="L45" i="19"/>
  <c r="U44" i="19"/>
  <c r="L44" i="19"/>
  <c r="U43" i="19"/>
  <c r="L43" i="19"/>
  <c r="V42" i="19"/>
  <c r="W69" i="11" s="1"/>
  <c r="U42" i="19"/>
  <c r="L42" i="19"/>
  <c r="U41" i="19"/>
  <c r="L41" i="19"/>
  <c r="U40" i="19"/>
  <c r="L40" i="19"/>
  <c r="U39" i="19"/>
  <c r="L39" i="19"/>
  <c r="V38" i="19"/>
  <c r="W63" i="11" s="1"/>
  <c r="U38" i="19"/>
  <c r="L38" i="19"/>
  <c r="U37" i="19"/>
  <c r="L37" i="19"/>
  <c r="U36" i="19"/>
  <c r="L36" i="19"/>
  <c r="U35" i="19"/>
  <c r="L35" i="19"/>
  <c r="V34" i="19"/>
  <c r="W52" i="11" s="1"/>
  <c r="U34" i="19"/>
  <c r="L34" i="19"/>
  <c r="R33" i="19"/>
  <c r="U33" i="19" s="1"/>
  <c r="L33" i="19"/>
  <c r="U32" i="19"/>
  <c r="L32" i="19"/>
  <c r="U31" i="19"/>
  <c r="L31" i="19"/>
  <c r="V30" i="19"/>
  <c r="W47" i="11" s="1"/>
  <c r="U30" i="19"/>
  <c r="L30" i="19"/>
  <c r="U29" i="19"/>
  <c r="L29" i="19"/>
  <c r="U28" i="19"/>
  <c r="L28" i="19"/>
  <c r="U27" i="19"/>
  <c r="L27" i="19"/>
  <c r="V26" i="19"/>
  <c r="W39" i="11" s="1"/>
  <c r="U26" i="19"/>
  <c r="L26" i="19"/>
  <c r="U25" i="19"/>
  <c r="L25" i="19"/>
  <c r="U24" i="19"/>
  <c r="L24" i="19"/>
  <c r="U23" i="19"/>
  <c r="L23" i="19"/>
  <c r="V22" i="19"/>
  <c r="W31" i="11" s="1"/>
  <c r="U22" i="19"/>
  <c r="L22" i="19"/>
  <c r="U21" i="19"/>
  <c r="L21" i="19"/>
  <c r="U20" i="19"/>
  <c r="L20" i="19"/>
  <c r="U19" i="19"/>
  <c r="L19" i="19"/>
  <c r="V18" i="19"/>
  <c r="W27" i="11" s="1"/>
  <c r="U18" i="19"/>
  <c r="L18" i="19"/>
  <c r="U17" i="19"/>
  <c r="L17" i="19"/>
  <c r="U16" i="19"/>
  <c r="L16" i="19"/>
  <c r="V15" i="19"/>
  <c r="W22" i="11" s="1"/>
  <c r="U15" i="19"/>
  <c r="L15" i="19"/>
  <c r="V14" i="19"/>
  <c r="W20" i="11" s="1"/>
  <c r="U14" i="19"/>
  <c r="L14" i="19"/>
  <c r="V13" i="19"/>
  <c r="W19" i="11" s="1"/>
  <c r="U13" i="19"/>
  <c r="L13" i="19"/>
  <c r="V12" i="19"/>
  <c r="W18" i="11" s="1"/>
  <c r="U12" i="19"/>
  <c r="L12" i="19"/>
  <c r="V11" i="19"/>
  <c r="W17" i="11" s="1"/>
  <c r="U11" i="19"/>
  <c r="L11" i="19"/>
  <c r="V10" i="19"/>
  <c r="W16" i="11" s="1"/>
  <c r="U10" i="19"/>
  <c r="L10" i="19"/>
  <c r="U9" i="19"/>
  <c r="L9" i="19"/>
  <c r="U8" i="19"/>
  <c r="L8" i="19"/>
  <c r="U7" i="19"/>
  <c r="L7" i="19"/>
  <c r="U6" i="19"/>
  <c r="L6" i="19"/>
  <c r="U5" i="19"/>
  <c r="L5" i="19"/>
  <c r="V4" i="19"/>
  <c r="W3" i="11" s="1"/>
  <c r="U4" i="19"/>
  <c r="L4" i="19"/>
  <c r="U3" i="19"/>
  <c r="L3" i="19"/>
  <c r="U2" i="19"/>
  <c r="X1" i="19"/>
  <c r="V73" i="19" s="1"/>
  <c r="W129" i="11" s="1"/>
  <c r="W1" i="19"/>
  <c r="V93" i="19" s="1"/>
  <c r="W60" i="11" s="1"/>
  <c r="V1" i="19"/>
  <c r="Y8" i="11"/>
  <c r="Y19" i="11"/>
  <c r="Y44" i="11"/>
  <c r="X3" i="11"/>
  <c r="X4" i="11"/>
  <c r="X5" i="11"/>
  <c r="X6" i="11"/>
  <c r="X7" i="11"/>
  <c r="X8" i="11"/>
  <c r="X9" i="11"/>
  <c r="X11" i="11"/>
  <c r="X13" i="11"/>
  <c r="X15" i="11"/>
  <c r="X16" i="11"/>
  <c r="X17" i="11"/>
  <c r="X18" i="11"/>
  <c r="X19" i="11"/>
  <c r="X20" i="11"/>
  <c r="X22" i="11"/>
  <c r="X25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3" i="11"/>
  <c r="X44" i="11"/>
  <c r="X45" i="11"/>
  <c r="X46" i="11"/>
  <c r="X47" i="11"/>
  <c r="X48" i="11"/>
  <c r="X49" i="11"/>
  <c r="X50" i="11"/>
  <c r="X51" i="11"/>
  <c r="X52" i="11"/>
  <c r="X55" i="11"/>
  <c r="X56" i="11"/>
  <c r="X58" i="11"/>
  <c r="X59" i="11"/>
  <c r="X60" i="11"/>
  <c r="X63" i="11"/>
  <c r="X64" i="11"/>
  <c r="X66" i="11"/>
  <c r="X67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2" i="11"/>
  <c r="X83" i="11"/>
  <c r="X84" i="11"/>
  <c r="X85" i="11"/>
  <c r="X87" i="11"/>
  <c r="X88" i="11"/>
  <c r="X89" i="11"/>
  <c r="X91" i="11"/>
  <c r="X92" i="11"/>
  <c r="X94" i="11"/>
  <c r="X96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2" i="11"/>
  <c r="X113" i="11"/>
  <c r="X114" i="11"/>
  <c r="X115" i="11"/>
  <c r="X116" i="11"/>
  <c r="X117" i="11"/>
  <c r="X118" i="11"/>
  <c r="X119" i="11"/>
  <c r="X120" i="11"/>
  <c r="X121" i="11"/>
  <c r="X123" i="11"/>
  <c r="X124" i="11"/>
  <c r="X125" i="11"/>
  <c r="X126" i="11"/>
  <c r="X127" i="11"/>
  <c r="X128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9" i="11"/>
  <c r="X150" i="11"/>
  <c r="X151" i="11"/>
  <c r="X152" i="11"/>
  <c r="X153" i="11"/>
  <c r="X154" i="11"/>
  <c r="X156" i="11"/>
  <c r="U97" i="3"/>
  <c r="Y120" i="11" s="1"/>
  <c r="U98" i="3"/>
  <c r="Y121" i="11" s="1"/>
  <c r="U99" i="3"/>
  <c r="Y123" i="11" s="1"/>
  <c r="U100" i="3"/>
  <c r="Y124" i="11" s="1"/>
  <c r="U101" i="3"/>
  <c r="Y125" i="11" s="1"/>
  <c r="U102" i="3"/>
  <c r="Y126" i="11" s="1"/>
  <c r="U103" i="3"/>
  <c r="Y127" i="11" s="1"/>
  <c r="U104" i="3"/>
  <c r="Y128" i="11" s="1"/>
  <c r="U105" i="3"/>
  <c r="Y130" i="11" s="1"/>
  <c r="U106" i="3"/>
  <c r="Y131" i="11" s="1"/>
  <c r="U107" i="3"/>
  <c r="Y132" i="11" s="1"/>
  <c r="U108" i="3"/>
  <c r="Y133" i="11" s="1"/>
  <c r="U109" i="3"/>
  <c r="Y134" i="11" s="1"/>
  <c r="U110" i="3"/>
  <c r="Y135" i="11" s="1"/>
  <c r="U111" i="3"/>
  <c r="Y136" i="11" s="1"/>
  <c r="U112" i="3"/>
  <c r="Y137" i="11" s="1"/>
  <c r="U113" i="3"/>
  <c r="Y138" i="11" s="1"/>
  <c r="U114" i="3"/>
  <c r="Y139" i="11" s="1"/>
  <c r="U115" i="3"/>
  <c r="Y140" i="11" s="1"/>
  <c r="U116" i="3"/>
  <c r="Y141" i="11" s="1"/>
  <c r="U117" i="3"/>
  <c r="Y142" i="11" s="1"/>
  <c r="U118" i="3"/>
  <c r="Y143" i="11" s="1"/>
  <c r="U119" i="3"/>
  <c r="Y144" i="11" s="1"/>
  <c r="U120" i="3"/>
  <c r="Y145" i="11" s="1"/>
  <c r="U121" i="3"/>
  <c r="Y146" i="11" s="1"/>
  <c r="U122" i="3"/>
  <c r="Y147" i="11" s="1"/>
  <c r="U123" i="3"/>
  <c r="Y149" i="11" s="1"/>
  <c r="U124" i="3"/>
  <c r="Y150" i="11" s="1"/>
  <c r="U125" i="3"/>
  <c r="Y151" i="11" s="1"/>
  <c r="U126" i="3"/>
  <c r="Y152" i="11" s="1"/>
  <c r="U127" i="3"/>
  <c r="Y153" i="11" s="1"/>
  <c r="U128" i="3"/>
  <c r="Y154" i="11" s="1"/>
  <c r="U129" i="3"/>
  <c r="Y156" i="11" s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3" i="3"/>
  <c r="U3" i="3"/>
  <c r="Y3" i="11" s="1"/>
  <c r="U2" i="3"/>
  <c r="Y2" i="11" s="1"/>
  <c r="T2" i="3"/>
  <c r="V133" i="11" l="1"/>
  <c r="V5" i="19"/>
  <c r="W5" i="11" s="1"/>
  <c r="V74" i="19"/>
  <c r="W130" i="11" s="1"/>
  <c r="V90" i="19"/>
  <c r="W153" i="11" s="1"/>
  <c r="V2" i="19"/>
  <c r="W156" i="11" s="1"/>
  <c r="V6" i="19"/>
  <c r="W6" i="11" s="1"/>
  <c r="V19" i="19"/>
  <c r="W28" i="11" s="1"/>
  <c r="V23" i="19"/>
  <c r="W34" i="11" s="1"/>
  <c r="V27" i="19"/>
  <c r="W43" i="11" s="1"/>
  <c r="V31" i="19"/>
  <c r="W48" i="11" s="1"/>
  <c r="V39" i="19"/>
  <c r="W64" i="11" s="1"/>
  <c r="V43" i="19"/>
  <c r="W70" i="11" s="1"/>
  <c r="V47" i="19"/>
  <c r="W75" i="11" s="1"/>
  <c r="V51" i="19"/>
  <c r="W83" i="11" s="1"/>
  <c r="V55" i="19"/>
  <c r="W101" i="11" s="1"/>
  <c r="V59" i="19"/>
  <c r="W107" i="11" s="1"/>
  <c r="V63" i="19"/>
  <c r="W114" i="11" s="1"/>
  <c r="V67" i="19"/>
  <c r="W118" i="11" s="1"/>
  <c r="V71" i="19"/>
  <c r="W127" i="11" s="1"/>
  <c r="V75" i="19"/>
  <c r="W131" i="11" s="1"/>
  <c r="V35" i="19"/>
  <c r="W56" i="11" s="1"/>
  <c r="V79" i="19"/>
  <c r="W140" i="11" s="1"/>
  <c r="V83" i="19"/>
  <c r="W145" i="11" s="1"/>
  <c r="V87" i="19"/>
  <c r="W150" i="11" s="1"/>
  <c r="V91" i="19"/>
  <c r="W8" i="11" s="1"/>
  <c r="V3" i="19"/>
  <c r="W2" i="11" s="1"/>
  <c r="AD2" i="11" s="1"/>
  <c r="V7" i="19"/>
  <c r="W7" i="11" s="1"/>
  <c r="V20" i="19"/>
  <c r="W29" i="11" s="1"/>
  <c r="V24" i="19"/>
  <c r="W36" i="11" s="1"/>
  <c r="V28" i="19"/>
  <c r="W44" i="11" s="1"/>
  <c r="V32" i="19"/>
  <c r="W49" i="11" s="1"/>
  <c r="V40" i="19"/>
  <c r="W66" i="11" s="1"/>
  <c r="V44" i="19"/>
  <c r="W72" i="11" s="1"/>
  <c r="V48" i="19"/>
  <c r="W77" i="11" s="1"/>
  <c r="V52" i="19"/>
  <c r="W85" i="11" s="1"/>
  <c r="V56" i="19"/>
  <c r="W102" i="11" s="1"/>
  <c r="V60" i="19"/>
  <c r="W108" i="11" s="1"/>
  <c r="V64" i="19"/>
  <c r="V68" i="19"/>
  <c r="W119" i="11" s="1"/>
  <c r="V72" i="19"/>
  <c r="W128" i="11" s="1"/>
  <c r="V76" i="19"/>
  <c r="W133" i="11" s="1"/>
  <c r="V80" i="19"/>
  <c r="W141" i="11" s="1"/>
  <c r="V84" i="19"/>
  <c r="W146" i="11" s="1"/>
  <c r="V88" i="19"/>
  <c r="W151" i="11" s="1"/>
  <c r="V92" i="19"/>
  <c r="W132" i="11" s="1"/>
  <c r="V17" i="19"/>
  <c r="W25" i="11" s="1"/>
  <c r="V21" i="19"/>
  <c r="W30" i="11" s="1"/>
  <c r="V25" i="19"/>
  <c r="W37" i="11" s="1"/>
  <c r="V29" i="19"/>
  <c r="W45" i="11" s="1"/>
  <c r="V37" i="19"/>
  <c r="W59" i="11" s="1"/>
  <c r="V41" i="19"/>
  <c r="W67" i="11" s="1"/>
  <c r="V45" i="19"/>
  <c r="W73" i="11" s="1"/>
  <c r="V49" i="19"/>
  <c r="W78" i="11" s="1"/>
  <c r="V53" i="19"/>
  <c r="W94" i="11" s="1"/>
  <c r="V57" i="19"/>
  <c r="W103" i="11" s="1"/>
  <c r="V61" i="19"/>
  <c r="W109" i="11" s="1"/>
  <c r="V65" i="19"/>
  <c r="V69" i="19"/>
  <c r="W125" i="11" s="1"/>
  <c r="V9" i="19"/>
  <c r="W15" i="11" s="1"/>
  <c r="V33" i="19"/>
  <c r="W50" i="11" s="1"/>
  <c r="V77" i="19"/>
  <c r="W134" i="11" s="1"/>
  <c r="V81" i="19"/>
  <c r="W143" i="11" s="1"/>
  <c r="V85" i="19"/>
  <c r="W147" i="11" s="1"/>
  <c r="V89" i="19"/>
  <c r="W152" i="11" s="1"/>
  <c r="W115" i="11" l="1"/>
  <c r="W116" i="11"/>
  <c r="U96" i="3"/>
  <c r="Y119" i="11" s="1"/>
  <c r="U95" i="3" l="1"/>
  <c r="Y118" i="11" s="1"/>
  <c r="U94" i="3"/>
  <c r="Y117" i="11" s="1"/>
  <c r="AD12" i="11" l="1"/>
  <c r="AD21" i="11"/>
  <c r="AD24" i="11"/>
  <c r="AD26" i="11"/>
  <c r="AD42" i="11"/>
  <c r="AD53" i="11"/>
  <c r="AD54" i="11"/>
  <c r="AD61" i="11"/>
  <c r="AD62" i="11"/>
  <c r="AD65" i="11"/>
  <c r="AD68" i="11"/>
  <c r="AD81" i="11"/>
  <c r="AD86" i="11"/>
  <c r="AD90" i="11"/>
  <c r="AD93" i="11"/>
  <c r="AD95" i="11"/>
  <c r="AD97" i="11"/>
  <c r="AD98" i="11"/>
  <c r="AD120" i="11"/>
  <c r="AD121" i="11"/>
  <c r="AD122" i="11"/>
  <c r="AD123" i="11"/>
  <c r="AD124" i="11"/>
  <c r="AD135" i="11"/>
  <c r="AD136" i="11"/>
  <c r="AD138" i="11"/>
  <c r="AD142" i="11"/>
  <c r="AD148" i="11"/>
  <c r="AD154" i="11"/>
  <c r="AD155" i="11"/>
  <c r="L2" i="3"/>
  <c r="O2" i="11"/>
  <c r="CA158" i="6"/>
  <c r="BL158" i="6"/>
  <c r="AW158" i="6"/>
  <c r="AH158" i="6"/>
  <c r="CA157" i="6"/>
  <c r="BL157" i="6"/>
  <c r="AW157" i="6"/>
  <c r="AH157" i="6"/>
  <c r="CA156" i="6"/>
  <c r="BL156" i="6"/>
  <c r="AW156" i="6"/>
  <c r="AH156" i="6"/>
  <c r="CA155" i="6"/>
  <c r="BL155" i="6"/>
  <c r="AW155" i="6"/>
  <c r="AH155" i="6"/>
  <c r="CA154" i="6"/>
  <c r="BL154" i="6"/>
  <c r="AW154" i="6"/>
  <c r="AH154" i="6"/>
  <c r="CA153" i="6"/>
  <c r="BL153" i="6"/>
  <c r="AW153" i="6"/>
  <c r="AH153" i="6"/>
  <c r="CA152" i="6"/>
  <c r="BL152" i="6"/>
  <c r="AW152" i="6"/>
  <c r="AH152" i="6"/>
  <c r="CA151" i="6"/>
  <c r="BL151" i="6"/>
  <c r="AW151" i="6"/>
  <c r="AH151" i="6"/>
  <c r="CA150" i="6"/>
  <c r="BL150" i="6"/>
  <c r="AW150" i="6"/>
  <c r="AH150" i="6"/>
  <c r="CA149" i="6"/>
  <c r="BL149" i="6"/>
  <c r="AW149" i="6"/>
  <c r="AH149" i="6"/>
  <c r="CA148" i="6"/>
  <c r="BL148" i="6"/>
  <c r="AW148" i="6"/>
  <c r="AH148" i="6"/>
  <c r="CA147" i="6"/>
  <c r="BL147" i="6"/>
  <c r="AW147" i="6"/>
  <c r="AH147" i="6"/>
  <c r="CA146" i="6"/>
  <c r="BL146" i="6"/>
  <c r="AW146" i="6"/>
  <c r="AH146" i="6"/>
  <c r="CA145" i="6"/>
  <c r="BL145" i="6"/>
  <c r="AW145" i="6"/>
  <c r="AH145" i="6"/>
  <c r="CA144" i="6"/>
  <c r="BL144" i="6"/>
  <c r="AW144" i="6"/>
  <c r="AH144" i="6"/>
  <c r="CA143" i="6"/>
  <c r="BL143" i="6"/>
  <c r="AW143" i="6"/>
  <c r="AH143" i="6"/>
  <c r="CA142" i="6"/>
  <c r="BL142" i="6"/>
  <c r="AW142" i="6"/>
  <c r="AH142" i="6"/>
  <c r="CA141" i="6"/>
  <c r="BL141" i="6"/>
  <c r="AW141" i="6"/>
  <c r="AH141" i="6"/>
  <c r="CA140" i="6"/>
  <c r="BL140" i="6"/>
  <c r="AW140" i="6"/>
  <c r="AH140" i="6"/>
  <c r="CA139" i="6"/>
  <c r="BL139" i="6"/>
  <c r="AW139" i="6"/>
  <c r="AH139" i="6"/>
  <c r="CA138" i="6"/>
  <c r="BL138" i="6"/>
  <c r="AW138" i="6"/>
  <c r="AH138" i="6"/>
  <c r="CA137" i="6"/>
  <c r="BL137" i="6"/>
  <c r="AW137" i="6"/>
  <c r="AH137" i="6"/>
  <c r="CA136" i="6"/>
  <c r="BL136" i="6"/>
  <c r="AW136" i="6"/>
  <c r="AH136" i="6"/>
  <c r="CA135" i="6"/>
  <c r="BL135" i="6"/>
  <c r="AW135" i="6"/>
  <c r="AH135" i="6"/>
  <c r="CA134" i="6"/>
  <c r="BL134" i="6"/>
  <c r="AW134" i="6"/>
  <c r="AH134" i="6"/>
  <c r="CA133" i="6"/>
  <c r="BL133" i="6"/>
  <c r="AW133" i="6"/>
  <c r="AH133" i="6"/>
  <c r="CA132" i="6"/>
  <c r="BL132" i="6"/>
  <c r="AW132" i="6"/>
  <c r="AH132" i="6"/>
  <c r="CA131" i="6"/>
  <c r="BL131" i="6"/>
  <c r="AW131" i="6"/>
  <c r="AH131" i="6"/>
  <c r="CA130" i="6"/>
  <c r="BL130" i="6"/>
  <c r="AW130" i="6"/>
  <c r="AH130" i="6"/>
  <c r="CA129" i="6"/>
  <c r="BL129" i="6"/>
  <c r="AW129" i="6"/>
  <c r="AH129" i="6"/>
  <c r="CA128" i="6"/>
  <c r="BL128" i="6"/>
  <c r="AW128" i="6"/>
  <c r="AH128" i="6"/>
  <c r="CA127" i="6"/>
  <c r="BL127" i="6"/>
  <c r="AW127" i="6"/>
  <c r="AH127" i="6"/>
  <c r="CA126" i="6"/>
  <c r="BL126" i="6"/>
  <c r="AW126" i="6"/>
  <c r="AH126" i="6"/>
  <c r="CA125" i="6"/>
  <c r="BL125" i="6"/>
  <c r="AW125" i="6"/>
  <c r="AH125" i="6"/>
  <c r="CA124" i="6"/>
  <c r="BL124" i="6"/>
  <c r="AW124" i="6"/>
  <c r="AH124" i="6"/>
  <c r="CA123" i="6"/>
  <c r="BL123" i="6"/>
  <c r="AW123" i="6"/>
  <c r="AH123" i="6"/>
  <c r="CA122" i="6"/>
  <c r="BL122" i="6"/>
  <c r="AW122" i="6"/>
  <c r="AH122" i="6"/>
  <c r="CA121" i="6"/>
  <c r="BL121" i="6"/>
  <c r="AW121" i="6"/>
  <c r="AH121" i="6"/>
  <c r="CA120" i="6"/>
  <c r="BL120" i="6"/>
  <c r="AW120" i="6"/>
  <c r="AH120" i="6"/>
  <c r="CA119" i="6"/>
  <c r="BL119" i="6"/>
  <c r="AW119" i="6"/>
  <c r="AH119" i="6"/>
  <c r="CA118" i="6"/>
  <c r="BL118" i="6"/>
  <c r="AW118" i="6"/>
  <c r="AH118" i="6"/>
  <c r="CA117" i="6"/>
  <c r="BL117" i="6"/>
  <c r="AW117" i="6"/>
  <c r="AH117" i="6"/>
  <c r="CA116" i="6"/>
  <c r="BL116" i="6"/>
  <c r="AW116" i="6"/>
  <c r="AH116" i="6"/>
  <c r="CA115" i="6"/>
  <c r="BL115" i="6"/>
  <c r="AW115" i="6"/>
  <c r="AH115" i="6"/>
  <c r="CA114" i="6"/>
  <c r="BL114" i="6"/>
  <c r="AW114" i="6"/>
  <c r="AH114" i="6"/>
  <c r="CA113" i="6"/>
  <c r="BL113" i="6"/>
  <c r="AW113" i="6"/>
  <c r="AH113" i="6"/>
  <c r="CA112" i="6"/>
  <c r="BL112" i="6"/>
  <c r="AW112" i="6"/>
  <c r="AH112" i="6"/>
  <c r="CA111" i="6"/>
  <c r="BL111" i="6"/>
  <c r="AW111" i="6"/>
  <c r="AH111" i="6"/>
  <c r="CA110" i="6"/>
  <c r="BL110" i="6"/>
  <c r="AW110" i="6"/>
  <c r="AH110" i="6"/>
  <c r="CA109" i="6"/>
  <c r="BL109" i="6"/>
  <c r="AW109" i="6"/>
  <c r="AH109" i="6"/>
  <c r="CA108" i="6"/>
  <c r="BL108" i="6"/>
  <c r="AW108" i="6"/>
  <c r="AH108" i="6"/>
  <c r="CA107" i="6"/>
  <c r="BL107" i="6"/>
  <c r="AW107" i="6"/>
  <c r="AH107" i="6"/>
  <c r="CA106" i="6"/>
  <c r="BL106" i="6"/>
  <c r="AW106" i="6"/>
  <c r="AH106" i="6"/>
  <c r="CA105" i="6"/>
  <c r="BL105" i="6"/>
  <c r="AW105" i="6"/>
  <c r="AH105" i="6"/>
  <c r="CA104" i="6"/>
  <c r="BL104" i="6"/>
  <c r="AW104" i="6"/>
  <c r="AH104" i="6"/>
  <c r="CA103" i="6"/>
  <c r="BL103" i="6"/>
  <c r="AW103" i="6"/>
  <c r="AH103" i="6"/>
  <c r="CA102" i="6"/>
  <c r="BL102" i="6"/>
  <c r="AW102" i="6"/>
  <c r="AH102" i="6"/>
  <c r="CA101" i="6"/>
  <c r="BL101" i="6"/>
  <c r="AW101" i="6"/>
  <c r="AH101" i="6"/>
  <c r="CA100" i="6"/>
  <c r="BL100" i="6"/>
  <c r="AW100" i="6"/>
  <c r="AH100" i="6"/>
  <c r="CA99" i="6"/>
  <c r="BL99" i="6"/>
  <c r="AW99" i="6"/>
  <c r="AH99" i="6"/>
  <c r="CA98" i="6"/>
  <c r="BL98" i="6"/>
  <c r="AW98" i="6"/>
  <c r="AH98" i="6"/>
  <c r="CA97" i="6"/>
  <c r="BL97" i="6"/>
  <c r="AW97" i="6"/>
  <c r="AH97" i="6"/>
  <c r="CA96" i="6"/>
  <c r="BL96" i="6"/>
  <c r="AW96" i="6"/>
  <c r="AH96" i="6"/>
  <c r="CA95" i="6"/>
  <c r="BL95" i="6"/>
  <c r="AW95" i="6"/>
  <c r="AH95" i="6"/>
  <c r="CA94" i="6"/>
  <c r="BL94" i="6"/>
  <c r="AW94" i="6"/>
  <c r="AH94" i="6"/>
  <c r="CA93" i="6"/>
  <c r="BL93" i="6"/>
  <c r="AW93" i="6"/>
  <c r="AH93" i="6"/>
  <c r="CA92" i="6"/>
  <c r="BL92" i="6"/>
  <c r="AW92" i="6"/>
  <c r="AH92" i="6"/>
  <c r="CA91" i="6"/>
  <c r="BL91" i="6"/>
  <c r="AW91" i="6"/>
  <c r="AH91" i="6"/>
  <c r="CA90" i="6"/>
  <c r="BL90" i="6"/>
  <c r="AW90" i="6"/>
  <c r="AH90" i="6"/>
  <c r="CA89" i="6"/>
  <c r="BL89" i="6"/>
  <c r="AW89" i="6"/>
  <c r="AH89" i="6"/>
  <c r="CA88" i="6"/>
  <c r="BL88" i="6"/>
  <c r="AW88" i="6"/>
  <c r="AH88" i="6"/>
  <c r="CA87" i="6"/>
  <c r="BL87" i="6"/>
  <c r="AW87" i="6"/>
  <c r="AH87" i="6"/>
  <c r="CA86" i="6"/>
  <c r="BL86" i="6"/>
  <c r="AW86" i="6"/>
  <c r="AH86" i="6"/>
  <c r="CA85" i="6"/>
  <c r="BL85" i="6"/>
  <c r="AW85" i="6"/>
  <c r="AH85" i="6"/>
  <c r="CA84" i="6"/>
  <c r="BL84" i="6"/>
  <c r="AW84" i="6"/>
  <c r="AH84" i="6"/>
  <c r="CA83" i="6"/>
  <c r="BL83" i="6"/>
  <c r="AW83" i="6"/>
  <c r="AH83" i="6"/>
  <c r="CA82" i="6"/>
  <c r="BL82" i="6"/>
  <c r="AW82" i="6"/>
  <c r="AH82" i="6"/>
  <c r="CA81" i="6"/>
  <c r="BL81" i="6"/>
  <c r="AW81" i="6"/>
  <c r="AH81" i="6"/>
  <c r="CA80" i="6"/>
  <c r="BL80" i="6"/>
  <c r="AW80" i="6"/>
  <c r="AH80" i="6"/>
  <c r="CA79" i="6"/>
  <c r="BL79" i="6"/>
  <c r="AW79" i="6"/>
  <c r="AH79" i="6"/>
  <c r="CA78" i="6"/>
  <c r="BL78" i="6"/>
  <c r="AW78" i="6"/>
  <c r="AH78" i="6"/>
  <c r="CA77" i="6"/>
  <c r="BL77" i="6"/>
  <c r="AW77" i="6"/>
  <c r="AH77" i="6"/>
  <c r="CA76" i="6"/>
  <c r="BL76" i="6"/>
  <c r="AW76" i="6"/>
  <c r="AH76" i="6"/>
  <c r="CA75" i="6"/>
  <c r="BL75" i="6"/>
  <c r="AW75" i="6"/>
  <c r="AH75" i="6"/>
  <c r="CA74" i="6"/>
  <c r="BL74" i="6"/>
  <c r="AW74" i="6"/>
  <c r="AH74" i="6"/>
  <c r="CA73" i="6"/>
  <c r="BL73" i="6"/>
  <c r="AW73" i="6"/>
  <c r="AH73" i="6"/>
  <c r="CA72" i="6"/>
  <c r="BL72" i="6"/>
  <c r="AW72" i="6"/>
  <c r="AH72" i="6"/>
  <c r="CA71" i="6"/>
  <c r="BL71" i="6"/>
  <c r="AW71" i="6"/>
  <c r="AH71" i="6"/>
  <c r="CA70" i="6"/>
  <c r="BL70" i="6"/>
  <c r="AW70" i="6"/>
  <c r="AH70" i="6"/>
  <c r="CA69" i="6"/>
  <c r="BL69" i="6"/>
  <c r="AW69" i="6"/>
  <c r="AH69" i="6"/>
  <c r="CA68" i="6"/>
  <c r="BL68" i="6"/>
  <c r="AW68" i="6"/>
  <c r="AH68" i="6"/>
  <c r="CA67" i="6"/>
  <c r="BL67" i="6"/>
  <c r="AW67" i="6"/>
  <c r="AH67" i="6"/>
  <c r="CA66" i="6"/>
  <c r="BL66" i="6"/>
  <c r="AW66" i="6"/>
  <c r="AH66" i="6"/>
  <c r="CA65" i="6"/>
  <c r="BL65" i="6"/>
  <c r="AW65" i="6"/>
  <c r="AH65" i="6"/>
  <c r="CA64" i="6"/>
  <c r="BL64" i="6"/>
  <c r="AW64" i="6"/>
  <c r="AH64" i="6"/>
  <c r="CA63" i="6"/>
  <c r="BL63" i="6"/>
  <c r="AW63" i="6"/>
  <c r="AH63" i="6"/>
  <c r="CA62" i="6"/>
  <c r="BL62" i="6"/>
  <c r="AW62" i="6"/>
  <c r="AH62" i="6"/>
  <c r="CA61" i="6"/>
  <c r="BL61" i="6"/>
  <c r="AW61" i="6"/>
  <c r="AH61" i="6"/>
  <c r="CA60" i="6"/>
  <c r="BL60" i="6"/>
  <c r="AW60" i="6"/>
  <c r="AH60" i="6"/>
  <c r="CA59" i="6"/>
  <c r="BL59" i="6"/>
  <c r="AW59" i="6"/>
  <c r="AH59" i="6"/>
  <c r="CA58" i="6"/>
  <c r="BL58" i="6"/>
  <c r="AW58" i="6"/>
  <c r="AH58" i="6"/>
  <c r="CA57" i="6"/>
  <c r="BL57" i="6"/>
  <c r="AW57" i="6"/>
  <c r="AH57" i="6"/>
  <c r="CA56" i="6"/>
  <c r="BL56" i="6"/>
  <c r="AW56" i="6"/>
  <c r="AH56" i="6"/>
  <c r="CA55" i="6"/>
  <c r="BL55" i="6"/>
  <c r="AW55" i="6"/>
  <c r="AH55" i="6"/>
  <c r="CA54" i="6"/>
  <c r="BL54" i="6"/>
  <c r="AW54" i="6"/>
  <c r="AH54" i="6"/>
  <c r="CA53" i="6"/>
  <c r="BL53" i="6"/>
  <c r="AW53" i="6"/>
  <c r="AH53" i="6"/>
  <c r="CA52" i="6"/>
  <c r="BL52" i="6"/>
  <c r="AW52" i="6"/>
  <c r="AH52" i="6"/>
  <c r="CA51" i="6"/>
  <c r="BL51" i="6"/>
  <c r="AW51" i="6"/>
  <c r="AH51" i="6"/>
  <c r="CA50" i="6"/>
  <c r="BL50" i="6"/>
  <c r="AW50" i="6"/>
  <c r="AH50" i="6"/>
  <c r="CA49" i="6"/>
  <c r="BL49" i="6"/>
  <c r="AW49" i="6"/>
  <c r="AH49" i="6"/>
  <c r="CA48" i="6"/>
  <c r="BL48" i="6"/>
  <c r="AW48" i="6"/>
  <c r="AH48" i="6"/>
  <c r="CA47" i="6"/>
  <c r="BL47" i="6"/>
  <c r="AW47" i="6"/>
  <c r="AH47" i="6"/>
  <c r="CA46" i="6"/>
  <c r="BL46" i="6"/>
  <c r="AW46" i="6"/>
  <c r="AH46" i="6"/>
  <c r="CA45" i="6"/>
  <c r="BL45" i="6"/>
  <c r="AW45" i="6"/>
  <c r="AH45" i="6"/>
  <c r="CA44" i="6"/>
  <c r="BL44" i="6"/>
  <c r="AW44" i="6"/>
  <c r="AH44" i="6"/>
  <c r="CA43" i="6"/>
  <c r="BL43" i="6"/>
  <c r="AW43" i="6"/>
  <c r="AH43" i="6"/>
  <c r="CA42" i="6"/>
  <c r="BL42" i="6"/>
  <c r="AW42" i="6"/>
  <c r="AH42" i="6"/>
  <c r="CA41" i="6"/>
  <c r="BL41" i="6"/>
  <c r="AW41" i="6"/>
  <c r="AH41" i="6"/>
  <c r="CA40" i="6"/>
  <c r="BL40" i="6"/>
  <c r="AW40" i="6"/>
  <c r="AH40" i="6"/>
  <c r="CA39" i="6"/>
  <c r="BL39" i="6"/>
  <c r="AW39" i="6"/>
  <c r="AH39" i="6"/>
  <c r="CA38" i="6"/>
  <c r="BL38" i="6"/>
  <c r="AW38" i="6"/>
  <c r="AH38" i="6"/>
  <c r="CA37" i="6"/>
  <c r="BL37" i="6"/>
  <c r="AW37" i="6"/>
  <c r="AH37" i="6"/>
  <c r="CA36" i="6"/>
  <c r="BL36" i="6"/>
  <c r="AW36" i="6"/>
  <c r="AH36" i="6"/>
  <c r="CA35" i="6"/>
  <c r="BL35" i="6"/>
  <c r="AW35" i="6"/>
  <c r="AH35" i="6"/>
  <c r="CA34" i="6"/>
  <c r="BL34" i="6"/>
  <c r="AW34" i="6"/>
  <c r="AH34" i="6"/>
  <c r="CA33" i="6"/>
  <c r="BL33" i="6"/>
  <c r="AW33" i="6"/>
  <c r="AH33" i="6"/>
  <c r="CA32" i="6"/>
  <c r="BL32" i="6"/>
  <c r="AW32" i="6"/>
  <c r="AH32" i="6"/>
  <c r="CA31" i="6"/>
  <c r="BL31" i="6"/>
  <c r="AW31" i="6"/>
  <c r="AH31" i="6"/>
  <c r="CA30" i="6"/>
  <c r="BL30" i="6"/>
  <c r="AW30" i="6"/>
  <c r="AH30" i="6"/>
  <c r="CA29" i="6"/>
  <c r="BL29" i="6"/>
  <c r="AW29" i="6"/>
  <c r="AH29" i="6"/>
  <c r="CA28" i="6"/>
  <c r="BL28" i="6"/>
  <c r="AW28" i="6"/>
  <c r="AH28" i="6"/>
  <c r="CA27" i="6"/>
  <c r="BL27" i="6"/>
  <c r="AW27" i="6"/>
  <c r="AH27" i="6"/>
  <c r="CA26" i="6"/>
  <c r="BL26" i="6"/>
  <c r="AW26" i="6"/>
  <c r="AH26" i="6"/>
  <c r="CA25" i="6"/>
  <c r="BL25" i="6"/>
  <c r="AW25" i="6"/>
  <c r="AH25" i="6"/>
  <c r="CA24" i="6"/>
  <c r="BL24" i="6"/>
  <c r="AW24" i="6"/>
  <c r="AH24" i="6"/>
  <c r="CA23" i="6"/>
  <c r="BL23" i="6"/>
  <c r="AW23" i="6"/>
  <c r="AH23" i="6"/>
  <c r="CA22" i="6"/>
  <c r="BL22" i="6"/>
  <c r="AW22" i="6"/>
  <c r="AH22" i="6"/>
  <c r="CA21" i="6"/>
  <c r="BL21" i="6"/>
  <c r="AW21" i="6"/>
  <c r="AH21" i="6"/>
  <c r="CA20" i="6"/>
  <c r="BL20" i="6"/>
  <c r="AW20" i="6"/>
  <c r="AH20" i="6"/>
  <c r="CA19" i="6"/>
  <c r="BL19" i="6"/>
  <c r="AW19" i="6"/>
  <c r="AH19" i="6"/>
  <c r="CA18" i="6"/>
  <c r="BL18" i="6"/>
  <c r="AW18" i="6"/>
  <c r="AH18" i="6"/>
  <c r="CA17" i="6"/>
  <c r="BL17" i="6"/>
  <c r="AW17" i="6"/>
  <c r="AH17" i="6"/>
  <c r="CA16" i="6"/>
  <c r="BL16" i="6"/>
  <c r="AW16" i="6"/>
  <c r="AH16" i="6"/>
  <c r="CA15" i="6"/>
  <c r="BL15" i="6"/>
  <c r="AW15" i="6"/>
  <c r="AH15" i="6"/>
  <c r="CA14" i="6"/>
  <c r="BL14" i="6"/>
  <c r="AW14" i="6"/>
  <c r="AH14" i="6"/>
  <c r="CA13" i="6"/>
  <c r="BL13" i="6"/>
  <c r="AW13" i="6"/>
  <c r="AH13" i="6"/>
  <c r="CA12" i="6"/>
  <c r="BL12" i="6"/>
  <c r="AW12" i="6"/>
  <c r="AH12" i="6"/>
  <c r="CA11" i="6"/>
  <c r="BL11" i="6"/>
  <c r="AW11" i="6"/>
  <c r="AH11" i="6"/>
  <c r="CA10" i="6"/>
  <c r="BL10" i="6"/>
  <c r="AW10" i="6"/>
  <c r="AH10" i="6"/>
  <c r="CA9" i="6"/>
  <c r="BL9" i="6"/>
  <c r="AW9" i="6"/>
  <c r="AH9" i="6"/>
  <c r="CA8" i="6"/>
  <c r="BL8" i="6"/>
  <c r="AW8" i="6"/>
  <c r="AH8" i="6"/>
  <c r="CA7" i="6"/>
  <c r="BL7" i="6"/>
  <c r="AW7" i="6"/>
  <c r="AH7" i="6"/>
  <c r="CA6" i="6"/>
  <c r="BL6" i="6"/>
  <c r="AW6" i="6"/>
  <c r="AH6" i="6"/>
  <c r="CA5" i="6"/>
  <c r="BL5" i="6"/>
  <c r="AW5" i="6"/>
  <c r="AH5" i="6"/>
  <c r="CA4" i="6"/>
  <c r="BL4" i="6"/>
  <c r="AW4" i="6"/>
  <c r="AH4" i="6"/>
  <c r="AD139" i="11"/>
  <c r="AD111" i="11"/>
  <c r="AD57" i="11"/>
  <c r="AD10" i="11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W1" i="3"/>
  <c r="U73" i="3" s="1"/>
  <c r="Y91" i="11" s="1"/>
  <c r="U1" i="3"/>
  <c r="V1" i="3" s="1"/>
  <c r="H60" i="10"/>
  <c r="G60" i="10"/>
  <c r="F60" i="10"/>
  <c r="E60" i="10"/>
  <c r="H59" i="10"/>
  <c r="H57" i="10"/>
  <c r="H52" i="10"/>
  <c r="H50" i="10"/>
  <c r="H49" i="10"/>
  <c r="H45" i="10"/>
  <c r="H44" i="10"/>
  <c r="H42" i="10"/>
  <c r="H41" i="10"/>
  <c r="H40" i="10"/>
  <c r="H38" i="10"/>
  <c r="H34" i="10"/>
  <c r="H33" i="10"/>
  <c r="H31" i="10"/>
  <c r="H28" i="10"/>
  <c r="J26" i="10"/>
  <c r="H26" i="10"/>
  <c r="AD129" i="11" l="1"/>
  <c r="AD14" i="11"/>
  <c r="AD91" i="11"/>
  <c r="AD23" i="11"/>
  <c r="AD156" i="11"/>
  <c r="U4" i="3"/>
  <c r="U74" i="3"/>
  <c r="Y92" i="11" s="1"/>
  <c r="U70" i="3"/>
  <c r="Y87" i="11" s="1"/>
  <c r="U66" i="3"/>
  <c r="Y82" i="11" s="1"/>
  <c r="U62" i="3"/>
  <c r="Y77" i="11" s="1"/>
  <c r="U58" i="3"/>
  <c r="Y73" i="11" s="1"/>
  <c r="U54" i="3"/>
  <c r="Y69" i="11" s="1"/>
  <c r="U50" i="3"/>
  <c r="Y63" i="11" s="1"/>
  <c r="U46" i="3"/>
  <c r="Y56" i="11" s="1"/>
  <c r="U42" i="3"/>
  <c r="Y50" i="11" s="1"/>
  <c r="U38" i="3"/>
  <c r="Y46" i="11" s="1"/>
  <c r="U30" i="3"/>
  <c r="Y37" i="11" s="1"/>
  <c r="U26" i="3"/>
  <c r="Y33" i="11" s="1"/>
  <c r="U22" i="3"/>
  <c r="Y29" i="11" s="1"/>
  <c r="U18" i="3"/>
  <c r="Y22" i="11" s="1"/>
  <c r="AD22" i="11" s="1"/>
  <c r="U29" i="3"/>
  <c r="Y36" i="11" s="1"/>
  <c r="U12" i="3"/>
  <c r="Y15" i="11" s="1"/>
  <c r="AD3" i="11"/>
  <c r="U90" i="3"/>
  <c r="Y113" i="11" s="1"/>
  <c r="U86" i="3"/>
  <c r="Y108" i="11" s="1"/>
  <c r="U82" i="3"/>
  <c r="Y104" i="11" s="1"/>
  <c r="U78" i="3"/>
  <c r="Y100" i="11" s="1"/>
  <c r="U5" i="3"/>
  <c r="Y5" i="11" s="1"/>
  <c r="U53" i="3"/>
  <c r="Y67" i="11" s="1"/>
  <c r="U17" i="3"/>
  <c r="Y20" i="11" s="1"/>
  <c r="U93" i="3"/>
  <c r="U89" i="3"/>
  <c r="Y112" i="11" s="1"/>
  <c r="U85" i="3"/>
  <c r="Y107" i="11" s="1"/>
  <c r="U81" i="3"/>
  <c r="Y103" i="11" s="1"/>
  <c r="U77" i="3"/>
  <c r="Y99" i="11" s="1"/>
  <c r="U72" i="3"/>
  <c r="Y89" i="11" s="1"/>
  <c r="U68" i="3"/>
  <c r="Y84" i="11" s="1"/>
  <c r="U64" i="3"/>
  <c r="Y79" i="11" s="1"/>
  <c r="U60" i="3"/>
  <c r="Y75" i="11" s="1"/>
  <c r="U56" i="3"/>
  <c r="Y71" i="11" s="1"/>
  <c r="U52" i="3"/>
  <c r="Y66" i="11" s="1"/>
  <c r="U48" i="3"/>
  <c r="Y59" i="11" s="1"/>
  <c r="U44" i="3"/>
  <c r="Y52" i="11" s="1"/>
  <c r="U40" i="3"/>
  <c r="Y48" i="11" s="1"/>
  <c r="U32" i="3"/>
  <c r="Y39" i="11" s="1"/>
  <c r="U28" i="3"/>
  <c r="Y35" i="11" s="1"/>
  <c r="U24" i="3"/>
  <c r="Y31" i="11" s="1"/>
  <c r="U20" i="3"/>
  <c r="Y27" i="11" s="1"/>
  <c r="U11" i="3"/>
  <c r="Y13" i="11" s="1"/>
  <c r="U33" i="3"/>
  <c r="Y40" i="11" s="1"/>
  <c r="U9" i="3"/>
  <c r="Y9" i="11" s="1"/>
  <c r="U69" i="3"/>
  <c r="Y85" i="11" s="1"/>
  <c r="U49" i="3"/>
  <c r="Y60" i="11" s="1"/>
  <c r="U41" i="3"/>
  <c r="Y49" i="11" s="1"/>
  <c r="U25" i="3"/>
  <c r="Y32" i="11" s="1"/>
  <c r="U92" i="3"/>
  <c r="U88" i="3"/>
  <c r="Y110" i="11" s="1"/>
  <c r="U84" i="3"/>
  <c r="Y106" i="11" s="1"/>
  <c r="U80" i="3"/>
  <c r="Y102" i="11" s="1"/>
  <c r="U7" i="3"/>
  <c r="Y7" i="11" s="1"/>
  <c r="U61" i="3"/>
  <c r="Y76" i="11" s="1"/>
  <c r="U35" i="3"/>
  <c r="Y43" i="11" s="1"/>
  <c r="U15" i="3"/>
  <c r="Y18" i="11" s="1"/>
  <c r="U14" i="3"/>
  <c r="Y17" i="11" s="1"/>
  <c r="U10" i="3"/>
  <c r="Y11" i="11" s="1"/>
  <c r="U57" i="3"/>
  <c r="Y72" i="11" s="1"/>
  <c r="U37" i="3"/>
  <c r="Y45" i="11" s="1"/>
  <c r="U75" i="3"/>
  <c r="Y94" i="11" s="1"/>
  <c r="U71" i="3"/>
  <c r="Y88" i="11" s="1"/>
  <c r="U67" i="3"/>
  <c r="Y83" i="11" s="1"/>
  <c r="U63" i="3"/>
  <c r="Y78" i="11" s="1"/>
  <c r="U59" i="3"/>
  <c r="Y74" i="11" s="1"/>
  <c r="U55" i="3"/>
  <c r="Y70" i="11" s="1"/>
  <c r="U51" i="3"/>
  <c r="Y64" i="11" s="1"/>
  <c r="U47" i="3"/>
  <c r="Y58" i="11" s="1"/>
  <c r="U43" i="3"/>
  <c r="Y51" i="11" s="1"/>
  <c r="U39" i="3"/>
  <c r="Y47" i="11" s="1"/>
  <c r="U31" i="3"/>
  <c r="Y38" i="11" s="1"/>
  <c r="U27" i="3"/>
  <c r="Y34" i="11" s="1"/>
  <c r="U23" i="3"/>
  <c r="Y30" i="11" s="1"/>
  <c r="U19" i="3"/>
  <c r="Y25" i="11" s="1"/>
  <c r="U91" i="3"/>
  <c r="Y114" i="11" s="1"/>
  <c r="U87" i="3"/>
  <c r="Y109" i="11" s="1"/>
  <c r="U83" i="3"/>
  <c r="Y105" i="11" s="1"/>
  <c r="U79" i="3"/>
  <c r="Y101" i="11" s="1"/>
  <c r="U6" i="3"/>
  <c r="Y6" i="11" s="1"/>
  <c r="U13" i="3"/>
  <c r="Y16" i="11" s="1"/>
  <c r="U65" i="3"/>
  <c r="Y80" i="11" s="1"/>
  <c r="U45" i="3"/>
  <c r="Y55" i="11" s="1"/>
  <c r="U21" i="3"/>
  <c r="Y28" i="11" s="1"/>
  <c r="U34" i="3"/>
  <c r="Y41" i="11" s="1"/>
  <c r="U76" i="3"/>
  <c r="Y96" i="11" s="1"/>
  <c r="Y115" i="11" l="1"/>
  <c r="Y116" i="11"/>
  <c r="Y4" i="11"/>
  <c r="AD4" i="11" s="1"/>
  <c r="AD118" i="11"/>
  <c r="AD150" i="11"/>
  <c r="AD141" i="11"/>
  <c r="AD134" i="11"/>
  <c r="AD127" i="11"/>
  <c r="AD88" i="11"/>
  <c r="AD151" i="11"/>
  <c r="AD147" i="11"/>
  <c r="AD117" i="11"/>
  <c r="AD82" i="11"/>
  <c r="AD8" i="11"/>
  <c r="AD133" i="11"/>
  <c r="AD96" i="11"/>
  <c r="AD131" i="11"/>
  <c r="AD132" i="11"/>
  <c r="AD115" i="11"/>
  <c r="AD152" i="11"/>
  <c r="AD112" i="11"/>
  <c r="AD126" i="11"/>
  <c r="AD87" i="11"/>
  <c r="AD41" i="11"/>
  <c r="AD32" i="11"/>
  <c r="AD130" i="11"/>
  <c r="AD92" i="11"/>
  <c r="AD143" i="11"/>
  <c r="AD38" i="11"/>
  <c r="AD25" i="11"/>
  <c r="AD33" i="11"/>
  <c r="AD73" i="11"/>
  <c r="AD55" i="11"/>
  <c r="AD11" i="11"/>
  <c r="AD78" i="11"/>
  <c r="AD60" i="11"/>
  <c r="AD51" i="11"/>
  <c r="AD20" i="11"/>
  <c r="AD125" i="11"/>
  <c r="AD71" i="11"/>
  <c r="AD46" i="11"/>
  <c r="AD19" i="11"/>
  <c r="AD58" i="11"/>
  <c r="AD9" i="11"/>
  <c r="AD137" i="11"/>
  <c r="AD100" i="11"/>
  <c r="AD146" i="11"/>
  <c r="AD106" i="11"/>
  <c r="AD83" i="11"/>
  <c r="AD40" i="11"/>
  <c r="AD79" i="11"/>
  <c r="AD144" i="11"/>
  <c r="AD44" i="11"/>
  <c r="AD35" i="11"/>
  <c r="AD140" i="11"/>
  <c r="AD109" i="11"/>
  <c r="AD76" i="11"/>
  <c r="AD13" i="11"/>
  <c r="AD119" i="11"/>
  <c r="AD84" i="11"/>
  <c r="AD149" i="11"/>
  <c r="AD80" i="11"/>
  <c r="AD18" i="11"/>
  <c r="AD145" i="11"/>
  <c r="AD105" i="11"/>
  <c r="AD107" i="11"/>
  <c r="AD128" i="11"/>
  <c r="AD89" i="11"/>
  <c r="AD153" i="11"/>
  <c r="AD113" i="11"/>
  <c r="AD17" i="11" l="1"/>
  <c r="AD31" i="11"/>
  <c r="AD116" i="11"/>
  <c r="AD103" i="11"/>
  <c r="AD6" i="11"/>
  <c r="AD7" i="11"/>
  <c r="AD56" i="11"/>
  <c r="AD69" i="11"/>
  <c r="AD50" i="11"/>
  <c r="AD94" i="11"/>
  <c r="AD29" i="11"/>
  <c r="AD99" i="11"/>
  <c r="AD36" i="11"/>
  <c r="AD85" i="11"/>
  <c r="AD74" i="11"/>
  <c r="AD47" i="11"/>
  <c r="AD27" i="11"/>
  <c r="AD108" i="11"/>
  <c r="AD48" i="11"/>
  <c r="AD70" i="11"/>
  <c r="AD64" i="11"/>
  <c r="AD67" i="11"/>
  <c r="AD101" i="11"/>
  <c r="AD63" i="11"/>
  <c r="AD34" i="11"/>
  <c r="AD49" i="11"/>
  <c r="AD37" i="11"/>
  <c r="AD15" i="11"/>
  <c r="AD102" i="11"/>
  <c r="AD39" i="11"/>
  <c r="AD30" i="11"/>
  <c r="AD72" i="11"/>
  <c r="AD59" i="11"/>
  <c r="AD66" i="11"/>
  <c r="AD114" i="11"/>
  <c r="AD110" i="11"/>
  <c r="AD28" i="11"/>
  <c r="AD5" i="11"/>
  <c r="AD43" i="11"/>
  <c r="AD75" i="11"/>
  <c r="AD16" i="11"/>
  <c r="AD77" i="11"/>
  <c r="AD45" i="11"/>
  <c r="AD52" i="11"/>
  <c r="AD10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tc={CB97FBC9-F4C3-4904-A9D5-2469BB55573C}</author>
  </authors>
  <commentList>
    <comment ref="M14" authorId="0" shapeId="0" xr:uid="{CB97FBC9-F4C3-4904-A9D5-2469BB5557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100</t>
      </text>
    </comment>
  </commentList>
</comments>
</file>

<file path=xl/sharedStrings.xml><?xml version="1.0" encoding="utf-8"?>
<sst xmlns="http://schemas.openxmlformats.org/spreadsheetml/2006/main" count="9702" uniqueCount="2057">
  <si>
    <t xml:space="preserve">SECRETARIA </t>
  </si>
  <si>
    <t>METAS DE CUATRIENIO</t>
  </si>
  <si>
    <t>PRODUCTO</t>
  </si>
  <si>
    <t>INDICADOR DE PRODUCTO</t>
  </si>
  <si>
    <t>Realizar la actualización catastral con enfoque multipropósito de 57.400 hectáreas del municipio de La Dorada.</t>
  </si>
  <si>
    <t>0406016 - Servicio de actualización catastral con enfoque multipropósito</t>
  </si>
  <si>
    <t xml:space="preserve">040601600 - Área geográfica actualizada catastralmente con enfoque multipropósito </t>
  </si>
  <si>
    <t>Financiar la operación anual de un Centro de Convivencia Ciudadana en el Municipio de La Dorada, enfocándose en el desarrollo sostenible de programas comunitarios</t>
  </si>
  <si>
    <t xml:space="preserve">1202003 - Centros de Convivencia Ciudadana en operación </t>
  </si>
  <si>
    <t>120200300 - Centros de Convivencia Ciudadana en operación</t>
  </si>
  <si>
    <t>Prestar servicios de bienestar a cuatrocientas (400) personas privadas de la libertad recluidas en el Municipio de La Dorada.</t>
  </si>
  <si>
    <t>1206007 - Servicio de bienestar a la población privada de libertad</t>
  </si>
  <si>
    <t>120600700 - Personas privadas de la libertad con Servicio de bienestar.</t>
  </si>
  <si>
    <t>Apoyar 100 productores para fortalecer sus iniciativas de negocio y emprendimientos en el marco de las cadenas productivas.</t>
  </si>
  <si>
    <t>1702009 - Servicio de apoyo financiero para el acceso a activos productivos y de comercialización</t>
  </si>
  <si>
    <t>170200900 - Productores apoyados con activos productivos y de comercialización</t>
  </si>
  <si>
    <t>Apoyar en la comercialización a 10 organizaciones de productores pertenecientes a grupos vulnerables para aumentar sus capacidades y posicionamiento comercial.</t>
  </si>
  <si>
    <t>1702038 - Servicio de apoyo a la comercialización</t>
  </si>
  <si>
    <t>170203800 - Organizaciones de productores formales apoyadas</t>
  </si>
  <si>
    <t>Organizar mercados campesinos para la comercialización y promoción a la compra directa de productos agrícolas del municipio, así como la conmemoración del día del Campesino</t>
  </si>
  <si>
    <t>170203805 - Mercados campesinos realizados</t>
  </si>
  <si>
    <t xml:space="preserve">Fortalecer la secretaría de salud con equipos tecnológicos y muebles de oficina garantizar mejores servicios de atención a la comunidad </t>
  </si>
  <si>
    <t>1903003 - Servicio de apoyo financiero para dotar con bienes y Servicio de interés para la salud pública</t>
  </si>
  <si>
    <t xml:space="preserve">190300300 - Cumplimiento de indicador ponderado de suministro de bienes y Servicio de interés para la salud pública en una vigencia determinada </t>
  </si>
  <si>
    <t xml:space="preserve">Realizar dieciséis (16) visitas de inspección a prestadores de servicios y administradores de planes de beneficios para vigilar los recursos del régimen subsidiado.  </t>
  </si>
  <si>
    <t>1903016 - Servicio de auditoría y visitas inspectoras</t>
  </si>
  <si>
    <t xml:space="preserve">190301600 - Número de auditorías realizadas </t>
  </si>
  <si>
    <t>Fortalecer los mecanismos de vigilancia epidemiológica en el municipio, garantizando la entrega de un informe mensual al SIVIGILA, para un total de 48 informes, conforme a las directrices del Instituto Nacional de Salud y con interes de generar el "observatorio Social municipal"</t>
  </si>
  <si>
    <t>1903031 - Servicio de información de vigilancia epidemiológica</t>
  </si>
  <si>
    <t xml:space="preserve">190303100 - Informes de evento generados en la vigencia </t>
  </si>
  <si>
    <t>Implementar cuatro (4) campañas (una al año) para reducir trastornos mentales en todos los grupos poblacionales</t>
  </si>
  <si>
    <t>1905022 - Servicio de gestión del riesgo en temas de trastornos mentales</t>
  </si>
  <si>
    <t xml:space="preserve">190502200 - Campañas de gestión del riesgo en temas de trastornos mentales implementadas </t>
  </si>
  <si>
    <t xml:space="preserve">Implementar  cuatro (4) estrategias la estrategia de Atención Primaria en salud APS realizando con el modelo predictivo preventivo </t>
  </si>
  <si>
    <t>1905054 - Servicio de promoción de la salud</t>
  </si>
  <si>
    <t xml:space="preserve">190505401 - Personas atendidas con estrategias de promoción de la salud </t>
  </si>
  <si>
    <t>Implementar cuatro (4) campañas (una al año) para reducir la tasa de violencias física intrafamiliar y de genero con énfasis en prevención de la violencia sexual en población infantil</t>
  </si>
  <si>
    <t xml:space="preserve">190505404 - Estrategias de promoción de la salud en temas de salud mental y convivencia social pacifica implementadas </t>
  </si>
  <si>
    <t xml:space="preserve">Implementar cuatro (4)  estrategias que contengan el Plan de Intervenciones Colectivas PIC con enfoque en determinantes sociales y bajo los ejes establecidos por el Plan Decenal de Salud pública </t>
  </si>
  <si>
    <t>190505400 - Estrategias de promoción de la salud implementadas</t>
  </si>
  <si>
    <t>Garantizar y sostener la cobertura de los servicios de salud en un 99% de los usuarios del régimen subsidiado en La Dorada</t>
  </si>
  <si>
    <t>1906004 - Servicio de atención en salud a la población</t>
  </si>
  <si>
    <t xml:space="preserve">190600400 - Personas atendidas con servicio de salud </t>
  </si>
  <si>
    <t xml:space="preserve">Dotar con tecnología biomédica a un (1) prestador de servicios de salud de la red pública con influencia en zonas vulnerables </t>
  </si>
  <si>
    <t>1906005 - Hospitales de primer nivel de atención dotados</t>
  </si>
  <si>
    <t xml:space="preserve">190600500 - Hospitales de primer nivel de atención dotados </t>
  </si>
  <si>
    <t xml:space="preserve">Garantizar la búsqueda activa de permanente al 100% de personas que cumplen con las condiciones de afiliación pero que aun no tienen acceso </t>
  </si>
  <si>
    <t>1906032 - Servicio de promoción de afiliaciones al régimen contributivo del Sistema General de Seguridad Social de las personas con capacidad de pago</t>
  </si>
  <si>
    <t>190603200 - Personas con capacidad de pago afiliadas</t>
  </si>
  <si>
    <t>Realizar (16) asistencias técnicas para el fortalecimiento del Consejo Territoral de salud, los Copacos  y las Veeedurías en salud en temas de prestación de servicios y derechos en salud, personas con necesidades especiales de movilidad</t>
  </si>
  <si>
    <t>1906041 - Servicio de asistencia técnica</t>
  </si>
  <si>
    <t>190604100 - Asistencias técnicas realizadas</t>
  </si>
  <si>
    <t>Realizar afiliaciones al régimen subsidiado a las personas que cumplan las condiciones para pertenecer al Sistema General de Seguridad Social en Salud pero que no cuentan con capcidad de pago</t>
  </si>
  <si>
    <t>1906044 - Servicio d afiliaciones al régimen subsidiado del Sistema General de Seguridad Social</t>
  </si>
  <si>
    <t>190604400 - Personas afiliadas al régimen subsidiado</t>
  </si>
  <si>
    <t>Ampliar 10.000  metros de redes de alumbrado público en el Municipio de la Dorada.</t>
  </si>
  <si>
    <t xml:space="preserve">2102010 - Redes de alumbrado público ampliadas
</t>
  </si>
  <si>
    <t>210201000 - Redes de alumbrado público ampliadas</t>
  </si>
  <si>
    <t xml:space="preserve">Realizar mantenimiento a 125.000 metros de redes de alumbrado público en el Municipio de la Dorada. </t>
  </si>
  <si>
    <t>2102011 - Redes de alumbrado público con mantenimiento</t>
  </si>
  <si>
    <t>210201100 - Redes de alumbrado público con mantenimiento</t>
  </si>
  <si>
    <t xml:space="preserve">Desarrollar acciones orientadas al Mejoramiento de 15.000 metros de redes de alumbrado público en el Municipio de la Dorada. </t>
  </si>
  <si>
    <t>2102013 - Redes de alumbrado público mejoradas</t>
  </si>
  <si>
    <t>210201300 - Redes de alumbrado público mejoradas</t>
  </si>
  <si>
    <t xml:space="preserve">Instalar 150 Unidades Fotovoltaicas para zona urbana y rural del Municipio de la Dorada </t>
  </si>
  <si>
    <t>2102058 - Unidades de generación fotovoltaica de energía eléctrica instaladas</t>
  </si>
  <si>
    <t>210205800 - Unidades de generación fotovoltaica de energía eléctrica instaladas</t>
  </si>
  <si>
    <t>Proveer servicio de transporte escolar a 650 estudiantes en La Dorada.</t>
  </si>
  <si>
    <t>2201029 - Servicio de apoyo a la permanencia con transporte escolar</t>
  </si>
  <si>
    <t>220102900 - Beneficiarios de transporte escolar</t>
  </si>
  <si>
    <t>Beneficiar a 4000 estudiantes con estrategias de permanencia enfocadas en la población vulnerable escolarizada del sistema educativo del municipio de La Dorada</t>
  </si>
  <si>
    <t>2201033 - Servicio de fomento para la permanencia en programas de educación formal</t>
  </si>
  <si>
    <t xml:space="preserve">220103300 - Personas beneficiadas de estrategias de permanencia </t>
  </si>
  <si>
    <t>Desarrollar acciones para el mejoramiento de la Infraestructura de las Instituciones Educativas oficiales en el Municipio de La Dorada.</t>
  </si>
  <si>
    <t>2201062 - Infraestructura educativa mantenida</t>
  </si>
  <si>
    <t xml:space="preserve">220106200 - Sedes mantenidas </t>
  </si>
  <si>
    <t>Beneficiar a 7391 estudiantes con el Programa de Alimentación Escolar en el municipio de La Dorada.</t>
  </si>
  <si>
    <t>2201079 - Servicio de apoyo financiero a entidades territoriales para la ejecución de estrategias de permanencia con alimentación escolar</t>
  </si>
  <si>
    <t>220107900 - Estudiantes beneficiados del programa de alimentación escolar</t>
  </si>
  <si>
    <t>Beneficiar a 1200 estudiantes co estrategias de acceso y permanencia enfocadas a la formación flexible y pertinente en el marco de la educación técnica y tecnológica municipio de La Dorada</t>
  </si>
  <si>
    <t>2202062 - Servicio de fomento para el acceso a la educación superior</t>
  </si>
  <si>
    <t>220206200 - Beneficiarios de estrategias o programas de fomento para el acceso a la educación superiror</t>
  </si>
  <si>
    <t>Promover el acceso a la educación superior para 30 estudiantes con programas o estrategias específicas en el Municipio de La Dorada.</t>
  </si>
  <si>
    <t>2202063 - Servicio de apoyo financiero para el acceso a la educación superior</t>
  </si>
  <si>
    <t xml:space="preserve">220206300 - Beneficiarios de estrategias o programas de  apoyo financiero para el acceso a la educación superior  </t>
  </si>
  <si>
    <t xml:space="preserve">Desarrollar un (1) sistema de información, que a través de aplicaciones web y móviles, centralice la gestión de información y la prestación de servicios, buscando optimizar la interconectividad y el acceso a la oferta institucional </t>
  </si>
  <si>
    <t>2301075 - Servicio de Información implementado</t>
  </si>
  <si>
    <t>230107500 - Sistemas de información implementados</t>
  </si>
  <si>
    <t>Habilitar 60 puntos de acceso a redes inalámbricas de alta velocidad (Wifi) para cobertura digital en las zonas urbanas y rurales del municipio.</t>
  </si>
  <si>
    <t>2301079 -  Servicio de acceso zonas digitales</t>
  </si>
  <si>
    <t xml:space="preserve">230107900 - Zonas digitales instaladas </t>
  </si>
  <si>
    <t>Desarrollara acciones para el mantenimiento y rehabilitación de 100 Km de vías terciarias en el municipio de la Dorada. (Placa Huellas, Bateas, Puentes)</t>
  </si>
  <si>
    <t xml:space="preserve">2402112 - Vía terciaria con mantenimiento periódico o rutinario
</t>
  </si>
  <si>
    <t>240211200 - Vía terciaria con mantenimiento</t>
  </si>
  <si>
    <t>Realizar la construcción y mantenimiento de 30 Km vías urbanas del municipio.</t>
  </si>
  <si>
    <t>2402115 - 
Vía urbana con mantenimiento periódico o rutinario</t>
  </si>
  <si>
    <t>240211500 - Vía urbana con mantenimiento</t>
  </si>
  <si>
    <t>Implementar el Plan Local de Seguridad Vial.</t>
  </si>
  <si>
    <t>2409009 - Servicio de promoción y difusión para la seguridad de transporte</t>
  </si>
  <si>
    <t>240900900 - Estrategias implementadas</t>
  </si>
  <si>
    <t>Monitorear cinco (5) fuentes de emisión de ruido en la zona urbana de La Dorada.</t>
  </si>
  <si>
    <t>3201028 - Servicio de monitoreo de fuentes de emisión de ruido</t>
  </si>
  <si>
    <t xml:space="preserve">320102800 - Fuentes de emisiones de ruido monitoreadas </t>
  </si>
  <si>
    <t>Construir un (1) esquema de pagos por servicios ambientales para la protección de Humedales y el Bosque Seco Tropical</t>
  </si>
  <si>
    <t>3202002 - Documentos de planeación para la conservación de la biodiversidad y sus servicios eco sistémicos</t>
  </si>
  <si>
    <t>320200205 - Documentos de planeación con el programa de pagos de Servicio ambientales implementados</t>
  </si>
  <si>
    <t>Recuperar (23) hectareas del cuerpo de agua de la charca de Guarinocito para recuperar su biodiversidad y servicios ecosistémicos</t>
  </si>
  <si>
    <t>3202037 - Servicio de recuperación de cuerpos de agua lénticos y lóticos</t>
  </si>
  <si>
    <t>320203700 - Extensión de cuerpos de agua recuperados</t>
  </si>
  <si>
    <t>Extraer (1000) metros cúbicos de materiales o escombros de cuerpos de agua.</t>
  </si>
  <si>
    <t>3203046 - Servicio de dragado.</t>
  </si>
  <si>
    <t xml:space="preserve">320304600 - Dragado realizado </t>
  </si>
  <si>
    <t>Realizar mantenimiento a (50) hectáreas en áreas prioritarias para la conservación de recursos hídricos.</t>
  </si>
  <si>
    <t>3203050 - Servicio de protección del recurso hídrico</t>
  </si>
  <si>
    <t xml:space="preserve">320305000 - Áreas protegidas </t>
  </si>
  <si>
    <t>Producir (10,000) plántulas de especies nativas en un vivero municipal.</t>
  </si>
  <si>
    <t>3206014 - Servicio de producción de plántulas en viveros</t>
  </si>
  <si>
    <t xml:space="preserve">320601400 - Plántulas producidas </t>
  </si>
  <si>
    <t>Desarrollar (9) estrategias de educación ambiental en el marco del Plan Municipal de Educación Ambiental.</t>
  </si>
  <si>
    <t>3208006 - Servicio de asistencia técnica para la implementación de las estrategias educativo ambientales y de participación</t>
  </si>
  <si>
    <t xml:space="preserve">320800600 - Estrategias educativo ambientales y de participación implementadas </t>
  </si>
  <si>
    <t>Sensibilizar a (200) jóvenes sobre el cuidado ambiental en colaboración con la RNJA (Red Nacional de Jóvenes de Ambiente).</t>
  </si>
  <si>
    <t>3208010 - Servicio de educación informal ambiental</t>
  </si>
  <si>
    <t xml:space="preserve">320801000 - Personas capacitadas </t>
  </si>
  <si>
    <t xml:space="preserve">Organizar 48 eventos culturales que incluyan actividades patrimoniales, literarias, artísticas y musicales, para enriquecer la vida comunitaria en el municipio de La Dorada. </t>
  </si>
  <si>
    <t>3301053 - Servicio de promoción de actividades culturales</t>
  </si>
  <si>
    <t>330105300 - 
Eventos de promoción de actividades culturales realizados</t>
  </si>
  <si>
    <t>Realizar las intervenciones para el adecuado funcionamiento de la infraestructura física de la Casa de la Cultura y la Casa Afro</t>
  </si>
  <si>
    <t>3301068 - Servicio de mantenimiento de infraestructura cultural</t>
  </si>
  <si>
    <t>330106800 - Infraestructura cultural intervenida</t>
  </si>
  <si>
    <t>Realizar una capacitación anual a iniciativas, colectivos o grupos de Vigías del Patrimonio</t>
  </si>
  <si>
    <t>3301074 - Servicio de apoyo para la organización y la participación del sector artístico, cultural y la ciudadanía</t>
  </si>
  <si>
    <t xml:space="preserve">330107400 - Encuentros realizados </t>
  </si>
  <si>
    <t>Elaborar e implementar el programa de comprensión lectora para la comunidad educativa y la población en general (analfabetismo funcional)</t>
  </si>
  <si>
    <t>3301085 - Servicios bibliotecarios</t>
  </si>
  <si>
    <t>330108500 -Usuarios atendidos</t>
  </si>
  <si>
    <t>Brindar de manera permanente la oferta de 10 talleres de formación en el marco de las Escuelas Municipales de la Artes.</t>
  </si>
  <si>
    <t>3301126 - Servicio de apoyo al proceso de formación artística y cultural</t>
  </si>
  <si>
    <t>330112600 - Procesos de formación atendidos</t>
  </si>
  <si>
    <t>Proporcionar a 20 creadores y gestores culturales del municipio de La Dorada acceso al programa de Beneficio Económico Periódico (BEPS) para apoyar su labor continuada en el sector cultural.</t>
  </si>
  <si>
    <t>3301128 - Servicio de apoyo financiero para creadores y gestores culturales</t>
  </si>
  <si>
    <t>330112800 - Creadores y gestores culturales beneficiados</t>
  </si>
  <si>
    <t>3302019 - Servicio de educación informal a Vigías del Patrimonio</t>
  </si>
  <si>
    <t>330201900 - Capacitaciones realizadas</t>
  </si>
  <si>
    <t>Capacitar a 200 personas en habilidades y competencias que fomenten el crecimiento y la gestión eficiente de sus negocios en el ámbito de la economía local</t>
  </si>
  <si>
    <t>3502011 - Servicio de apoyo para la formación de capital humano pertinente para el desarrollo empresarial de los territorios</t>
  </si>
  <si>
    <t>350201100 - Personas formadas en habilidades y competencias</t>
  </si>
  <si>
    <t>Realizar 8 campañas de promoción turística para posicionar a La Dorada como destino turístico nacional</t>
  </si>
  <si>
    <t>3502046 - Servicio de promoción turística</t>
  </si>
  <si>
    <t>350204600 - Campañas realizadas</t>
  </si>
  <si>
    <t>Formar a 300 personas en habilidades demandadas por los sectores laborales prioritarios del municipio de La Dorada, con el objetivo de disminuir significativamente la tasa de desempleo y fomentar el empleo sostenible en la región.</t>
  </si>
  <si>
    <t>3603002 - Servicio de formación para el trabajo en competencias para la inserción laboral</t>
  </si>
  <si>
    <t>360300200 - Personas formadas</t>
  </si>
  <si>
    <t xml:space="preserve">Adecuar 40.000 m2 de espacio público, mediante obras de urbanismo en el municipio de la Dorada. </t>
  </si>
  <si>
    <t>4002020 - Espacio publico adecuado</t>
  </si>
  <si>
    <t>400202000 - Espacio público adecuado</t>
  </si>
  <si>
    <t xml:space="preserve">Beneficiar de manera anual, a 19.353 usuarios de estratos 1, 2 y 3 con el subsidio al consumo para el  servicio publico de acueducto,  alcantarillado y aseo en el municipio de la Dorada. </t>
  </si>
  <si>
    <t xml:space="preserve">4003047 - Servicio de apoyo financiero para subsidios al consumo en los servicios públicos domiciliarios
</t>
  </si>
  <si>
    <t>400304700 - Usuarios beneficiados con subsidios al consumo</t>
  </si>
  <si>
    <t>Realizar tres (3) conmemoraciones al año para la población víctima, en el marco de la Ley 1448</t>
  </si>
  <si>
    <t>4101038 - Servicio de asistencia técnica para la participación de las víctimas</t>
  </si>
  <si>
    <t xml:space="preserve">410103800 - Eventos de participación realizados </t>
  </si>
  <si>
    <t xml:space="preserve">Apoyar dieciséis (16) mesas de participación de víctimas del conflicto armado y garantizar la actualización del plan de contingencia y el plan de acción. </t>
  </si>
  <si>
    <t xml:space="preserve">410103801 - Mesas de participación en funcionamiento </t>
  </si>
  <si>
    <t>Realizar doce (12) campañas enmarcadas en la construcción del tejido social, Memoria histórica, construcción de cultura de reconciliación, convivencia y la tolerancia y no estigmatización.</t>
  </si>
  <si>
    <t>4101068 - Servicios de divulgación de temáticas de memoria histórica</t>
  </si>
  <si>
    <t>410106800 - Campañas realizadas</t>
  </si>
  <si>
    <t>Garantizar la provisión de ayuda humanitaria a las víctimas del conflicto armado, asegurando una atención de emergencia rápida e inmediata.</t>
  </si>
  <si>
    <t>4101100 - Servicio de 
asistencia humanitaria a 
víctimas del conflicto armado</t>
  </si>
  <si>
    <t>410110000 -  Hogares víctimas con atención humanitaria</t>
  </si>
  <si>
    <t>Diseñar e  implementar campañas de  promoción y divulgación sobre el goce efectivo de derechos, dirigido a fortalecer los programas y políticas de apoyo a la Primera Infancia, Infancia, Adolescencia y Familia</t>
  </si>
  <si>
    <t>4102046 - Servicios de promoción de los derechos de los niños, niñas, adolescentes y jóvenes</t>
  </si>
  <si>
    <t xml:space="preserve">410204600 - Campañas de promoción realizadas </t>
  </si>
  <si>
    <t>Garantizar la operatividad de dos (2) agentes institucionales (plataforma de juventudes y Consejo de juventudes) en el marco de la construcción de la agenda publica de juventud</t>
  </si>
  <si>
    <t>4102047 - Servicios de asistencia técnica en políticas públicas de infancia, adolescencia y juventud</t>
  </si>
  <si>
    <t>410204700 - Agentes de la institucionalidad de infancia, adolescencia y juventud  asistidos técnicamente</t>
  </si>
  <si>
    <t xml:space="preserve">Garantizar la atención de niños, niñas, adolescentes y jóvenes en hogar de paso como medida de  protección y  restitución de derechos </t>
  </si>
  <si>
    <t>4102052 - Servicio de protección integral a niños, niñas, adolescentes y jóvenes</t>
  </si>
  <si>
    <t>410205200 - Niños, niñas, adolescentes y jóvenes beneficiados</t>
  </si>
  <si>
    <t>Mantener la oferta del Gobierno Nacional para la Cobertura del Programa "Colombia mayor" a los 3.109 adultos mayores</t>
  </si>
  <si>
    <t>4103052 - Servicio de gestión de oferta social para la población vulnerable</t>
  </si>
  <si>
    <t>410305200 - Beneficiarios potenciales para quienes se gestiona la oferta social</t>
  </si>
  <si>
    <t>Garantizar la implementación del programa Renta Ciudadana, para que las 724 familias beneficiadas tengan acceso al apoyo financiero entregado por el Gobierno Nacional, según los lineamientos de Prosperidad Social</t>
  </si>
  <si>
    <t>4103061 - Servicio de apoyo financiero para la entrega de transferencias monetarias no condicionadas</t>
  </si>
  <si>
    <t>410306100 - Familias beneficiadas con transferencias monetarias no condicionadas</t>
  </si>
  <si>
    <t>Atender de manera integral a 465 adultos mayores al año en la modalidad de Centro Día</t>
  </si>
  <si>
    <t>4104008 - Servicio de gestión de oferta social para la población vulnerable</t>
  </si>
  <si>
    <t>410400800 - Adultos mayores atendidos con servicios integrales</t>
  </si>
  <si>
    <t xml:space="preserve">Atender de manera integral a 90 adultos mayores atendidos con servicios integrales en el Centro de Protección y promoción  Juan María Noguera </t>
  </si>
  <si>
    <t>Brindar atención integral a 200 personas en condición de discapacidad en concordancia con la oferta social de la política pública de discapacidad</t>
  </si>
  <si>
    <t>4104020 - Servicio de atención integral a población en condición de discapacidad</t>
  </si>
  <si>
    <t xml:space="preserve">410402000 - Personas con discapacidad atendidas con servicios integrales </t>
  </si>
  <si>
    <t xml:space="preserve">Brindar servicios de atención integral a 118 habitantes de calle del municipio de La Dorada </t>
  </si>
  <si>
    <t>4104027 - Servicio de atención integral al habitante de la calle</t>
  </si>
  <si>
    <t xml:space="preserve">410402700 - Personas atendidas con servicios integrales </t>
  </si>
  <si>
    <t>Realizar mantenimiento  a 10 escenarios deportivos del municipio.  garantizando las condiciones de funcionalidad.</t>
  </si>
  <si>
    <t>4301004 - Servicio de mantenimiento a la infraestructura deportiva</t>
  </si>
  <si>
    <t>430100400 - Infraestructura deportiva mantenida</t>
  </si>
  <si>
    <t xml:space="preserve">Beneficiar a 3500 personas con la realización anual de eventos deportivos comunitarios </t>
  </si>
  <si>
    <t>4301032 - Servicio de organización de eventos deportivos comunitarios</t>
  </si>
  <si>
    <t>430103201 - Personas beneficiadas</t>
  </si>
  <si>
    <t>Facilitar a 1200 personas del municipio de La Dorada acceso a programas que fomenten la actividad física, recreativa y deportiva.</t>
  </si>
  <si>
    <t>4301037 - Servicio de promoción de la actividad física, la recreación y el deporte</t>
  </si>
  <si>
    <t>430103700 - Personas que acceden a servicios deportivos, recreativos y de actividad física</t>
  </si>
  <si>
    <t xml:space="preserve">Beneficiar a 5200 jóvenes con la organización de eventos recreativos en el marco de la semana de la juventud, campamentos juveniles y los encuentros deportivos con enfoque étnico. </t>
  </si>
  <si>
    <t>4301038 - Servicio de organización de eventos recreativos comunitarios</t>
  </si>
  <si>
    <t>430103801 - Eventos recreativos comunitarios realizados</t>
  </si>
  <si>
    <t>Elaborar e implementar un (01) Plan Integral de Seguridad y Convivencia Ciudadana.</t>
  </si>
  <si>
    <t>4501026 - Documentos Planeación</t>
  </si>
  <si>
    <t xml:space="preserve">450102600 -  Planes estratégicos elaborados </t>
  </si>
  <si>
    <t>Realizar la gestión para la cofinanciación de proyectos de convivencia y seguridad ciudadana.</t>
  </si>
  <si>
    <t>4501029 - Servicio de apoyo financiero para proyectos de convivencia y seguridad ciudadana</t>
  </si>
  <si>
    <t xml:space="preserve">450102900 - Proyectos de convivencia y seguridad ciudadana apoyados financieramente </t>
  </si>
  <si>
    <t>Fortalecer los espacios de empoderamiento de la mujer a través de la atención de la Casa de la Mujer - Mujer Libre de Violencia"</t>
  </si>
  <si>
    <t>4501050 - Servicio de orientación a casos de violencia de género</t>
  </si>
  <si>
    <t>450105001 - Mujeres atendidas</t>
  </si>
  <si>
    <t>Atender con servicios de bienestar a 4000 animales que se encuentren en condición de abandono, pérdida, desatención estatal o de tenencia irresponsable o en situación de vulnerabilidad</t>
  </si>
  <si>
    <t>4501054 - Servicio de sanidad animal</t>
  </si>
  <si>
    <t>450105400 - Animales atendidos en el coso municipal</t>
  </si>
  <si>
    <t>Organizar ocho "Diálogos de barrio" para promover la transparencia y facilitar la rendición de cuentas en la gestión pública</t>
  </si>
  <si>
    <t>4502001 - Servicio de promoción a la participación ciudadana</t>
  </si>
  <si>
    <t>450200109 - Iniciativas organizativas de participación ciudadana promovidas</t>
  </si>
  <si>
    <t>Asistir técnicamente a una (1) instancia de participación NARP, a través de cuatro (4) mesas de concertación anuales y garantizar la celebración del día de la Afrocolombianidad.</t>
  </si>
  <si>
    <t>4502022 - Servicio de asistencia técnica</t>
  </si>
  <si>
    <t>450202204 - Comunidad afrocolombiana asistida técnicamente</t>
  </si>
  <si>
    <t>Fortalecer la participación de las Juntas de Acción Comunal a través de la implementación de dieciséis (16) espacios que articulen la oferta institucional incluyendo la celebración del día del comunal</t>
  </si>
  <si>
    <t>4502033 - Servicio de integración de la oferta pública</t>
  </si>
  <si>
    <t>450203300 - Espacios de integración de oferta pública generados</t>
  </si>
  <si>
    <t>Fortalecer los organismos de socorro (Bomberos y Cruz Roja) para la gestión integral del riesgo de desastres.</t>
  </si>
  <si>
    <t>4503016 - Servicio de fortalecimiento a las salas de crisis territorial</t>
  </si>
  <si>
    <t>450301600 - Organismos de atención de emergencias fortalecidos.</t>
  </si>
  <si>
    <t xml:space="preserve">Realizar Obras de prevención y mitigación del Riesgo, en el municipio de la Dorada. </t>
  </si>
  <si>
    <t>4503022 - Obras de infraestructura para la reducción del riesgo de desastres</t>
  </si>
  <si>
    <t>450302200 - Obras de infraestructura para la reducción del riesgo de desastres realizadas</t>
  </si>
  <si>
    <t xml:space="preserve">Proporcionar asistencia integral a las personas impactadas por situaciones de emergencia.  </t>
  </si>
  <si>
    <t>4503028 - Servicios de apoyo para atención de  población afectada por situaciones de emergencia, desastre o declaratorias de calamidad pública</t>
  </si>
  <si>
    <t>450302800 - Personas afectadas por situaciones de emergencia, desastre o declaratorias de calamidad pública apoyadas</t>
  </si>
  <si>
    <t>Implementar estrategias para el mejoramiento del índice de desempeño fiscal en el Municipio de La Dorada.</t>
  </si>
  <si>
    <t>4599002 - Servicio de saneamiento fiscal y financiero</t>
  </si>
  <si>
    <t xml:space="preserve">459900200 - Programa de saneamiento fiscal y financiero ejecutado </t>
  </si>
  <si>
    <t>Asegurar la provisión completa (100%) de servicios tecnológicos enfocados en el mejoramiento de la gestión administrativa pública, del municipio de La Dorada</t>
  </si>
  <si>
    <t>4599007 - Servicios tecnológicos</t>
  </si>
  <si>
    <t>459900700 - Índice de capacidad en la prestación de servicios de tecnología</t>
  </si>
  <si>
    <t>Garantizar la intervención de la sede administrativa de la Alcaldía de La Dorada, para el  buen funcionamiento de las sedes institucionales de responsabilidad del municipio</t>
  </si>
  <si>
    <t>4599016 - Sedes Mantenidas</t>
  </si>
  <si>
    <t>459901600 - Sedes Mantenidas</t>
  </si>
  <si>
    <t>Implementar un proceso de gestión documental para dar cumplimiento a ley 594 de 2000 y poder optimizar el manejo y conservación de los documentos y memoria histórica de la entidad</t>
  </si>
  <si>
    <t>4599017 - Servicio de gestión documental</t>
  </si>
  <si>
    <t>459901700 - Sistema de gestión documental implementado</t>
  </si>
  <si>
    <t>Implementar un sistema de gestión para generar capacidad instalada en los servidores públicos</t>
  </si>
  <si>
    <t>4599023 - Servicios de implementación de sistema de gestión</t>
  </si>
  <si>
    <t xml:space="preserve">459902300 - Sistema de gestión implementado </t>
  </si>
  <si>
    <t>Fortalecer de manera anual la capacidad técnica y operativa de la División Administrativa de Bienes en el Municipio de La Dorada.</t>
  </si>
  <si>
    <t>4599028 - Servicio de información actualizado</t>
  </si>
  <si>
    <t>459902800 - Sistemas de información actualizados</t>
  </si>
  <si>
    <t>Fortalecer la capacidad técnica y operativa de la División de Proyectos y Estadísticas y garantizar la asistencia técnica al Consejo Territorial de Planeación</t>
  </si>
  <si>
    <t>4599031 - Servicio de asistencia técnica</t>
  </si>
  <si>
    <t>459903102 - Dependencias asistidas técnicamente</t>
  </si>
  <si>
    <t>Fortalecer de manera anual la capacidad técnica y operativa de la División Administrativa de Planeación adscritas a la Secretaría de Planeación del Municipio de La Dorada.</t>
  </si>
  <si>
    <t>459903101 - Entidades territoriales asistidas técnicamente</t>
  </si>
  <si>
    <t>Fortalecer de manera anual la capacidad técnica y operativa de la Secretaría General y Administrativa en el Municipio de La Dorada.</t>
  </si>
  <si>
    <t>459903100 - Entidades, organismos y dependencias asistidos técnicamente</t>
  </si>
  <si>
    <t>DEPENDENCIA</t>
  </si>
  <si>
    <t>OBSERVACIONES</t>
  </si>
  <si>
    <t>CODIGO BPIN</t>
  </si>
  <si>
    <t>NOMBRE DEL PROYECTO</t>
  </si>
  <si>
    <t>SECRETARIA</t>
  </si>
  <si>
    <t xml:space="preserve">EJE ESTRATÉGICO </t>
  </si>
  <si>
    <t>SECTOR</t>
  </si>
  <si>
    <t>PROGRAMA</t>
  </si>
  <si>
    <t>Medido a través de (MGA)</t>
  </si>
  <si>
    <t>INDICADOR DE GESTIÓN</t>
  </si>
  <si>
    <t>META DEL CUATRIENIO</t>
  </si>
  <si>
    <t>META 2024</t>
  </si>
  <si>
    <t>OBSERVACIÓN</t>
  </si>
  <si>
    <t>FORTALECIMIENTO DEL SISTEMA DE GESTIÓN EN SEGURIDAD Y SALUD EN EL TRABAJO GARANTIZANDO AMBIENTES LABORALES SEGUROS Y SALUDABLES EN EL MUNICIPIO DE LA DORADA</t>
  </si>
  <si>
    <t>SECRETARÍA GENERAL ADMINISTRATIVA</t>
  </si>
  <si>
    <t>DIVISIÓN ADMINISTRATIVA DE PERSONAL</t>
  </si>
  <si>
    <t>EJE 4 PROYECCIÓN DE CIUDAD Y TERRITORIO</t>
  </si>
  <si>
    <t xml:space="preserve">45 - Gobierno y Desarrollo Institucional </t>
  </si>
  <si>
    <t xml:space="preserve">4599 - La Dorada Eficiente: Fortalecimiento de la Gestión Pública </t>
  </si>
  <si>
    <t>Número de Sistemas de Gestión Implementados</t>
  </si>
  <si>
    <t>9900G020 - Talleres O Actividades De Capacitación Realizados</t>
  </si>
  <si>
    <t>PRIMER Y SEGUNDO SEMESTRE</t>
  </si>
  <si>
    <t>FORTALECIMIENTO DE LOS PROYECTOS DE INVERSIÓN MEDIANTE INSTRUMENTOS Y HERRAMIENTAS DE PLANIFICACIÓN Y GESTIÓN TERRITORIAL PARA LA VIGENCIA 2023 EN EL MUNICIPIO DE LA DORADA</t>
  </si>
  <si>
    <t>SECRETARÍA DE PLANEACIÓN</t>
  </si>
  <si>
    <t>DIVISIÓN DE PROYECTOS Y ESTADISTICA</t>
  </si>
  <si>
    <t>Número de entidades, organismos y dependencias asistidos técnicamente</t>
  </si>
  <si>
    <t>9900G040 - Asistencias tecnicas realizadas</t>
  </si>
  <si>
    <t>ACTUALIZACIÓN CATASTRAL CON ENFOQUE MULTIPROPÓSITO EN EL MUNICIPIO DE LA DORADA</t>
  </si>
  <si>
    <t>SECRETARÍA DE HACIENDA</t>
  </si>
  <si>
    <t>04 - Información Estadística</t>
  </si>
  <si>
    <t xml:space="preserve">0406 - Construyendo el Catastro Multipropósito de la Dorada </t>
  </si>
  <si>
    <t>Hectáreas actualizadas catastralmente con enfoque multipropósito</t>
  </si>
  <si>
    <t>9900G050 - Informes De Supervisión Realizados</t>
  </si>
  <si>
    <t>SEGUNDO SEMESTRE</t>
  </si>
  <si>
    <t>APOYO AL SISTEMA PENITENCIARIO Y CARCELARIO PARA BRINDAR BIENESTAR A LAS PERSONAS PRIVADAS DE LA LIBERTAD EN EL MUNICIPIO DE LA DORADA</t>
  </si>
  <si>
    <t>SECRETARÍA DE GOBIERNO</t>
  </si>
  <si>
    <t>EJE 3 DESARROLLO HUMANO SOSTENIBLE</t>
  </si>
  <si>
    <t xml:space="preserve">12 - Justicia Social </t>
  </si>
  <si>
    <t xml:space="preserve">1206 - La Dorada, Sistema penitenciario y carcelario en el marco de los derechos humanos </t>
  </si>
  <si>
    <t>Número de personas</t>
  </si>
  <si>
    <t>IMPLEMENTACIÓN DEL PROGRAMA DE ASEGURAMIENTO EN SALUD PARA LA VIGENCIA 2024 EN EL MUNICIPIO DE LA DORADA</t>
  </si>
  <si>
    <t>SECRETARÍA DE SALUD</t>
  </si>
  <si>
    <t>DIVISION DE ASEGURAMIENTO</t>
  </si>
  <si>
    <t>19 - Salud Integral Pilar del Desarrollo Humano</t>
  </si>
  <si>
    <t xml:space="preserve">1906 - La Dorada Saludable: Programa Integral de Aseguramiento en Salud </t>
  </si>
  <si>
    <t xml:space="preserve">Número de personas </t>
  </si>
  <si>
    <t>1000G664 - Informes de seguimiento realizados</t>
  </si>
  <si>
    <t>CONSOLIDACIÓN DEL CENTRO DE CONVIVENCIA COMO ESPACIO PEDAGÓGICO QUE GENERE UNA SANA CONVIVENCIA, BASADA EN EL RESPETO, LA TOLERANCIA, EMPATÍA Y APOYO MUTUO EN EL MUNICIPIO DE LA DORADA</t>
  </si>
  <si>
    <t>DIVISIÓN ADMINISTRATIVA DE CENTRO DE CONVIVENCIA Y PARTICIPACIÓN CIUDADANA</t>
  </si>
  <si>
    <t>1202 - Promoción al acceso a la justicia en el Municipio de La Dorada</t>
  </si>
  <si>
    <t>Número de centros de convivencia ciudadana</t>
  </si>
  <si>
    <t>0800G059 -Estrategias de divulgación de los servicios del Programa Nacional de Centros de Conviviencia Ciudadana implementados</t>
  </si>
  <si>
    <t>FORTALECIMIENTO DE LA EDUCACIÓN A TRAVÉS DE ESTRATEGIAS Y MANTENIMIENTO BÁSICO A LAS INSTITUCIONES EDUCATIVAS DEL MUNICIPIO DE LA DORADA</t>
  </si>
  <si>
    <t>SECRETARÍA DE INTEGRACIÓN E INCLUSIÓN SOCIAL</t>
  </si>
  <si>
    <t>DIVISIÓN ADMINISTRATIVA DE EDUCACIÓN</t>
  </si>
  <si>
    <t xml:space="preserve">22 - Educación de calidad y oportunidades para todos </t>
  </si>
  <si>
    <t>2201 - La Fuerza de las ideas, la creatividad y la educación al servicio de La Dorada Caldas</t>
  </si>
  <si>
    <t>Número de sedes</t>
  </si>
  <si>
    <t>FORTALECIMIENTO Y DOTACIÓN DEL ALBERGUE MUNICIPAL PARA FAUNA ALEJANDRO CARDINI PARA GARANTIZAR LA PROTECCIÓN DE LOS ANIMALES EN ESTADO DE VULNERABILIDAD EN EL MUNICIPIO DE LA DORADA</t>
  </si>
  <si>
    <t>DIVISIÓN ADMINISTRATIVA DE MEDIO AMBIENTE</t>
  </si>
  <si>
    <t xml:space="preserve">EJE 1 CONDICIONES HABILITANTES DE CIUDAD  </t>
  </si>
  <si>
    <t xml:space="preserve">4501 - Fortalecimiento de la convivencia y la seguridad ciudadana del Municipio de La Dorada </t>
  </si>
  <si>
    <t>Número de animales</t>
  </si>
  <si>
    <t>4500G002 - Atenciones realizadas</t>
  </si>
  <si>
    <t>IMPLEMENTACIÓN DE ACCIONES E INTERVENCIONES ESTRUCTURALES DE MITIGACIÓN DE RIESGO DE DESASTRES EN LAS ZONAS IDENTIFICADAS CON AMENAZAS DE ORIGEN NATURAL Y SOCIONATURAL EN LA VIGENCIA 2023 DEL MUNICIPIO DE LA DORADA</t>
  </si>
  <si>
    <t>DIVISIÓN ADMINISTRATIVA GESTIÓN DEL RIESGO</t>
  </si>
  <si>
    <t xml:space="preserve">EJE 2 CULTURA VERDE, PROTECCIÓN DE LOS ECOSISTEMAS Y SOSTENIBILIDAD AMBIENTAL </t>
  </si>
  <si>
    <t xml:space="preserve">4503 - Gestión del Riesgo de Desastres y Emergencias para el Municipio de La Dorada </t>
  </si>
  <si>
    <t>Número de obras</t>
  </si>
  <si>
    <t>9900G001 - Obras De Mantenimiento De La Infraestructura Física Realizadas</t>
  </si>
  <si>
    <t>APOYO A LA ATENCIÓN Y RESPUESTA EFECTIVA A LAS NECESIDADES DE LOS DAMNIFICADOS YO AFECTADOS POR LA OCURRENCIA DE EVENTOS DE DESASTRE Y CALAMIDAD PÚBLICA PARA LA VIGENCIA 2023 EN EL MUNICIPIO DE LA DORADA</t>
  </si>
  <si>
    <t>APOYO AL FORTALECIMIENTO DE LOS INSTRUMENTOS HERRAMIENTAS DE PLANIFICACION Y GESTION TERRITORIAL LICENCIAS DE CONSTRUCCION Y SOLICITUDES QUE APORTAN AL CUMPLIMIENTO DEL PLAN DE DESARROLLO DEL MUNICIPIO DE LA DORADA</t>
  </si>
  <si>
    <t>DIVISIÓN ADMISTRATIVA DE PLANEACIÓN</t>
  </si>
  <si>
    <t>Número de entidades, organismos y dependencias</t>
  </si>
  <si>
    <t>FORTALECIMIENTO DE LAS COMPETENCIAS PRODUCTIVAS ADMINISTRATIVAS Y DE COMERCIALIZACIÓN DEL SECTOR AGROEMPRESARIAL EN EL MUNICIPIO DE LA DORADA</t>
  </si>
  <si>
    <t>ÁREA DE DESARROLLO ECONÓMICO</t>
  </si>
  <si>
    <t xml:space="preserve">17 - Agricultura y Desarrollo Rural </t>
  </si>
  <si>
    <t xml:space="preserve">1702 - Por la Inclusión productiva de pequeños productores rurales de la Dorada </t>
  </si>
  <si>
    <t>Número de productores</t>
  </si>
  <si>
    <t>1100G072 - Productores Beneficiados Con Recursos Del Proyecto</t>
  </si>
  <si>
    <t>2024173800030.</t>
  </si>
  <si>
    <t>Número de Organizaciones</t>
  </si>
  <si>
    <t>2024173800030..</t>
  </si>
  <si>
    <t>Número de mercados campesinos</t>
  </si>
  <si>
    <t>Adquisición de mobiliario y equipos TIC para la prestación de servicios en la Secretaria Local de Salud del municipio de La Dorada</t>
  </si>
  <si>
    <t xml:space="preserve">1903 - La Dorada Saludable: Vigilancia en salud pública eficiente </t>
  </si>
  <si>
    <t>Porcentaje de cumplimiento</t>
  </si>
  <si>
    <t>0300G013 - Cumplimiento De La Ejecucion Presupuestal En Adecuacion Y Dotacion</t>
  </si>
  <si>
    <t>Asistencia Técnica para la inspección, vigilancia y auditoría del Sistema General de Salud y Seguridad Social en el Municipio de La Dorada</t>
  </si>
  <si>
    <t>Número de auditorías</t>
  </si>
  <si>
    <t>0300G070 - Auditorías a las entidades vigiladas realizadas</t>
  </si>
  <si>
    <t>Fortalecimiento institucional al sistema de vigilancia epidemiológica en eventos de interés en salud publica del municipio de La Dorada</t>
  </si>
  <si>
    <t>DIVISIÓN ADMINISTRATIVA DE SALUD PÚBLICA</t>
  </si>
  <si>
    <t xml:space="preserve">número de informes </t>
  </si>
  <si>
    <t>0300G051 - Comités De Vigilancia Epidemiológica Realizados</t>
  </si>
  <si>
    <t>IMPLEMENTACIÓN DEL PLAN DE SALUD LOCAL (2024) MEDIANTE LA EJECUCIÓN DEL PLAN DE INTERVENCIONES COLECTIVAS (PIC) EN EL MUNICIPIO DE LA DORADA</t>
  </si>
  <si>
    <t>1905 - La Dorada Saludable: Salud Pública con Énfasis en Determinantes Sociales</t>
  </si>
  <si>
    <t xml:space="preserve">Número de campañas </t>
  </si>
  <si>
    <t>FORTALECIMIENTO DEL SISTEMA DE ATENCIÓN PRIMARIA EN SALUD EN EL MUNICIPIO DE LA DORADA</t>
  </si>
  <si>
    <t>Número de estrategias</t>
  </si>
  <si>
    <t>.2024173800046</t>
  </si>
  <si>
    <t>Número de Estrategias</t>
  </si>
  <si>
    <t>2024173800046.</t>
  </si>
  <si>
    <t xml:space="preserve">1905 - La Dorada Saludable: Salud Pública con Énfasis en Determinantes Sociales </t>
  </si>
  <si>
    <t>ADQUISICIÓN DE EQUIPOS BIOMÉDICOS PARA LA PRESTACIÓN DE LOS SERVICIOS DE SALUD DE BAJA COMPLEJIDAD DE LA E.S.E. SALUD DORADA DEL MUNICIPIO DE LA DORADA</t>
  </si>
  <si>
    <t xml:space="preserve">Número de Hospitales </t>
  </si>
  <si>
    <t>ASISTENCIA TÉCNICA PARA EL FORTALECIMIENTO DE LA COBERTURA Y CALIDAD DE LOS SERVICIOS EN SALUD DE LA POBLACIÓN DEL MUNICIPIO. LA DORADA</t>
  </si>
  <si>
    <t xml:space="preserve">0300G074 - Estrategias de comunicacion diseñadas </t>
  </si>
  <si>
    <t>2024173800011.</t>
  </si>
  <si>
    <t>Número de asistencias técnicas</t>
  </si>
  <si>
    <t>.2024173800011</t>
  </si>
  <si>
    <t>AMPLIACIÓN Y MODERNIZACION DEL SISTEMA DE ALUMBRADO PUBLICO PARA LA VIGENCIA 2024 DEL MUNICIPIO DE LA DORADA</t>
  </si>
  <si>
    <t>ÁREA DE ALUMBRADO PUBLICO</t>
  </si>
  <si>
    <t>21 - Minas y Energía</t>
  </si>
  <si>
    <t xml:space="preserve">2102 - Consolidación productiva y reconversión energética del municipio de la Dorada </t>
  </si>
  <si>
    <t>Metros de redes de alumbrado público</t>
  </si>
  <si>
    <t>1300G050 -Asistencias Técnicas Realizadas</t>
  </si>
  <si>
    <t>MANTENIMIENTO DEL SISTEMA DE ALUMBRADO PUBLICO PARA LA VIGENCIA 2024 DEL MUNICIPIO DE LA DORADA</t>
  </si>
  <si>
    <t>Número de unidades</t>
  </si>
  <si>
    <t>IMPLEMENTACIÓN DE ESTRATEGIAS DE COBERTURA EDUCATIVA Y PERMANENCIA ESTUDIANTIL EN EL SISTEMA EDUCATIVO EN EL MUNICIPIO DE LA DORADA</t>
  </si>
  <si>
    <t>Número de beneficiarios</t>
  </si>
  <si>
    <t>.2024173800014</t>
  </si>
  <si>
    <t>2024173800014.</t>
  </si>
  <si>
    <t>Número de estudiantes</t>
  </si>
  <si>
    <t>FORTALECIMIENTO EDUCATIVO CON PROGRAMAS PARA EL ACCESO A LA EDUCACIÓN SUPERIOR EN EL MUNICIPIO DE LA DORADA</t>
  </si>
  <si>
    <t xml:space="preserve">2202 - La Dorada Puerto Universitario y de Oportunidades </t>
  </si>
  <si>
    <t>Beneficiarios de estrategias o programas de fomento para el acceso a la educación superior</t>
  </si>
  <si>
    <t>2024173800057.</t>
  </si>
  <si>
    <t xml:space="preserve">Beneficiarios de estrategias o programas de apoyo financiero para el acceso a la educación superior </t>
  </si>
  <si>
    <t>2024173800039.</t>
  </si>
  <si>
    <t>INSTALACIÓN DE ZONAS DIGITALES Y ACCESO A LAS TECNOLOGÍAS DE LA INFORMACIÓN Y COMUNICACIONES EN EL MUNICIPIO DE  LA DORADA</t>
  </si>
  <si>
    <t>DIVISIÓN ADMINISTRATIVA DE SISTEMAS</t>
  </si>
  <si>
    <t xml:space="preserve">23 - Tecnologías de la Información y las Comunicaciones </t>
  </si>
  <si>
    <t xml:space="preserve">2301 - Acceso y uso de las Tecnologías de la Información y las Comunicaciones en todo el territorio Doradense </t>
  </si>
  <si>
    <t>Número de sistemasde información</t>
  </si>
  <si>
    <t>0900G110 - Sistemas De Información Diseñados, Actualizados O En Funcionamiento</t>
  </si>
  <si>
    <t>FORTALECIMIENTO DE CAPACIDADES PARA LA APROPIACIÓN TECNOLÓGICA, CONECTIVIDAD DIGITAL Y CONSTRUCCIÓN DE UN TERRITORIO INTELIGENTE E INNOVADOR EN EL MUNICIPIO DE LA DORADA</t>
  </si>
  <si>
    <t>Número de zonas digitales</t>
  </si>
  <si>
    <t>202400000001071.</t>
  </si>
  <si>
    <t>MANTENIMIENTO DE LA MALLA VIAL RURAL DEL MUNICIPIO DE LA DORADA</t>
  </si>
  <si>
    <t>DIVISIÓN ADMINISTRATIVA DE OBRAS</t>
  </si>
  <si>
    <t>24 - Movilidad y Vías para la Competitividad</t>
  </si>
  <si>
    <t xml:space="preserve">2402 - La Dorada eje de conectividad </t>
  </si>
  <si>
    <t>Kilómetros de vías terciaria</t>
  </si>
  <si>
    <t>100 Km</t>
  </si>
  <si>
    <t>MANTENIMIENTO DE LA MALLA VIAL URBANA DEL MUNICIPIO DE LA DORADA</t>
  </si>
  <si>
    <t>Kilómetros de vías urbanas</t>
  </si>
  <si>
    <t>0600G165 - Informes de avance sobre obligaciones de contratos realizados</t>
  </si>
  <si>
    <t>30 Km</t>
  </si>
  <si>
    <t>DESARROLLO DE ACTIVIDADES QUE FORTALEZCAN LA MOVILIDAD EN EL MUNICIPIO Y DEN CUMPLIMIENTO A LA IMPLEMENTACIÓN DEL PLAN LOCAL DE SEGURIDAD VIAL VIGENCIA 2024 LA DORADA</t>
  </si>
  <si>
    <t>DIVISIÓN ADMINISTRATIVA DE TRANSITO Y TRANSPORTE</t>
  </si>
  <si>
    <t xml:space="preserve">2409 - La Dorada, movilidad amable y segura </t>
  </si>
  <si>
    <t>9900G037 - Actas Realizadas</t>
  </si>
  <si>
    <t>DESARROLLO DE ACCIONES DE CONTROL Y REGULACIÓN DE LOS NIVELES DE SONIDO EN LOS DIFERENTES ESTABLECIMIENTOS DEL MUNICIPIO DE LA DORADA</t>
  </si>
  <si>
    <t>EJE 2 CULTURA VERDE, PROTECCIÓN DE LOS ECOSISTEMAS Y SOSTENIBILIDAD AMBIENTAL</t>
  </si>
  <si>
    <t>32 - Ambiente y Desarrollo Sostenible</t>
  </si>
  <si>
    <t xml:space="preserve">3201 - Fortalecimiento del desempeño ambiental de los sectores productivos de La Dorada </t>
  </si>
  <si>
    <t>Fuentes monitoreadas</t>
  </si>
  <si>
    <t>9900G050- Informes De Supervisión Realizados</t>
  </si>
  <si>
    <t>ELABORACIÓN DEL ESQUEMA DE PAGO POR SERVICIOS AMBIENTALES – PSA COMO ESTRATEGIA DE PROTECCIÓN Y RESTAURACIÓN DE LOS ECOSISTEMAS ESTRATÉGICOS DEL MUNICIPIO DE LA DORADA</t>
  </si>
  <si>
    <t xml:space="preserve">3202 - Conservación de la biodiversidad y protección de los ecosistemas de La Dorada </t>
  </si>
  <si>
    <t>Número</t>
  </si>
  <si>
    <t xml:space="preserve">	9900G050 - 	Informes De Supervisión Realizados</t>
  </si>
  <si>
    <t>RECUPERACIÓN DE LOS CUERPOS DE AGUA LÉNTICOS Y LÓTICOS DEL MUNICIPIO DE LA DORADA</t>
  </si>
  <si>
    <t>Hectáreas de cuerpos de agua</t>
  </si>
  <si>
    <t>IMPLEMENTACIÓN DE ACCIONES PERTINENTES PARA PROMOVER LA PROTECCIÓN, CONSERVACIÓN Y RESTAURACIÓN DE LOS CUERPOS HÍDRICOS Y FAJAS FORESTALES PROTECTORAS DEL MUNICIPIO DE LA DORADA</t>
  </si>
  <si>
    <t xml:space="preserve">3203 - Gestión integral del recurso hídrico en La Dorada </t>
  </si>
  <si>
    <t>Metros cúbicos</t>
  </si>
  <si>
    <t>2024173800049.</t>
  </si>
  <si>
    <t>Hectareas</t>
  </si>
  <si>
    <t>DESARROLLO DE ACCIONES DE RESTAURACIÓN Y CONSERVACIÓN DE LOS ECOSISTEMAS ESTRATÉGICOS EN EL MUNICIPIO DE  LA DORADA</t>
  </si>
  <si>
    <t>3206 - Gestión del cambio climático para un desarrollo bajo en carbono y resiliente al clima del Municipio de La Dorada</t>
  </si>
  <si>
    <t>Número de plántulas</t>
  </si>
  <si>
    <t>9900G082 - INFORMES PRESENTADOS</t>
  </si>
  <si>
    <t>FORTALECIMIENTO DE LA EDUCACIÓN AMBIENTAL CIUDADANA EN EL MUNICIPIO DE LA DORADA</t>
  </si>
  <si>
    <t xml:space="preserve">3208 - Educación ambiental para la gobernanza del desarrollo territorial sostenible en La Dorada </t>
  </si>
  <si>
    <t>9900G022 - Talleres De Capacitación Realizados</t>
  </si>
  <si>
    <t>2024173800036.</t>
  </si>
  <si>
    <t>FORTALECIMIENTO DE LAS ACTIVIDADES, EVENTOS Y EXPRESIONES ARTÍSTICAS Y CULTURALES QUE CONTRIBUYAN AL DESARROLLO ECONÓMICO Y TURÍSTICO DEL MUNICIPIO DE LA DORADA</t>
  </si>
  <si>
    <t>DIVISIÓN ADMINISTRATIVA DE CULTURA</t>
  </si>
  <si>
    <t>33 - Identidad Cultural y sentido de Pertenencia</t>
  </si>
  <si>
    <t xml:space="preserve">3301 - La Fuerza de la Cultura y el Arte como Agente Transformador de La Dorada </t>
  </si>
  <si>
    <t>Número de eventos de promoción</t>
  </si>
  <si>
    <t>2024173800026.</t>
  </si>
  <si>
    <t>MEJORAMIENTO Y EXPANSIÓN DE LA FORMACIÓN ARTÍSTICA Y CULTURAL A TRAVÉS DE LA OPERACIÓN DE LAS ESCUELAS DE ARTES TENIENDO EL ARTE COMO CATALIZADOR DE CAMBIO EN EL MUNICIPIO DE LA DORADA</t>
  </si>
  <si>
    <t>Número de infraestructuras culturales</t>
  </si>
  <si>
    <t>FORTALECIMIENTO DEL CONSEJO MUNICIPAL DE CULTURA Y EL PROGRAMA BEPS PARA GESTORES Y CREADORES CULTURALES QUE IMPULSEN EL DESARROLLO CULTURAL DEL MUNICIPIO DE LA DORADA</t>
  </si>
  <si>
    <t>Número de encuentros</t>
  </si>
  <si>
    <t>FORTALECIMIENTO CULTURAL A TRAVÉS DE LA AMPLIACIÓN DE LOS SERVICIOS BIBLIOTECARIOS EN EL MUNICIPIO DE LA DORADA</t>
  </si>
  <si>
    <t>Usuarios atendidos</t>
  </si>
  <si>
    <t xml:space="preserve">0700G242 - Tiempo de atención de la biblioteca </t>
  </si>
  <si>
    <t>Número de procesos de formación</t>
  </si>
  <si>
    <t>2024173800044.</t>
  </si>
  <si>
    <t>Número de creadores y gestores culturales</t>
  </si>
  <si>
    <t>FORTALECIMIENTO DE LA IDENTIFICACIÓN PROTECCIÓN Y CONSERVACIÓN DEL PATRIMONIO CULTURAL A TRAVÉS DEL GRUPO DE VIGÍAS DEL PATRIMONIO EN EL MUNICIPIO DE LA DORADA</t>
  </si>
  <si>
    <t xml:space="preserve">3302 -  Gestión, protección y salvaguardia del patrimonio cultural de La Dorada </t>
  </si>
  <si>
    <t>Número de capacitaciones</t>
  </si>
  <si>
    <t>2024173800052.</t>
  </si>
  <si>
    <t>IMPLEMENTACIÓN DE ESTRATEGIAS PARA LA PROMOCIÓN TURÍSTICA DEL MUNICIPIO DE LA DORADA</t>
  </si>
  <si>
    <t xml:space="preserve">35 - Desarrollo Económico y Turismo </t>
  </si>
  <si>
    <t xml:space="preserve">3502 - Impulso Doradense: Elevando la Productividad y Competitividad Empresarial </t>
  </si>
  <si>
    <t>Número de campañas</t>
  </si>
  <si>
    <t>FORTALECIMIENTO A LA FORMACIÓN Y CAPACITACIÓN LABORAL PARA MEJORAR LA EMPLEABILIDAD Y EL DESARROLLO SOCIOECONÓMICO DEL MUNICIPIO DE LA DORADA</t>
  </si>
  <si>
    <t xml:space="preserve">36 - Trabajo </t>
  </si>
  <si>
    <t xml:space="preserve">3603 - Vocación productiva de La Dorada, potenciando el desarrollo municipal y regional </t>
  </si>
  <si>
    <t>1300G100 - Aprendices en formación complementaria</t>
  </si>
  <si>
    <t>DESARROLLO DE ACTIVIDADES PARA EL USO, APROVECHAMIENTO Y ADECUACIÓN DEL ESPACIO PÚBLICO PARA LA VIGENCIA 2024 EN EL MUNICIPIO DE LA DORADA</t>
  </si>
  <si>
    <t>DIVISIÓN ADMINISTRATIVA CONTROL URBANO Y ESPACIO PÚBLICO</t>
  </si>
  <si>
    <t xml:space="preserve">40 - Vivienda, Ciudad y Territorio </t>
  </si>
  <si>
    <t>4002 - La Dorada por un desarrollo urbano y territorial sostenible</t>
  </si>
  <si>
    <t>Metros cuadrados de espacio publico</t>
  </si>
  <si>
    <t>SUBSIDIO SUBSIDIO DE SERVICIOS PÚBLICOS DOMICILIARIOS ACUEDUCTO Y ASEO PARA LOS ESTRATOS 1, 2 Y 3, DEL ÁREA URBANA Y RURAL DEL MUNICIPIO DE LA DORADA</t>
  </si>
  <si>
    <t xml:space="preserve">4003 - Ampliar la cobertura y mejorar la calidad de los servicios de agua potable y saneamiento básico de Los Doradense </t>
  </si>
  <si>
    <t>Número de usuarios</t>
  </si>
  <si>
    <t>1400G019 - Subsidios que entran en proceso de asignación</t>
  </si>
  <si>
    <t>FORTALECIMIENTO DEL PROCESO DE IMPLEMENTACIÓN DE LA POLÍTICA PÚBLICA DE VÍCTIMAS DEL CONFLICTO ARMADO EN EL MUNICIPIO DE LA DORADA</t>
  </si>
  <si>
    <t>DIVISIÓN ADMINISTRATIVA DE BIENESTAR SOCIAL</t>
  </si>
  <si>
    <t xml:space="preserve">41 - Equidad e Inclusión social </t>
  </si>
  <si>
    <t>4101 - La Dorada Diversa e incluyente: Víctimas del conflicto armado atendidas integralmente</t>
  </si>
  <si>
    <t>Número de eventos</t>
  </si>
  <si>
    <t>9900G082 - INFORMES PRESENTADOS
9900G037 - ACTAS REALIZADAS</t>
  </si>
  <si>
    <t>2024173800040.</t>
  </si>
  <si>
    <t xml:space="preserve">4101 - La Dorada diversa e incluyente, por las poblaciones vulnerables  </t>
  </si>
  <si>
    <t>.2024173800040</t>
  </si>
  <si>
    <t>IMPLEMENTACIÓN DE LAS ACCIONES DE PROTECCIÓN DE LOS DERECHOS DE LA PRIMERA INFANCIA INFANCIA ADOLESCENCIA Y JUVENTUD EN EL MUNICIPIO DE LA DORADA</t>
  </si>
  <si>
    <t xml:space="preserve">4102 - La Dorada Diversa e incluyente: niños, niñas y adolescentes creciendo en armonía con sus derechos </t>
  </si>
  <si>
    <t>ASISTENCIA DE AGENTES INSTITUCIONALES EN EL MARCO DE LA CONSTRUCCIÓN DE LA AGENDA PÚBLICA DE JUVENTUD EN EL MUNICIPIO DE LA DORADA</t>
  </si>
  <si>
    <t>Número de agentes</t>
  </si>
  <si>
    <t>IMPLEMENTACIÓN DEL HOGAR DE PASO MODALIDAD "FAMILIAR" PARA GARANTIZAR LA ATENCIÓN DE NIÑOS, NIÑAS, ADOLESCENTES Y JÓVENES EN HOGAR DE PASO COMO MEDIDA DE PROTECCIÓN Y RESTITUCIÓN DE DERECHOS EN EL MUNICIPIO DE LA DORADA</t>
  </si>
  <si>
    <t>Número de niños, niñas, adolescentes y jóvenes</t>
  </si>
  <si>
    <t>APOYO A LAS ACCIONES TENDIENTES A GARANTIZAR EL PROGRAMA DE PROTECCIÓN SOCIAL A LA PERSONA MAYOR "COLOMBIA MAYOR" PARA EL AÑO 2024 EN EL MUNICIPIO DE LA DORADA</t>
  </si>
  <si>
    <t xml:space="preserve">4103 - La Dorada diversa e incluyente: apoyo a poblaciones vulnerables </t>
  </si>
  <si>
    <t>APOYO A LAS FAMILIAS EN CONDICIÓN DE VULNERABILIDAD A TRAVÉS DEL PROGRAMA DE SUPERACIÓN DE LA POBREZA Y ACCIONES DE FORTALECIMIENTO DEL TEJIDO SOCIAL EN EL MUNICIPIO DE LA DORADA</t>
  </si>
  <si>
    <t>Número de familias</t>
  </si>
  <si>
    <t>2100G043 - Personas inscritas al programa</t>
  </si>
  <si>
    <t>ASISTENCIA INTEGRAL PARA LOS ADULTOS MAYORES BENEFICIARIOS DEL PROGRAMA CENTROS DÍA EN EL MUNICIPIO DE LA DORADA</t>
  </si>
  <si>
    <t xml:space="preserve">4104 - La Dorada diversa e incluyente: poblaciones incluidas para el desarrollo social, la paz y la vida </t>
  </si>
  <si>
    <t>2100G007 - Contratos Suscritos Con Operadores</t>
  </si>
  <si>
    <t>ASISTENCIA INTEGRAL PARA LOS ADULTOS MAYORES BENEFICIARIOS DEL CENTRO DE PROTECCIÓN Y PROMOCIÓN JUAN MARÍA NOGUERA EN EL MUNICIPIO DE LA DORADA</t>
  </si>
  <si>
    <t>FORTALECIMIENTO DE LA POLÍTICA PÚBLICA DE DISCAPACIDAD BAJO LA ESTRATEGIA DE LA UNIDAD DE ATENCIÓN INTEGRAL - UAI EN EL MUNICIPIO DE LA DORADA</t>
  </si>
  <si>
    <t xml:space="preserve">Implementación de la política pública social para el restablecimiento de derechos a la población en situación de calle del municipio de  La Dorada	</t>
  </si>
  <si>
    <t>2100G152 - Jornadas de atención realizadas</t>
  </si>
  <si>
    <t>xxxxxxx</t>
  </si>
  <si>
    <t>SIN PROYECTO</t>
  </si>
  <si>
    <t>DIVISÓN ADMINISTRATIVA DE DEPORTES</t>
  </si>
  <si>
    <t>43 - Deporte, Recreación y Ocupación del Tiempo libre</t>
  </si>
  <si>
    <t>4301 -La Fuerza y el Poder Transformador del Deporte para Todos – 4301</t>
  </si>
  <si>
    <t>Número de infraestructuras deportivas</t>
  </si>
  <si>
    <t>IMPLEMENTACIÓN DE ACCIONES ESTRATÉGICAS COMO APOYO AL DESARROLLO DE ACTIVIDADES FÍSICAS, RECREATIVAS Y DEPORTIVAS PARA LOS HABITANTES DEL MUNICIPIO DE  LA DORADA</t>
  </si>
  <si>
    <t xml:space="preserve"> 4301 - La Fuerza y el Poder Transformador del Deporte para Todos – 4301</t>
  </si>
  <si>
    <t xml:space="preserve">Número de personas beneficiadas </t>
  </si>
  <si>
    <t>2024173800024.</t>
  </si>
  <si>
    <t>.2024173800024</t>
  </si>
  <si>
    <t xml:space="preserve">4301 - La Fuerza y el Poder Transformador del Deporte para Todos </t>
  </si>
  <si>
    <t>IMPLEMENTACIÓN DEL PLAN INTEGRAL DE SEGURIDAD Y CONVIVENCIA CIUDADANA PARA LA VIGENCIA 2024, EN EL MUNICIPIO DE LA DORADA</t>
  </si>
  <si>
    <t>Número de documentos</t>
  </si>
  <si>
    <t>FORTALECIMIENTO TECNOLÓGICO DEL SISTEMA INTEGRADO DE EMERGENCIAS Y SEGURIDAD (SIES) EN EL MUNICIPIO DE LA DORADA</t>
  </si>
  <si>
    <t>Número de proyectos de seguridad ciudadana.</t>
  </si>
  <si>
    <t>FORTALECIMIENTO DE LAS ACCIONES DE EMPODERAMIENTO DE LA MUJER A TRAVÉS DE LA ATENCIÓN DE LA CASA DE LA MUJER EN EL MUNICIPIO DE LA DORADA</t>
  </si>
  <si>
    <t>Número de casos</t>
  </si>
  <si>
    <t>FORTALECIMIENTO OPERATIVO Y TÉCNICO DE LA DIVISIÓN DE PRENSA Y COMUNICACIONES PARA GARANTIZAR LA PARTICIPACIÓN CIUDADANA EN EL MUNICIPIO DE LA DORADA</t>
  </si>
  <si>
    <t>DIVISIÓN ADMINISTRATIVA DE PRENSA</t>
  </si>
  <si>
    <t xml:space="preserve">4502 - La Dorada por el Respeto y la Garantía de Derechos </t>
  </si>
  <si>
    <t>Número de iniciativas</t>
  </si>
  <si>
    <t>9900G082- INFORMES PRESENTADOS</t>
  </si>
  <si>
    <t>ASISTENCIA A LA POBLACIÓN NARP EN LOS MECANISMOS DE PARTICIPACIÓN CON EL FIN DE GARANTIZAR SUS DERECHOS EN EL MUNICIPIO DE  LA DORADA</t>
  </si>
  <si>
    <t xml:space="preserve">Número de instancias </t>
  </si>
  <si>
    <t>9900G040 - Asistencias Técnicas Realizadas</t>
  </si>
  <si>
    <t>FORTALECIMIENTO DE LA PARTICIPACIÓN DE LAS JUNTAS DE ACCIÓN COMUNAL A TRAVÉS DE LA IMPLEMENTACIÓN DE ESPACIOS QUE ARTICULEN LA OFERTA INSTITUCIONAL EN EL MUNICIPIO DE  LA DORADA</t>
  </si>
  <si>
    <t>Número de espacios</t>
  </si>
  <si>
    <t xml:space="preserve">9900G040 - Asistencias Técnicas Realizadas </t>
  </si>
  <si>
    <t>FORTALECIMIENTO A LA CAPACIDAD DE RESPUESTA DE LOS ORGANISMOS DE  SOCORRO PARA LA ATENCIÓN Y PREVENCIÓN DE DESASTRES EN EL MUNICIPIO DE  LA DORADA</t>
  </si>
  <si>
    <t>Número de organismos</t>
  </si>
  <si>
    <t>0300G039 - Equipos Institucionales Fortalecidos En Atención Y Prevención De Urgencias, Emergencias  Y Desastres En El Territorio Nacional</t>
  </si>
  <si>
    <t>MANTENIMIENTO PREVENTIVO Y CORRECTIVO DE LOS SERVICIOS TECNOLÓGICOS E INFRAESTRUCTURA CRÍTICA DEL MUNICIPIO DE   LA DORADA</t>
  </si>
  <si>
    <t>Porcentaje de capacidad</t>
  </si>
  <si>
    <t>0100G013 - Equipos y repuestos adquiridos para realizar mantenimientos
9900G042 - Actividades De Soporte Realizadas</t>
  </si>
  <si>
    <t>MANTENIMIENTO DE SEDES ADMINISTRATIVAS Y EDIFICACIONES PÚBLICAS DEL MUNICIPIO DE   LA DORADA</t>
  </si>
  <si>
    <t xml:space="preserve">Número de sedes
</t>
  </si>
  <si>
    <t>MODERNIZACIÓN DE LA GESTIÓN DOCUMENTAL Y ATENCIÓN AL CIUDADANO EN LA ALCALDÍA DE LA DORADA</t>
  </si>
  <si>
    <t>DIVISIÓN ADMINISTRATIVA DE ATENCIÓN AL CIUDADANO Y GESTIÓN DOCUMENTAL</t>
  </si>
  <si>
    <t>Número de sistemas</t>
  </si>
  <si>
    <t>9900G012- Porcentaje De Implementación Del Sistema De Gestión Documental Institucional</t>
  </si>
  <si>
    <t>CONSTRUCCIÓN MALECÓN TURÍSTICO FASE I EN LA ZONA URBANA DEL MUNICIPIO DE LA DORADA</t>
  </si>
  <si>
    <t>0600G136Informes de interventoria revisados-</t>
  </si>
  <si>
    <t>FORTALECIMIENTO DE LA CAPACIDAD OPERATIVA EN LA ADMINISTRACION DE LOS BIENES DEL MUNICIPIO DE LA DORADA</t>
  </si>
  <si>
    <t>DIVISIÓN ADMINISTRATIVA DE BIENES Y SERVICIOS</t>
  </si>
  <si>
    <t>Número de sistemas de información</t>
  </si>
  <si>
    <t>FORTALECIMIENTO DEL CONSEJO MUNICIPAL DE PAZ Y CONVIVENCIA EN LA CONVERSACIÓN DE LA MEMORIA PATRIMONIO HISTÓRICO Y CULTURAL EN EL MUNICIPIO DE LA DORADA</t>
  </si>
  <si>
    <t>IMPLEMENTACIÓN DE ACCIONES PARA FORTALECER LA GESTIÓN PÚBLICA FINANCIERA Y LOS INGRESOS PROPIOS PARA LA VIGENCIA 2024 DEL MUNICIPIO DE LA DORADA</t>
  </si>
  <si>
    <t>Porcentaje</t>
  </si>
  <si>
    <t xml:space="preserve">4500G002 - Atenciones realizadas </t>
  </si>
  <si>
    <t>FORTALECIMIENTO DE LA CAPACIDAD TÉCNICA Y OPERATIVA DE LA SECRETARIA GENERAL Y ADMINISTRATIVA DEL MUNICIPIO DE LA DORADA</t>
  </si>
  <si>
    <t>SECRETARÍA GENERAL Y ADMINISTRATIVA</t>
  </si>
  <si>
    <t>Entidades, organismos y dependencias asistidos técnicamente</t>
  </si>
  <si>
    <t>9900G044 - Procesos Contractuales Adjudicados
9900G040 - Asistencias Técnicas Realizadas</t>
  </si>
  <si>
    <t>Código de la línea estratégica</t>
  </si>
  <si>
    <t>Línea estratégica</t>
  </si>
  <si>
    <t>Sector</t>
  </si>
  <si>
    <t>Programa presupuestal</t>
  </si>
  <si>
    <t>Código de producto (MGA)</t>
  </si>
  <si>
    <t>Producto (MGA)</t>
  </si>
  <si>
    <t>Código de indicador de producto (MGA)</t>
  </si>
  <si>
    <t>Indicador de Producto(MGA)</t>
  </si>
  <si>
    <t>Es principal</t>
  </si>
  <si>
    <t>Personalización de Indicador de Producto</t>
  </si>
  <si>
    <t>Meta del cuatrienio</t>
  </si>
  <si>
    <t>Unidad de medida</t>
  </si>
  <si>
    <t>Tipo de acumulación</t>
  </si>
  <si>
    <t>Programación del producto bien ó servicio 2024</t>
  </si>
  <si>
    <t>Programación del producto bien ó servicio 2025</t>
  </si>
  <si>
    <t>Programación del producto bien ó servicio 2026</t>
  </si>
  <si>
    <t>Programación del producto bien ó servicio 2027</t>
  </si>
  <si>
    <t>LE-3</t>
  </si>
  <si>
    <t>LE-3 - EJE 3 DESARROLLO HUMANO SOSTENIBLE</t>
  </si>
  <si>
    <t>22 - Educación</t>
  </si>
  <si>
    <t>2201 - Calidad, cobertura y fortalecimiento de la educación inicial, prescolar, básica y media</t>
  </si>
  <si>
    <t>2201029</t>
  </si>
  <si>
    <t>Servicio de apoyo a la permanencia con transporte escolar</t>
  </si>
  <si>
    <t>Beneficiarios de transporte escolar</t>
  </si>
  <si>
    <t>Si</t>
  </si>
  <si>
    <t>Proveer servicio de transporte escolar a 650 estudiantes en La Dorada</t>
  </si>
  <si>
    <t>No acumulativo</t>
  </si>
  <si>
    <t>2201033</t>
  </si>
  <si>
    <t>Servicio de fomento para la permanencia en programas de educación formal</t>
  </si>
  <si>
    <t>Personas beneficiarias de estrategias de permanencia</t>
  </si>
  <si>
    <t>Beneficiar a 4.000 estudiantes con estrategias de permanencia enfocadas en la población vulnerable escolarizada del sistema educativo del municipio de La Dorada</t>
  </si>
  <si>
    <t>Acumulativo</t>
  </si>
  <si>
    <t>2201062</t>
  </si>
  <si>
    <t>Infraestructura educativa mantenida</t>
  </si>
  <si>
    <t>Sedes mantenidas</t>
  </si>
  <si>
    <t xml:space="preserve">Desarrollar acciones para el mejoramiento de la Infraestructura de las Instituciones Educativas oficiales en el Municipio de La Dorada  </t>
  </si>
  <si>
    <t>2201079</t>
  </si>
  <si>
    <t>Servicio de apoyo financiero a entidades territoriales para la ejecución de estrategias de permanencia con alimentación escolar</t>
  </si>
  <si>
    <t>Estudiantes beneficiados del programa de alimentación escolar</t>
  </si>
  <si>
    <t>Beneficiar a 7.391 estudiantes con el Programa de Alimentación Escolar en el municipio de La Dorada</t>
  </si>
  <si>
    <t>2202 - Calidad y fomento de la educación superior</t>
  </si>
  <si>
    <t>2202062</t>
  </si>
  <si>
    <t xml:space="preserve">Servicio de fomento para el acceso a la educación superior </t>
  </si>
  <si>
    <t>Beneficiarios de estrategias o programas de  fomento para el acceso a la educación superior</t>
  </si>
  <si>
    <t>Beneficiar a 1200 estudiantes con estrategias de acceso y permanencia enfocadas a la formación flexible y pertinente en el marco de la educación técnica y tecnológica municipio de La Dorada</t>
  </si>
  <si>
    <t>2202063</t>
  </si>
  <si>
    <t>Servicio de apoyo financiero para el acceso a la educación superior</t>
  </si>
  <si>
    <t xml:space="preserve">Beneficiarios de estrategias o programas de  apoyo financiero para el acceso a la educación superior  </t>
  </si>
  <si>
    <t>Promover el acceso a la educación superior para 30 estudiantes con programas o estrategias específicas en el Municipio de La Dorada</t>
  </si>
  <si>
    <t>LE-4</t>
  </si>
  <si>
    <t>LE-4 - EJE 4 PROYECCIÓN DE CIUDAD Y TERRITORIO</t>
  </si>
  <si>
    <t>23 - Tecnologías de la información y las comunicaciones</t>
  </si>
  <si>
    <t>2301 - Facilitar el acceso y uso de las Tecnologías de la Información y las Comunicaciones (TIC) en todo el territorio nacional</t>
  </si>
  <si>
    <t>2301079</t>
  </si>
  <si>
    <t xml:space="preserve"> Servicio de acceso zonas digitales</t>
  </si>
  <si>
    <t>Zonas digitales instaladas</t>
  </si>
  <si>
    <t>Habilitar 60 puntos de acceso a redes inalámbricas de alta velocidad (Wifi) para cobertura digital en las zonas urbanas y rurales del municipio</t>
  </si>
  <si>
    <t>33 - Cultura</t>
  </si>
  <si>
    <t>3301 - Promoción y acceso efectivo a procesos culturales y artísticos</t>
  </si>
  <si>
    <t>3301053</t>
  </si>
  <si>
    <t>Servicio de promoción de actividades culturales</t>
  </si>
  <si>
    <t>Eventos de promoción de actividades culturales realizados</t>
  </si>
  <si>
    <t>Organizar 48 eventos culturales que incluyan actividades patrimoniales, literarias, artísticas y musicales, para enriquecer la vida comunitaria en el municipio de La Dorada</t>
  </si>
  <si>
    <t>3301085</t>
  </si>
  <si>
    <t>Servicios bibliotecarios</t>
  </si>
  <si>
    <t>Atender a 9.500 usuarios con servicio de las bibliotecas públicas municipales en el municipio de La Dorada</t>
  </si>
  <si>
    <t>3301128</t>
  </si>
  <si>
    <t>Servicio de apoyo financiero para creadores y gestores culturales</t>
  </si>
  <si>
    <t>Creadores y gestores culturales beneficiados</t>
  </si>
  <si>
    <t>Proporcionar a 20 creadores y gestores culturales del municipio de La Dorada acceso al programa de Beneficio Económico Periódico (BEPS) para apoyar su labor continuada en el sector cultural</t>
  </si>
  <si>
    <t>3302 - Gestión, protección y salvaguardia del patrimonio cultural colombiano</t>
  </si>
  <si>
    <t>3302019</t>
  </si>
  <si>
    <t>Servicio de educación informal a Vigías del Patrimonio</t>
  </si>
  <si>
    <t>Capacitaciones realizadas</t>
  </si>
  <si>
    <t xml:space="preserve">41 - Inclusión social y reconciliación </t>
  </si>
  <si>
    <t>4104 - Atención integral de población en situación permanente de desprotección social y/o familiar</t>
  </si>
  <si>
    <t>4104020</t>
  </si>
  <si>
    <t>Servicio de atención integral a población en condición de discapacidad</t>
  </si>
  <si>
    <t>Personas con discapacidad atendidas con servicios integrales</t>
  </si>
  <si>
    <t>43 - Deporte y Recreación</t>
  </si>
  <si>
    <t>4301 - Fomento a la recreación, la actividad física y el deporte para desarrollar entornos de convivencia y paz</t>
  </si>
  <si>
    <t>4301004</t>
  </si>
  <si>
    <t>Servicio de mantenimiento a la infraestructura deportiva</t>
  </si>
  <si>
    <t>Infraestructura deportiva mantenida</t>
  </si>
  <si>
    <t>Realizar mantenimiento a 10 escenarios deportivos del municipio garantizando las condiciones de funcionalidad</t>
  </si>
  <si>
    <t>4301038</t>
  </si>
  <si>
    <t>Servicio de organización de eventos recreativos comunitarios</t>
  </si>
  <si>
    <t>Eventos recreativos comunitarios realizados</t>
  </si>
  <si>
    <t>No</t>
  </si>
  <si>
    <t>Beneficiar a 5.200 jóvenes con la organización de eventos recreativos en el marco de la semana de la juventud, campamentos juveniles y los encuentros deportivos con enfoque étnico</t>
  </si>
  <si>
    <t>LE-1</t>
  </si>
  <si>
    <t xml:space="preserve">LE-1 - EJE 1 CONDICIONES HABILITANTES DE CIUDAD  </t>
  </si>
  <si>
    <t>45 - Gobierno Territorial</t>
  </si>
  <si>
    <t>4501 - Fortalecimiento de la convivencia y la seguridad ciudadana</t>
  </si>
  <si>
    <t>4501050</t>
  </si>
  <si>
    <t>Servicio de orientación a casos de violencia de género</t>
  </si>
  <si>
    <t>Mujeres atendidas</t>
  </si>
  <si>
    <t>Fortalecer los espacios de empoderamiento de la mujer a través de la atención de la Casa de la Mujer - Mujer Libre de Violencia</t>
  </si>
  <si>
    <t>4502 - Fortalecimiento del buen gobierno para el respeto y garantía de los derechos humanos.</t>
  </si>
  <si>
    <t>4502022</t>
  </si>
  <si>
    <t>Servicio de asistencia técnica</t>
  </si>
  <si>
    <t>Comunidad afrocolombiana asistida técnicamente</t>
  </si>
  <si>
    <t>Asistir técnicamente a una (1) instancia de participación NARP, a través de cuatro (4) mesas de concertación anuales y garantizar la celebración del día de la Afrocolombianidad</t>
  </si>
  <si>
    <t>0406 - Generación de la información geográfica del territorio nacional</t>
  </si>
  <si>
    <t>0406016</t>
  </si>
  <si>
    <t>Servicio de actualización catastral con enfoque multipropósito</t>
  </si>
  <si>
    <t>040601600</t>
  </si>
  <si>
    <t>Área geográfica actualizada catastralmente con enfoque multipropósito</t>
  </si>
  <si>
    <t>Realizar la actualización catastral con enfoque multipropósito hectáreas del municipio de La Dorada</t>
  </si>
  <si>
    <t>12 - Justicia y del derecho</t>
  </si>
  <si>
    <t>1202 - Promoción al acceso a la justicia</t>
  </si>
  <si>
    <t>1202003</t>
  </si>
  <si>
    <t>Centros de Convivencia Ciudadana en operación</t>
  </si>
  <si>
    <t>120200300</t>
  </si>
  <si>
    <t>Financiar la operación anual de un Centro de Convivencia Ciudadana en el municipio de La Dorada, enfocándose en el desarrollo sostenible de programas comunitarios</t>
  </si>
  <si>
    <t>1206 - Sistema penitenciario y carcelario en el marco de los derechos humanos</t>
  </si>
  <si>
    <t>1206007</t>
  </si>
  <si>
    <t>Servicio de bienestar a la población privada de libertad</t>
  </si>
  <si>
    <t>120600700</t>
  </si>
  <si>
    <t>Personas privadas de la libertad con Servicio de bienestar</t>
  </si>
  <si>
    <t>Prestar servicios de bienestar a cuatrocientas (400) personas privadas de la libertad recluidas en el Municipio de La Dorada</t>
  </si>
  <si>
    <t xml:space="preserve">17 - Agricultura y desarrollo rural_x000D_
</t>
  </si>
  <si>
    <t>1702 - Inclusión productiva de pequeños productores rurales</t>
  </si>
  <si>
    <t>1702009</t>
  </si>
  <si>
    <t>Servicio de apoyo financiero para el acceso a activos productivos y de comercialización</t>
  </si>
  <si>
    <t>170200900</t>
  </si>
  <si>
    <t>Productores apoyados con activos productivos y de comercialización</t>
  </si>
  <si>
    <t>Apoyar a 100 productores para fortalecer sus iniciativas de negocio y emprendimientos en el marco de las cadenas productivas</t>
  </si>
  <si>
    <t>1702038</t>
  </si>
  <si>
    <t>Servicio de apoyo a la comercialización</t>
  </si>
  <si>
    <t>170203800</t>
  </si>
  <si>
    <t>Organizaciones de productores formales apoyadas</t>
  </si>
  <si>
    <t>Apoyar en la comercialización a 10 organizaciones productores pertenecientes a grupos vulnerables para aumentar sus capacidades y posicionamiento comercial</t>
  </si>
  <si>
    <t>170203805</t>
  </si>
  <si>
    <t>Mercados campesinos realizados</t>
  </si>
  <si>
    <t>19 - Salud y protección social</t>
  </si>
  <si>
    <t>1903 - Inspección, vigilancia y control</t>
  </si>
  <si>
    <t>1903003</t>
  </si>
  <si>
    <t>Servicio de apoyo financiero para dotar con bienes y Servicio de interés para la salud pública</t>
  </si>
  <si>
    <t>190300300</t>
  </si>
  <si>
    <t>Cumplimiento de indicador ponderado de suministro de bienes y Servicio de interés para la salud pública en una vigencia determinada</t>
  </si>
  <si>
    <t>Fortalecer la secretaría de salud con equipos tecnológicos y muebles de oficina garantizar mejores servicios de atención a la comunidad</t>
  </si>
  <si>
    <t>1903016</t>
  </si>
  <si>
    <t>Servicio de auditoría y visitas inspectivas</t>
  </si>
  <si>
    <t>190301600</t>
  </si>
  <si>
    <t>auditorías y visitas inspectivas realizadas</t>
  </si>
  <si>
    <t>Realizar dieciséis (16) visitas de inspección a prestadores de servicios y administradores de  planes de beneficios para vigilar los recursos del régimen subsidiado</t>
  </si>
  <si>
    <t>1903031</t>
  </si>
  <si>
    <t>Servicio de información de vigilancia epidemiológica</t>
  </si>
  <si>
    <t>190303100</t>
  </si>
  <si>
    <t>Informes de evento generados en la vigencia</t>
  </si>
  <si>
    <t>Fortalecer los mecanismos de vigilancia epidemiológica en el municipio, garantizando la entrega de un informe mensual al SI VIGILA, para un total de 48 informes, conforme a las directrices del Instituto Nacional de Salud y con interés de generar el "observatorio Social municipal"</t>
  </si>
  <si>
    <t>1905 - Salud pública</t>
  </si>
  <si>
    <t>1905022</t>
  </si>
  <si>
    <t>Servicio de gestión del riesgo en temas de trastornos mentales</t>
  </si>
  <si>
    <t>190502200</t>
  </si>
  <si>
    <t>Campañas de gestión del riesgo en temas de trastornos mentales implementadas</t>
  </si>
  <si>
    <t>1905054</t>
  </si>
  <si>
    <t>Servicio de promoción de la salud</t>
  </si>
  <si>
    <t>190505400</t>
  </si>
  <si>
    <t>Estrategias de promoción de la salud implementadas</t>
  </si>
  <si>
    <t>Implementar cuatro (4) estrategias que contengan el Plan de Intervenciones Colectivas PIC con enfoque en determinantes sociales y bajo los ejes establecidos por el Plan Decenal de Salud pública</t>
  </si>
  <si>
    <t>190505401</t>
  </si>
  <si>
    <t>Personas atendidas con estrategias de promoción de la salud</t>
  </si>
  <si>
    <t>190505404</t>
  </si>
  <si>
    <t>Estrategias de promoción de la salud en temas de salud mental y convivencia social pacifica implementadas</t>
  </si>
  <si>
    <t>Implementar cuatro (4) campañas (una al año) para reducir la tasa de violencias física intrafamiliar y de género con énfasis en prevención de la violencia sexual en población infantil</t>
  </si>
  <si>
    <t>1906 - Aseguramiento y prestación integral de servicios de salud</t>
  </si>
  <si>
    <t>1906004</t>
  </si>
  <si>
    <t>Servicio de atención en salud a la población</t>
  </si>
  <si>
    <t>190600400</t>
  </si>
  <si>
    <t>Personas atendidas con servicio de salud</t>
  </si>
  <si>
    <t>1906005</t>
  </si>
  <si>
    <t>Hospitales de primer nivel de atención dotados</t>
  </si>
  <si>
    <t>190600500</t>
  </si>
  <si>
    <t>Dotar con tecnología biomédica a un (1) prestador de servicios de salud de la red pública con influencia en zonas vulnerables</t>
  </si>
  <si>
    <t>1906032</t>
  </si>
  <si>
    <t>Servicio de promoción de afiliaciones al régimen contributivo del Sistema General de Seguridad Social de las personas con capacidad de pago</t>
  </si>
  <si>
    <t>190603200</t>
  </si>
  <si>
    <t>Personas con capacidad de pago afiliadas</t>
  </si>
  <si>
    <t>Garantizar la búsqueda activa permanente al 100%de personas que cumplen con las condiciones de afiliación pero que aún no tienen acceso</t>
  </si>
  <si>
    <t>1906041</t>
  </si>
  <si>
    <t>190604100</t>
  </si>
  <si>
    <t>Asistencias técnicas realizadas</t>
  </si>
  <si>
    <t>Realizar (16) Asistencias técnicas para el fortalecimiento del Consejo Territorial de salud, los Copagos y las Veedurías en salud en temas de prestación de servicios y derechos en salud. personas con necesidades especiales de movilidad</t>
  </si>
  <si>
    <t>1906044</t>
  </si>
  <si>
    <t>Servicio de afiliaciones al régimen subsidiado del Sistema General de Seguridad Social</t>
  </si>
  <si>
    <t>190604400</t>
  </si>
  <si>
    <t>Personas afiliadas al régimen subsidiado</t>
  </si>
  <si>
    <t>Realizar afiliaciones al régimen subsidiado a las personas que cumplan las condiciones para pertenecer al Sistema General de seguridad social en salud pero que no cuentan con capacidad de pago</t>
  </si>
  <si>
    <t>21 - Minas y energia</t>
  </si>
  <si>
    <t>2102 - Consolidación productiva del sector de energía eléctrica</t>
  </si>
  <si>
    <t>2102010</t>
  </si>
  <si>
    <t>Redes de alumbrado público ampliadas</t>
  </si>
  <si>
    <t>210201000</t>
  </si>
  <si>
    <t>Ampliar 10.000 metros de redes de alumbrado público en el Municipio de La Dorada</t>
  </si>
  <si>
    <t xml:space="preserve">Metros </t>
  </si>
  <si>
    <t>2102011</t>
  </si>
  <si>
    <t>Redes de alumbrado público con mantenimiento</t>
  </si>
  <si>
    <t>210201100</t>
  </si>
  <si>
    <t>Realizar mantenimiento a 125.000 metros de redes de alumbrado público en el Municipio de La Dorada</t>
  </si>
  <si>
    <t>2102013</t>
  </si>
  <si>
    <t>Redes de alumbrado público mejoradas</t>
  </si>
  <si>
    <t>210201300</t>
  </si>
  <si>
    <t>Desarrollar acciones orientadas al mejoramiento de 15.000 metros de redes de alumbrado público en el Municipio de La Dorada</t>
  </si>
  <si>
    <t>2102058</t>
  </si>
  <si>
    <t>Unidades de generación fotovoltaica de energía eléctrica instaladas</t>
  </si>
  <si>
    <t>210205800</t>
  </si>
  <si>
    <t>Instalar 150 Unidades Fotovoltaicas para zona urbana y rural del Municipio de La Dorada</t>
  </si>
  <si>
    <t>2301075</t>
  </si>
  <si>
    <t>Servicio de Información implementado</t>
  </si>
  <si>
    <t>230107500</t>
  </si>
  <si>
    <t>Sistemas de información implementados</t>
  </si>
  <si>
    <t>Desarrollar un (1) sistema de información, que a través de aplicaciones web y móviles, centralice la gestión de información y la prestación de servicios, buscando optimizar la interconectividad y el acceso a la oferta institucional</t>
  </si>
  <si>
    <t>24 - Transporte</t>
  </si>
  <si>
    <t>2402 - Infraestructura red vial regional</t>
  </si>
  <si>
    <t>2402112</t>
  </si>
  <si>
    <t>Vía terciaria con mantenimiento periódico o rutinario</t>
  </si>
  <si>
    <t>240211200</t>
  </si>
  <si>
    <t xml:space="preserve">Vía terciaria con mantenimiento </t>
  </si>
  <si>
    <t>Desarrollar acciones para el mantenimiento y rehabilitación de 100 Km de vías terciarias en el municipio de La Dorada. (Placa Huellas, Bateas, Puentes)</t>
  </si>
  <si>
    <t>Kilómetros</t>
  </si>
  <si>
    <t>2402115</t>
  </si>
  <si>
    <t>Vía urbana con mantenimiento periódico o rutinario</t>
  </si>
  <si>
    <t>240211500</t>
  </si>
  <si>
    <t xml:space="preserve">Vía urbana con mantenimiento  </t>
  </si>
  <si>
    <t>Realizar la construcción y mantenimiento de 30 Km vías urbanas del municipio</t>
  </si>
  <si>
    <t>2409 - Seguridad de transporte</t>
  </si>
  <si>
    <t>2409009</t>
  </si>
  <si>
    <t>Servicio de promoción y difusión para la seguridad de transporte</t>
  </si>
  <si>
    <t>240900900</t>
  </si>
  <si>
    <t>Estrategias implementadas</t>
  </si>
  <si>
    <t>Implementar el Plan Local de Seguridad Vial</t>
  </si>
  <si>
    <t>LE-2</t>
  </si>
  <si>
    <t>LE-2 - EJE 2 CULTURA VERDE, PROTECCIÓN DE LOS ECOSISTEMAS Y SOSTENIBILIDAD AMBIENTAL</t>
  </si>
  <si>
    <t>32 - Ambiente y desarrollo sostenible</t>
  </si>
  <si>
    <t>3201 - Fortalecimiento del desempeño ambiental de los sectores productivos</t>
  </si>
  <si>
    <t>3201028</t>
  </si>
  <si>
    <t>Servicio de monitoreo de fuentes de emisión de ruido</t>
  </si>
  <si>
    <t>320102800</t>
  </si>
  <si>
    <t>Fuentes de emisiones de ruido monitoreadas</t>
  </si>
  <si>
    <t>Monitorear cinco (5) fuentes de emisión de ruido en la zona urbana de La Dorada</t>
  </si>
  <si>
    <t>3202 - Conservación de la biodiversidad y sus servicios ecosistémicos</t>
  </si>
  <si>
    <t>3202002</t>
  </si>
  <si>
    <t>Documentos de planeación para la conservación de la biodiversidad y sus servicios eco sistémicos</t>
  </si>
  <si>
    <t>320200205</t>
  </si>
  <si>
    <t>Documentos de planeación con el programa de pagos de Servicio ambientales implementados</t>
  </si>
  <si>
    <t>Construir un (1) esquema de pagos por servicios ambientales para la protección humedales y el Bosque Seco Tropical</t>
  </si>
  <si>
    <t>3202037</t>
  </si>
  <si>
    <t>Servicio de recuperación de cuerpos de agua lénticos y lóticos</t>
  </si>
  <si>
    <t>320203700</t>
  </si>
  <si>
    <t xml:space="preserve">Extensión de cuerpos de agua recuperados </t>
  </si>
  <si>
    <t>Recuperar (23) hectáreas del cuerpo de agua de la charca de Guarinocito para recuperar su biodiversidad y servicios ecosistémicos</t>
  </si>
  <si>
    <t>Hectáreas</t>
  </si>
  <si>
    <t>3203 - Gestión integral del recurso hídrico</t>
  </si>
  <si>
    <t>3203046</t>
  </si>
  <si>
    <t>Servicio de dragado.</t>
  </si>
  <si>
    <t>320304600</t>
  </si>
  <si>
    <t>Dragado realizado.</t>
  </si>
  <si>
    <t>Extraer (1000) metros cúbicos de materiales o escombros de cuerpos de agua</t>
  </si>
  <si>
    <t>3203050</t>
  </si>
  <si>
    <t>Servicio de protección del recurso hídrico</t>
  </si>
  <si>
    <t>320305000</t>
  </si>
  <si>
    <t>Áreas protegidas</t>
  </si>
  <si>
    <t>Realizar mantenimiento a (50) hectáreas en áreas prioritarias para la conservación de recursos hídricos</t>
  </si>
  <si>
    <t>3206 - Gestión del cambio climático para un desarrollo bajo en carbono y resiliente al clima</t>
  </si>
  <si>
    <t>3206014</t>
  </si>
  <si>
    <t>Servicio de producción de plántulas en viveros</t>
  </si>
  <si>
    <t>320601400</t>
  </si>
  <si>
    <t>Plántulas producidas</t>
  </si>
  <si>
    <t>Producir (10,000) plántulas de especies nativas en un vivero municipal</t>
  </si>
  <si>
    <t xml:space="preserve">3208 - Educación Ambiental </t>
  </si>
  <si>
    <t>3208006</t>
  </si>
  <si>
    <t>Servicio de asistencia técnica para la implementación de lasestrategias educativo ambientales y de participación</t>
  </si>
  <si>
    <t>320800600</t>
  </si>
  <si>
    <t xml:space="preserve">Estrategias educativo ambientales y de participación implementadas </t>
  </si>
  <si>
    <t>Desarrollar (9) estrategias de educación ambiental en el marco del Plan Municipal de Educación Ambiental</t>
  </si>
  <si>
    <t>3208010</t>
  </si>
  <si>
    <t>Servicio de educación informal ambiental</t>
  </si>
  <si>
    <t>320801000</t>
  </si>
  <si>
    <t>Personas capacitadas</t>
  </si>
  <si>
    <t>Sensibilizar a (200) jóvenes sobre el cuidado ambiental en colaboración con la RNJA (Red Nacional de Jóvenes de Ambiente)</t>
  </si>
  <si>
    <t>3301068</t>
  </si>
  <si>
    <t>Servicio de mantenimiento de infraestructura cultural</t>
  </si>
  <si>
    <t>330106800</t>
  </si>
  <si>
    <t>Infraestructura cultural intervenida</t>
  </si>
  <si>
    <t>3301074</t>
  </si>
  <si>
    <t>Servicio de apoyo para la organización y la participación del sector artístico, cultural y la ciudadanía</t>
  </si>
  <si>
    <t>330107400</t>
  </si>
  <si>
    <t>Encuentros realizados</t>
  </si>
  <si>
    <t>Realizar 24 encuentros para garantizar el funcionamiento y fortalecimiento del consejo municipal de cultura de La Dorada</t>
  </si>
  <si>
    <t>3301126</t>
  </si>
  <si>
    <t>Servicio de apoyo al proceso de formación artística y cultural</t>
  </si>
  <si>
    <t>330112600</t>
  </si>
  <si>
    <t>Procesos de formación atendidos</t>
  </si>
  <si>
    <t>Brindar de manera permanente la oferta de 10 talleres de formación en el marco de las Escuelas Municipales de la Artes</t>
  </si>
  <si>
    <t>35 - Comercio, industria y turismo</t>
  </si>
  <si>
    <t>3502 - Productividad y competitividad de las empresas colombianas</t>
  </si>
  <si>
    <t>3502011</t>
  </si>
  <si>
    <t>Servicio de apoyo para la formación de capital humano pertinente para el desarrollo empresarial de los territorios</t>
  </si>
  <si>
    <t>350201100</t>
  </si>
  <si>
    <t xml:space="preserve">Personas formadas en habilidades y competencias </t>
  </si>
  <si>
    <t>Capacitar a 200 emprendedoras, en habilidades y competencias que fomenten el crecimiento y la gestión eficiente de sus negocios en el ámbito de la economía local</t>
  </si>
  <si>
    <t>3502046</t>
  </si>
  <si>
    <t>Servicio de promoción turística</t>
  </si>
  <si>
    <t>350204600</t>
  </si>
  <si>
    <t>Campañas realizadas</t>
  </si>
  <si>
    <t>Campañas realizadasRealizar 8 campañas de promoción turística para posicionar a La Dorada como destino turístico nacional</t>
  </si>
  <si>
    <t>36 - Trabajo</t>
  </si>
  <si>
    <t>3603 - Formación para el trabajo</t>
  </si>
  <si>
    <t>3603002</t>
  </si>
  <si>
    <t>Servicio de formación para el trabajo en competencias para la inserción laboral</t>
  </si>
  <si>
    <t>360300200</t>
  </si>
  <si>
    <t xml:space="preserve">Personas formadas </t>
  </si>
  <si>
    <t>Formar a 300 personas en habilidades demandadas por los sectores laborales prioritarios del municipio de La Dorada, con el objetivo de disminuir significativamente la tasa de desempleo y fomentar el empleo sostenible en la región</t>
  </si>
  <si>
    <t>40 - Vivienda, ciudad y territorio</t>
  </si>
  <si>
    <t>4002 - Ordenamiento territorial y desarrollo urbano</t>
  </si>
  <si>
    <t>4002020</t>
  </si>
  <si>
    <t>Espacio publico adecuado</t>
  </si>
  <si>
    <t>400202000</t>
  </si>
  <si>
    <t>Adecuar 40.000 m2 de espacio público, mediante obras de urbanismo en el municipio de La Dorada</t>
  </si>
  <si>
    <t>Metros cuadrados</t>
  </si>
  <si>
    <t>4003 - Acceso de la población a los servicios de agua potable y saneamiento básico</t>
  </si>
  <si>
    <t>4003047</t>
  </si>
  <si>
    <t>Servicio de apoyo financiero para subsidios al consumo en los servicios públicos domiciliarios</t>
  </si>
  <si>
    <t>400304700</t>
  </si>
  <si>
    <t>Usuarios beneficiados con subsidios al consumo</t>
  </si>
  <si>
    <t>Beneficiar de manera anual, a 19.353 usuarios de estratos 1, 2 y 3 con el subsidio al consumo para el servicio público de acueducto, alcantarillado y aseo en el municipio de La Dorada</t>
  </si>
  <si>
    <t>4101 - Atención, asistencia y reparación integral a las víctimas</t>
  </si>
  <si>
    <t>4101038</t>
  </si>
  <si>
    <t>Servicio de asistencia técnica para la participación de las víctimas</t>
  </si>
  <si>
    <t>410103800</t>
  </si>
  <si>
    <t>Eventos de participación realizados</t>
  </si>
  <si>
    <t>410103801</t>
  </si>
  <si>
    <t>Mesas de participación en funcionamiento</t>
  </si>
  <si>
    <t>Apoyar dieciséis (16) mesas de participación de víctimas del conflicto armado y garantizar la actualización del plan de contingencia y el plan de acción</t>
  </si>
  <si>
    <t>4101068</t>
  </si>
  <si>
    <t>Servicios de divulgación de tematicas de memoria histórica</t>
  </si>
  <si>
    <t>410106800</t>
  </si>
  <si>
    <t>Realizar doce (12) campañas enmarcadas en la construcción del tejido social, Memoria histórica, construcción de cultura de reconciliación, convivencia y la tolerancia y no estigmatización</t>
  </si>
  <si>
    <t>4101100</t>
  </si>
  <si>
    <t>Servicio de asistencia humanitaria a víctimas del conflicto armado</t>
  </si>
  <si>
    <t>410110000</t>
  </si>
  <si>
    <t>Hogares víctimas con atención humanitaria</t>
  </si>
  <si>
    <t xml:space="preserve">Garantizar la provisión de ayuda humanitaria a las víctimas del conflicto armado, asegurando una atención de emergencia rápida e inmediata </t>
  </si>
  <si>
    <t>4102 - Desarrollo integral de la primera infancia a la juventud, y fortalecimiento de las capacidades de las familias de niñas, niños y adolescentes</t>
  </si>
  <si>
    <t>4102046</t>
  </si>
  <si>
    <t>Servicios de promoción de los derechos de los niños, niñas, adolescentes y jóvenes</t>
  </si>
  <si>
    <t>410204600</t>
  </si>
  <si>
    <t>Campañas de promoción realizadas</t>
  </si>
  <si>
    <t>Diseñar e implementar campañas de promoción y divulgación sobre el goce efectivo de derechos, dirigido a fortalecer los programas y políticas de apoyo a la Primera Infancia, Infancia, Adolescencia y Fortalecimiento Familiar</t>
  </si>
  <si>
    <t>4102047</t>
  </si>
  <si>
    <t>Servicios de asistencia técnica en políticas públicas de infancia, adolescencia y juventud</t>
  </si>
  <si>
    <t>410204700</t>
  </si>
  <si>
    <t>Agentes de la institucionalidad de infancia, adolescencia y juventud  asistidos técnicamente</t>
  </si>
  <si>
    <t>Garantizar la operatividad de dos (2) agentes institucionales (plataforma de juventudes y Consejo de juventudes) en el marco de la construcción de la agenda pública de juventud</t>
  </si>
  <si>
    <t>4102052</t>
  </si>
  <si>
    <t>Servicio de protección integral a niños, niñas, adolescentes y jóvenes</t>
  </si>
  <si>
    <t>410205200</t>
  </si>
  <si>
    <t>Niños, niñas, adolescentes y jóvenes beneficiados</t>
  </si>
  <si>
    <t>Garantizar la atención de Niños, niñas, adolescentes y jóvenes en hogar de paso como medida de protección y restitución de derechos</t>
  </si>
  <si>
    <t>4103 - Inclusión social y productiva para la población en situación de vulnerabilidad</t>
  </si>
  <si>
    <t>4103052</t>
  </si>
  <si>
    <t>Servicio de gestión de oferta social para la población vulnerable</t>
  </si>
  <si>
    <t>410305200</t>
  </si>
  <si>
    <t>Beneficiarios potenciales para quienes se gestiona la oferta social</t>
  </si>
  <si>
    <t>4103061</t>
  </si>
  <si>
    <t>Servicio de apoyo financiero para la entrega de transferencias monetarias no condicionadas</t>
  </si>
  <si>
    <t>410306100</t>
  </si>
  <si>
    <t>Familias beneficiadas con transferencias monetarias no condicionadas</t>
  </si>
  <si>
    <t>Garantizar la implementación del programa Renta Ciudadana, para que las 724 familias beneficiadas tengan acceso al apoyo financiero entregado por el Gobierno Nacional, según los lineamientos Prosperidad Social</t>
  </si>
  <si>
    <t>4104008</t>
  </si>
  <si>
    <t>Servicio de atención y protección integral al adulto mayor</t>
  </si>
  <si>
    <t>410400800</t>
  </si>
  <si>
    <t>Adultos mayores atendidos con servicios integrales</t>
  </si>
  <si>
    <t>Atender de manera integral a 90 adultos mayores, con servicios integrales en el Centro de Protección y promoción Juan María Noguera</t>
  </si>
  <si>
    <t>4104027</t>
  </si>
  <si>
    <t>Servicio de atención integral al habitante de la calle</t>
  </si>
  <si>
    <t>410402700</t>
  </si>
  <si>
    <t xml:space="preserve">Personas atendidas con servicios integrales </t>
  </si>
  <si>
    <t>Brindar servicios de atención integral a 118 habitantes de calle del municipio de La Dorada</t>
  </si>
  <si>
    <t>4301032</t>
  </si>
  <si>
    <t>Servicio de organización de eventos deportivos comunitarios</t>
  </si>
  <si>
    <t>430103201</t>
  </si>
  <si>
    <t>Personas beneficiadas</t>
  </si>
  <si>
    <t>Beneficiar a 3.500 personas con la realización anual de eventos deportivos comunitarios</t>
  </si>
  <si>
    <t>4301037</t>
  </si>
  <si>
    <t>Servicio de promoción de la actividad física, la recreación y el deporte</t>
  </si>
  <si>
    <t>430103700</t>
  </si>
  <si>
    <t>Personas que acceden a servicios deportivos, recreativos y de actividad física</t>
  </si>
  <si>
    <t>Facilitar a 1200 personas del municipio de La Dorada acceso a programas que fomenten la actividad física, recreativa y deportiva</t>
  </si>
  <si>
    <t>4501026</t>
  </si>
  <si>
    <t>Documentos Planeacion</t>
  </si>
  <si>
    <t>450102600</t>
  </si>
  <si>
    <t>Planes estratégicos elaborados</t>
  </si>
  <si>
    <t>Elaborar e implementar un (01) Plan Integral de Seguridad y Convivencia Ciudadana</t>
  </si>
  <si>
    <t>4501029</t>
  </si>
  <si>
    <t>Servicio de apoyo financiero para proyectos de convivencia y seguridad ciudadana</t>
  </si>
  <si>
    <t>450102900</t>
  </si>
  <si>
    <t>Proyectos de convivencia y seguridad ciudadana apoyados financieramente</t>
  </si>
  <si>
    <t>Realizar la gestión para la cofinanciación de proyectos de convivencia y seguridad ciudadana</t>
  </si>
  <si>
    <t>4501054</t>
  </si>
  <si>
    <t>Servicio de sanidad animal</t>
  </si>
  <si>
    <t>450105400</t>
  </si>
  <si>
    <t>Animales atendidos en el coso municipal</t>
  </si>
  <si>
    <t>Atender con servicios de bienestar a 4.000 animales que se encuentren en condición de abandono, pérdida, desatención estatal o de tenencia irresponsable o en situación de vulnerabilidad</t>
  </si>
  <si>
    <t>4502001</t>
  </si>
  <si>
    <t>Servicio de promoción a la participación ciudadana</t>
  </si>
  <si>
    <t>450200100</t>
  </si>
  <si>
    <t>Espacios de participación promovidos</t>
  </si>
  <si>
    <t>Generar dieciséis (16) espacios que garanticen la participación de las comunidades religiosas y realizar la celebración del día nacional de la libertad religiosa y de cultos</t>
  </si>
  <si>
    <t>450200109</t>
  </si>
  <si>
    <t>Iniciativas organizativas de participación ciudadana promovidas</t>
  </si>
  <si>
    <t>4502033</t>
  </si>
  <si>
    <t>Servicio de integración de la oferta pública</t>
  </si>
  <si>
    <t>450203300</t>
  </si>
  <si>
    <t>Espacios de integración de oferta pública generados</t>
  </si>
  <si>
    <t>4503 - Gestión del riesgo de desastres y emergencias</t>
  </si>
  <si>
    <t>4503016</t>
  </si>
  <si>
    <t>Servicio de fortalecimiento a las salas de crisis territorial</t>
  </si>
  <si>
    <t>450301600</t>
  </si>
  <si>
    <t>Organismos de atención de emergencias fortalecidos</t>
  </si>
  <si>
    <t>Fortalecer los organismos de socorro (Bomberos y Cruz Roja) para la gestión integral del riesgo de desastres</t>
  </si>
  <si>
    <t>4503022</t>
  </si>
  <si>
    <t>Obras de infraestructura para la reducción del riesgo de desastres</t>
  </si>
  <si>
    <t>450302200</t>
  </si>
  <si>
    <t>Obras de infraestructura para la reducción del riesgo de desastres realizadas</t>
  </si>
  <si>
    <t>Realizar Obras de prevención y mitigación del Riesgo, en el municipio de La Dorada</t>
  </si>
  <si>
    <t>4503028</t>
  </si>
  <si>
    <t>Servicios de apoyo para atención de  población afectada por situaciones de emergencia, desastre o declaratorias de calamidad pública</t>
  </si>
  <si>
    <t>450302800</t>
  </si>
  <si>
    <t>Personas afectadas por situaciones de emergencia, desastre o declaratorias de calamidad pública apoyadas</t>
  </si>
  <si>
    <t>Proporcionar asistencia integral a las personas, impactadas por situaciones de emergencia</t>
  </si>
  <si>
    <t>4599 - Fortalecimiento a la gestión y dirección de la administración pública territorial</t>
  </si>
  <si>
    <t>4599002</t>
  </si>
  <si>
    <t>Servicio de saneamiento fiscal y financiero</t>
  </si>
  <si>
    <t>459900200</t>
  </si>
  <si>
    <t>Programa de sanemiento fiscal y financiero ejecutado</t>
  </si>
  <si>
    <t>Implementar estrategias para el mejoramiento del índice de desempeño fiscal en el Municipio de La Dorada</t>
  </si>
  <si>
    <t>4599007</t>
  </si>
  <si>
    <t>Servicios tecnológicos</t>
  </si>
  <si>
    <t>459900700</t>
  </si>
  <si>
    <t>Índice de capacidad en la prestación de servicios de tecnología</t>
  </si>
  <si>
    <t>4599016</t>
  </si>
  <si>
    <t>459901600</t>
  </si>
  <si>
    <t>Garantizar la intervención de la sede administrativa de la Alcaldía de La Dorada, para el buen funcionamiento de las sedes institucionales bajo la responsabilidad del municipio</t>
  </si>
  <si>
    <t>4599017</t>
  </si>
  <si>
    <t>Servicio de gestión documental</t>
  </si>
  <si>
    <t>459901700</t>
  </si>
  <si>
    <t>Sistema de gestión documental implementado</t>
  </si>
  <si>
    <t>4599023</t>
  </si>
  <si>
    <t>Servicio de Implementación Sistemas de Gestión</t>
  </si>
  <si>
    <t>459902300</t>
  </si>
  <si>
    <t>Sistema de Gestión implementado</t>
  </si>
  <si>
    <t>4599028</t>
  </si>
  <si>
    <t>Servicio de información actualizado</t>
  </si>
  <si>
    <t>459902800</t>
  </si>
  <si>
    <t>Sistemas de información actualizados</t>
  </si>
  <si>
    <t>Fortalecer de manera anual la capacidad técnica y operativa de la División Administrativa de Bienes en el Municipio de La Dorada</t>
  </si>
  <si>
    <t>4599031</t>
  </si>
  <si>
    <t>459903100</t>
  </si>
  <si>
    <t>Fortalecer de manera anual la capacidad técnica y operativa de la Secretaría General y Administrativa en el Municipio de La Dorada</t>
  </si>
  <si>
    <t>459903101</t>
  </si>
  <si>
    <t>Entidades territoriales asistidas técnicamente</t>
  </si>
  <si>
    <t>Fortalecer de manera anual la capacidad técnica y operativa de la División Administrativa de Planeación adscritas a la Secretaría de Planeación del Municipio de La Dorada</t>
  </si>
  <si>
    <t>459903102</t>
  </si>
  <si>
    <t>Dependencias asistidas técnicamente</t>
  </si>
  <si>
    <t>PARTE ESTRATÉGICA</t>
  </si>
  <si>
    <t>PLAN INDICATIVO</t>
  </si>
  <si>
    <t xml:space="preserve">Obligatorio, no se puede modificar. </t>
  </si>
  <si>
    <t>Solo valores numéricos enteros.</t>
  </si>
  <si>
    <r>
      <t xml:space="preserve">Puede asociar varias líneas separadas por coma. Ej: </t>
    </r>
    <r>
      <rPr>
        <i/>
        <sz val="11"/>
        <rFont val="Calibri"/>
        <family val="2"/>
      </rPr>
      <t>LE-1, LE-2</t>
    </r>
  </si>
  <si>
    <t>De apoyo, no se carga al PDT</t>
  </si>
  <si>
    <t>Obligatorio (ver hoja de catalogo de productos - MGA)</t>
  </si>
  <si>
    <t xml:space="preserve">Si no se diligencia se toma el indicador de la MGA, como se encuentra en el catalogo   </t>
  </si>
  <si>
    <t>Solo valores numéricos (se redondea a 4 decimales)</t>
  </si>
  <si>
    <t>Ver hoja de tipos de acumulación</t>
  </si>
  <si>
    <t>Solo valores en pesos (se redondea a 4 decimales). Aplica solo para municipios</t>
  </si>
  <si>
    <t>Puede asociar varios BPIN separados por comas</t>
  </si>
  <si>
    <t>Ver hoja de estados</t>
  </si>
  <si>
    <t>Ver hoja de usuarios</t>
  </si>
  <si>
    <t>Código de indicador de producto (SisPT)</t>
  </si>
  <si>
    <t>Orden</t>
  </si>
  <si>
    <t>Recursos propios 2024</t>
  </si>
  <si>
    <t>SGP Educación 2024</t>
  </si>
  <si>
    <t>SGP Salud 2024</t>
  </si>
  <si>
    <t>SGP Deporte 2024</t>
  </si>
  <si>
    <t>SGP Cultura 2024</t>
  </si>
  <si>
    <t>SGP Libre inversión 2024</t>
  </si>
  <si>
    <t>SGP Libre destinación 2024</t>
  </si>
  <si>
    <t>SGP Alimentación escolar 2024</t>
  </si>
  <si>
    <t>SGP Municipios río Magdalena 2024</t>
  </si>
  <si>
    <t>SGP APSB 2024</t>
  </si>
  <si>
    <t>Crédito 2024</t>
  </si>
  <si>
    <t>Transferencias de capital - cofinanciación departamento 2024</t>
  </si>
  <si>
    <t>Transferencias de capital - cofinanciación nación 2024</t>
  </si>
  <si>
    <t>Otros 2024</t>
  </si>
  <si>
    <t>Total 2024</t>
  </si>
  <si>
    <t>Recursos propios 2025</t>
  </si>
  <si>
    <t>SGP Educación 2025</t>
  </si>
  <si>
    <t>SGP Salud 2025</t>
  </si>
  <si>
    <t>SGP Deporte 2025</t>
  </si>
  <si>
    <t>SGP Cultura 2025</t>
  </si>
  <si>
    <t>SGP Libre inversión 2025</t>
  </si>
  <si>
    <t>SGP Libre destinación 2025</t>
  </si>
  <si>
    <t>SGP Alimentación escolar 2025</t>
  </si>
  <si>
    <t>SGP Municipios río Magdalena 2025</t>
  </si>
  <si>
    <t>SGP APSB 2025</t>
  </si>
  <si>
    <t>Crédito 2025</t>
  </si>
  <si>
    <t>Transferencias de capital - cofinanciación departamento 2025</t>
  </si>
  <si>
    <t>Transferencias de capital - cofinanciación nación 2025</t>
  </si>
  <si>
    <t>Otros 2025</t>
  </si>
  <si>
    <t>Total 2025</t>
  </si>
  <si>
    <t>Recursos propios 2026</t>
  </si>
  <si>
    <t>SGP Educación 2026</t>
  </si>
  <si>
    <t>SGP Salud 2026</t>
  </si>
  <si>
    <t>SGP Deporte 2026</t>
  </si>
  <si>
    <t>SGP Cultura 2026</t>
  </si>
  <si>
    <t>SGP Libre inversión 2026</t>
  </si>
  <si>
    <t>SGP Libre destinación 2026</t>
  </si>
  <si>
    <t>SGP Alimentación escolar 2026</t>
  </si>
  <si>
    <t>SGP Municipios río Magdalena 2026</t>
  </si>
  <si>
    <t>SGP APSB 2026</t>
  </si>
  <si>
    <t>Crédito 2026</t>
  </si>
  <si>
    <t>Transferencias de capital - cofinanciación departamento 2026</t>
  </si>
  <si>
    <t>Transferencias de capital - cofinanciación nación 2026</t>
  </si>
  <si>
    <t>Otros 2026</t>
  </si>
  <si>
    <t>Total 2026</t>
  </si>
  <si>
    <t>Recursos propios 2027</t>
  </si>
  <si>
    <t>SGP Educación 2027</t>
  </si>
  <si>
    <t>SGP Salud 2027</t>
  </si>
  <si>
    <t>SGP Deporte 2027</t>
  </si>
  <si>
    <t>SGP Cultura 2027</t>
  </si>
  <si>
    <t>SGP Libre inversión 2027</t>
  </si>
  <si>
    <t>SGP Libre destinación 2027</t>
  </si>
  <si>
    <t>SGP Alimentación escolar 2027</t>
  </si>
  <si>
    <t>SGP Municipios río Magdalena 2027</t>
  </si>
  <si>
    <t>SGP APSB 2027</t>
  </si>
  <si>
    <t>Crédito 2027</t>
  </si>
  <si>
    <t>Transferencias de capital - cofinanciación departamento 2027</t>
  </si>
  <si>
    <t>Transferencias de capital - cofinanciación nación 2027</t>
  </si>
  <si>
    <t>Otros 2027</t>
  </si>
  <si>
    <t>Total 2027</t>
  </si>
  <si>
    <t>BPIN</t>
  </si>
  <si>
    <t>Estado</t>
  </si>
  <si>
    <t>Responsable</t>
  </si>
  <si>
    <t>IP-77</t>
  </si>
  <si>
    <t>Activo(a)</t>
  </si>
  <si>
    <t>juancamiloaldana30@gmail.com</t>
  </si>
  <si>
    <t>IP-80</t>
  </si>
  <si>
    <t>IP-93</t>
  </si>
  <si>
    <t>4101014</t>
  </si>
  <si>
    <t>Servicio de caracterización de la población víctima para su posterior atención, asistencia y reparación integral</t>
  </si>
  <si>
    <t>Víctimas caracterizadas</t>
  </si>
  <si>
    <t>Implementar un (1) proceso de caracterización con el fin de identificar las víctimas del conflicto armado asentadas en el municipio</t>
  </si>
  <si>
    <t>jeimmymoncada_montes@hotmail.com</t>
  </si>
  <si>
    <t>IP-78</t>
  </si>
  <si>
    <t>IP-76</t>
  </si>
  <si>
    <t>IP-82</t>
  </si>
  <si>
    <t>IP-81</t>
  </si>
  <si>
    <t>IP-140</t>
  </si>
  <si>
    <t>planeacion@ladorada-caldas.gov.co</t>
  </si>
  <si>
    <t>IP-84</t>
  </si>
  <si>
    <t>profesorandresmotta@gmail.com</t>
  </si>
  <si>
    <t>IP-88</t>
  </si>
  <si>
    <t>IP-87</t>
  </si>
  <si>
    <t>IP-91</t>
  </si>
  <si>
    <t>IP-109</t>
  </si>
  <si>
    <t>IP-112</t>
  </si>
  <si>
    <t>nidiacontrerasv@gmail.com</t>
  </si>
  <si>
    <t>IP-120</t>
  </si>
  <si>
    <t>4502026</t>
  </si>
  <si>
    <t>Documentos normativos</t>
  </si>
  <si>
    <t>Documentos normativos para la equidad de género para las mujeres formulado</t>
  </si>
  <si>
    <t>Elaborar Un (1) documento marco para la política pública de la Mujer y la equidad que incluya la agenda "Mujer Dorada" como plan de acción</t>
  </si>
  <si>
    <t>IP-115</t>
  </si>
  <si>
    <t>IP-28</t>
  </si>
  <si>
    <t>IP-123</t>
  </si>
  <si>
    <t>4502038</t>
  </si>
  <si>
    <t>Servicio de promoción de la garantía de derechos</t>
  </si>
  <si>
    <t>Estrategias de promoción de la garantía de derechos implementadas</t>
  </si>
  <si>
    <t>Implementar dos (2) estrategias para la promoción y garantía de derechos de la comunidad LGTBIQ+ OSIG</t>
  </si>
  <si>
    <t>IP-121</t>
  </si>
  <si>
    <t>IP-1</t>
  </si>
  <si>
    <t>4001 - Acceso a soluciones de vivienda</t>
  </si>
  <si>
    <t>4001004</t>
  </si>
  <si>
    <t>Documentos de planeación</t>
  </si>
  <si>
    <t>400100400</t>
  </si>
  <si>
    <t>Documentos de planeación elaborados</t>
  </si>
  <si>
    <t>Formular un documento técnico para la adopción e implementación de la política pública de vivienda en el municipio de La Dorada</t>
  </si>
  <si>
    <t>IP-2</t>
  </si>
  <si>
    <t>4001007</t>
  </si>
  <si>
    <t>Servicio de saneamiento y titulación de bienes fiscales</t>
  </si>
  <si>
    <t>400100700</t>
  </si>
  <si>
    <t>Bienes fiscales saneados y titulados</t>
  </si>
  <si>
    <t>Titular y sanear 200 bienes fiscales en el municipio de La Dorada</t>
  </si>
  <si>
    <t>IP-3</t>
  </si>
  <si>
    <t>4001044</t>
  </si>
  <si>
    <t>Vivienda de Interés Social mejoradas</t>
  </si>
  <si>
    <t>400104400</t>
  </si>
  <si>
    <t>Beneficiar 300 hogares a través de la asignación de un subsidio de mejoramiento de vivienda, con énfasis en población vulnerable, en el municipio de La Dorada</t>
  </si>
  <si>
    <t>IP-4</t>
  </si>
  <si>
    <t>4001002</t>
  </si>
  <si>
    <t>Servicio de asistencia técnica en proyectos de Vivienda</t>
  </si>
  <si>
    <t>400100200</t>
  </si>
  <si>
    <t>Brindar asistencia técnica a 3 organizaciones populares de vivienda, como estrategia para acceso a vivienda propia</t>
  </si>
  <si>
    <t>IP-5</t>
  </si>
  <si>
    <t>4001042</t>
  </si>
  <si>
    <t>Vivienda de Interés Social construidas</t>
  </si>
  <si>
    <t>400104200</t>
  </si>
  <si>
    <t>Construir 67 viviendas de Interés Social, para familias pertenecientes a poblaciones vulnerables</t>
  </si>
  <si>
    <t>IP-6</t>
  </si>
  <si>
    <t>4002034</t>
  </si>
  <si>
    <t>Estudios de pre inversión e inversión</t>
  </si>
  <si>
    <t>400203400</t>
  </si>
  <si>
    <t xml:space="preserve">Estudios o diseños realizados </t>
  </si>
  <si>
    <t>Actualizar un (1) estudio de viabilidad técnica, jurídica, ambiental y económica de los asentamientos informales denominados Alameda y Pan coger. Esto incluye los estudios de detalle de gestión del riesgo</t>
  </si>
  <si>
    <t>IP-7</t>
  </si>
  <si>
    <t>4002016</t>
  </si>
  <si>
    <t>400201601</t>
  </si>
  <si>
    <t>Documentos de planeación en Ordenamiento Territorial implementados</t>
  </si>
  <si>
    <t>Formular y revisar al menos 12 instrumentos de planeación orientados al cumplimiento e implementación del PBOT: Planes parciales, Planes locales Centros Poblados, Planes de implantación, planes de regularización, Plan maestro de equipamientos colectivos y plan maestro de movilidad</t>
  </si>
  <si>
    <t>IP-8</t>
  </si>
  <si>
    <t>400201600</t>
  </si>
  <si>
    <t>Realizar la revisión, actualización y modificación ordinaria del PBOT</t>
  </si>
  <si>
    <t>IP-129</t>
  </si>
  <si>
    <t>IP-50</t>
  </si>
  <si>
    <t>abogadosasociados2023@gmail.com</t>
  </si>
  <si>
    <t>IP-11</t>
  </si>
  <si>
    <t>4003008</t>
  </si>
  <si>
    <t>Servicio de apoyo financiero a los planes, programas y proyectos de Agua Potable y Saneamiento Básico</t>
  </si>
  <si>
    <t>400300800</t>
  </si>
  <si>
    <t>Proyectos de acueducto, alcantarillado y aseo apoyados financieramente</t>
  </si>
  <si>
    <t>Brindar apoyo financiero a (2) proyectos de mejora del sistema de acueducto y alcantarillado, en los centros poblados y zonas rurales de La Dorada, con énfasis en PTAR's, PTAP's y USB's veredales</t>
  </si>
  <si>
    <t>IP-12</t>
  </si>
  <si>
    <t>4003012</t>
  </si>
  <si>
    <t>Soluciones de disposición final de residuos solidos construidas</t>
  </si>
  <si>
    <t>400301200</t>
  </si>
  <si>
    <t>Desarrollar acciones para la formalización ante Corpocaldas de un (1) Punto limpio (escombrera) como gestor de RCD</t>
  </si>
  <si>
    <t>IP-13</t>
  </si>
  <si>
    <t>4003006</t>
  </si>
  <si>
    <t>400300600</t>
  </si>
  <si>
    <t>Actualizar e implementar un (1) Plan integral de Residuos Sólidos - PGIRS para el municipio de La Dorada</t>
  </si>
  <si>
    <t>IP-51</t>
  </si>
  <si>
    <t>gobierno@ladorada-caldas.gov.co</t>
  </si>
  <si>
    <t>IP-132</t>
  </si>
  <si>
    <t>IP-16</t>
  </si>
  <si>
    <t>2402125</t>
  </si>
  <si>
    <t>Banco de maquinaria dotado</t>
  </si>
  <si>
    <t>240212500</t>
  </si>
  <si>
    <t>Maquinaria y equipos adquiridos</t>
  </si>
  <si>
    <t>Adquirir 5 equipos de maquinaria amarilla, requeridos para realizar el mantenimiento de la malla vial rural y urbana del municipio de La Dorada</t>
  </si>
  <si>
    <t>alejandromurfran@gmail.com</t>
  </si>
  <si>
    <t>IP-17</t>
  </si>
  <si>
    <t>2409011</t>
  </si>
  <si>
    <t>Servicio de control a la seguridad vial</t>
  </si>
  <si>
    <t>240901100</t>
  </si>
  <si>
    <t>Organismos de tránsito dotados con implementos para el control del tránsito</t>
  </si>
  <si>
    <t>Dotar con un sistema de vigilancia inteligente a la autoridad de tránsito del municipio de La Dorada</t>
  </si>
  <si>
    <t>sergio.valencia.abogado@hotmail.com</t>
  </si>
  <si>
    <t>IP-130</t>
  </si>
  <si>
    <t>IP-19</t>
  </si>
  <si>
    <t>2102038</t>
  </si>
  <si>
    <t>Central de generación fotovoltaica construida</t>
  </si>
  <si>
    <t>210203800</t>
  </si>
  <si>
    <t>Implementar 5 centrales de generación fotovoltaicas que permita la autogeneración de energía en las Instituciones Educativas del municipio de La Dorada. (Reconversión de energía tradicional a fotovoltaica)</t>
  </si>
  <si>
    <t>IP-20</t>
  </si>
  <si>
    <t>2102036</t>
  </si>
  <si>
    <t>Servicio de educación informal a las comunidades en temas de eficiencia energética y el uso racional de la energía</t>
  </si>
  <si>
    <t>210203600</t>
  </si>
  <si>
    <t>Capacitar a 1000 personas en temas de eficiencia energética y uso racional de la energía</t>
  </si>
  <si>
    <t>IP-131</t>
  </si>
  <si>
    <t>IP-52</t>
  </si>
  <si>
    <t>2024173800013</t>
  </si>
  <si>
    <t>aseguramiento@ladorada-caldas.gov.co</t>
  </si>
  <si>
    <t>IP-53</t>
  </si>
  <si>
    <t>IP-54</t>
  </si>
  <si>
    <t>clauluisfer23@yahoo.es</t>
  </si>
  <si>
    <t>IP-56</t>
  </si>
  <si>
    <t>IP-55</t>
  </si>
  <si>
    <t>IP-58</t>
  </si>
  <si>
    <t>IP-29</t>
  </si>
  <si>
    <t>3201008</t>
  </si>
  <si>
    <t>Servicio de vigilancia de la calidad del aire</t>
  </si>
  <si>
    <t>320100801</t>
  </si>
  <si>
    <t>Documentos con diagnóstico de la calidad de aire elaborado</t>
  </si>
  <si>
    <t>Realizar un (1) informe técnico sobre la calidad del aire en el municipio para establecer acciones de mejora</t>
  </si>
  <si>
    <t>carlosalbertoarenasrodriguez@gmail.com</t>
  </si>
  <si>
    <t>IP-30</t>
  </si>
  <si>
    <t>3201002</t>
  </si>
  <si>
    <t>Documentos de lineamientos técnicos para el fortalecimiento del desempeño ambiental de los sectores productivos</t>
  </si>
  <si>
    <t>320100200</t>
  </si>
  <si>
    <t>Documentos de lineamientos técnicos realizados</t>
  </si>
  <si>
    <t>Formular (3) estudios técnicos para la planificación sectorial y la gestión ambiental: Plan de Gestión Ambiental Municipal, Plan de Manejo de Humedales, Plan Integral de Gestión del Cambio Climático</t>
  </si>
  <si>
    <t>IP-57</t>
  </si>
  <si>
    <t>IP-59</t>
  </si>
  <si>
    <t>IP-60</t>
  </si>
  <si>
    <t>IP-34</t>
  </si>
  <si>
    <t>3202041</t>
  </si>
  <si>
    <t>Servicio de establecimiento de especies vegetales</t>
  </si>
  <si>
    <t>320204100</t>
  </si>
  <si>
    <t>Árboles plantados</t>
  </si>
  <si>
    <t>Implementar el Manual de Silvicultura urbana a través de la siembra de (1.000) árboles en el perímetro urbano del municipio</t>
  </si>
  <si>
    <t>IP-35</t>
  </si>
  <si>
    <t>3202005</t>
  </si>
  <si>
    <t>Servicio de restauración de ecosistemas</t>
  </si>
  <si>
    <t>320200500</t>
  </si>
  <si>
    <t>Áreas en proceso de restauración</t>
  </si>
  <si>
    <t>Delimitar y proteger (10) hectáreas de Bosque Seco Tropical</t>
  </si>
  <si>
    <t>IP-61</t>
  </si>
  <si>
    <t>IP-37</t>
  </si>
  <si>
    <t>3203011</t>
  </si>
  <si>
    <t>Servicio de modelación hidrológica</t>
  </si>
  <si>
    <t>320301100</t>
  </si>
  <si>
    <t>Modelos hidrológicos implementados</t>
  </si>
  <si>
    <t>Actualizar el modelo hidrológico para el tramo urbano del Río Magdalena</t>
  </si>
  <si>
    <t>IP-62</t>
  </si>
  <si>
    <t>IP-39</t>
  </si>
  <si>
    <t>3203009</t>
  </si>
  <si>
    <t>Servicio de caracterización de la calidad del agua</t>
  </si>
  <si>
    <t>320300903</t>
  </si>
  <si>
    <t xml:space="preserve">Puntos de monitoreo de parámetros de calidad de agua in situ </t>
  </si>
  <si>
    <t>Actualizar (1) documento sobre la calidad del agua del acuífero del Río Grande del Magdalena en articulación con Corpocaldas</t>
  </si>
  <si>
    <t>IP-66</t>
  </si>
  <si>
    <t>IP-41</t>
  </si>
  <si>
    <t>3206003</t>
  </si>
  <si>
    <t>Servicio de apoyo técnico para la implementación de acciones de mitigación y adaptación al cambio climático</t>
  </si>
  <si>
    <t>320600302</t>
  </si>
  <si>
    <t>Documentos técnicos de propuestas de acciones de mitigación y adaptación al cambio climático en función del cumplimiento de metas y compromisos de mitigación y de adaptación diseñados</t>
  </si>
  <si>
    <t>Promover (1) estrategia para la articulación interinstitucional entorno a la gestión regional del cambio climático</t>
  </si>
  <si>
    <t>IP-21</t>
  </si>
  <si>
    <t>IP-22</t>
  </si>
  <si>
    <t>IP-44</t>
  </si>
  <si>
    <t>3208007</t>
  </si>
  <si>
    <t>Servicio de apoyo técnico a proyectos de educación ambiental y participación con enfoque diferencial</t>
  </si>
  <si>
    <t>320800701</t>
  </si>
  <si>
    <t>Proyectos de protección y recuperación del conocimiento tradicional asociado a la biodiversidad</t>
  </si>
  <si>
    <t>Implementar (1) proyecto para la recuperación de conocimientos ancestrales afrodescendientes sobre la biodiversidad</t>
  </si>
  <si>
    <t>IP-23</t>
  </si>
  <si>
    <t>IP-24</t>
  </si>
  <si>
    <t>IP-47</t>
  </si>
  <si>
    <t>4503023</t>
  </si>
  <si>
    <t>450302301</t>
  </si>
  <si>
    <t>Plan de gestión del riesgo de desastres formulado</t>
  </si>
  <si>
    <t>Actualizar (3) documentos normativos para la gestión del riesgo de desastres: Plan Municipal de Gestión del Riesgo de Desastres (PMGRD), la Estrategia Municipal de Respuesta a Emergencias (EMRE) y Elaborar el perfil sismológico</t>
  </si>
  <si>
    <t>andrea.diaz@ucm.edu.co</t>
  </si>
  <si>
    <t>IP-142</t>
  </si>
  <si>
    <t>IP-49</t>
  </si>
  <si>
    <t>4503002</t>
  </si>
  <si>
    <t>Servicio de educación informal</t>
  </si>
  <si>
    <t>450300200</t>
  </si>
  <si>
    <t>Brindar capacitación a 200 personas, mediante programas de asesoramiento, enfocados en la elaboración e implementación de planes institucionales para la gestión de emergencias y desastres</t>
  </si>
  <si>
    <t>IP-14</t>
  </si>
  <si>
    <t>IP-15</t>
  </si>
  <si>
    <t>IP-18</t>
  </si>
  <si>
    <t>IP-31</t>
  </si>
  <si>
    <t>IP-33</t>
  </si>
  <si>
    <t>IP-32</t>
  </si>
  <si>
    <t>IP-38</t>
  </si>
  <si>
    <t>IP-36</t>
  </si>
  <si>
    <t>IP-40</t>
  </si>
  <si>
    <t>IP-42</t>
  </si>
  <si>
    <t>IP-43</t>
  </si>
  <si>
    <t>IP-90</t>
  </si>
  <si>
    <t>IP-89</t>
  </si>
  <si>
    <t>IP-63</t>
  </si>
  <si>
    <t>1906001</t>
  </si>
  <si>
    <t>Hospitales de primer nivel de atención adecuados</t>
  </si>
  <si>
    <t>190600100</t>
  </si>
  <si>
    <t>Desarrollar y ejecutar un plan de adecuación de infraestructura para el hospital con sedes en Guarinocito y Buenavista</t>
  </si>
  <si>
    <t>fabianleonardorifaldo@hotmail.com</t>
  </si>
  <si>
    <t>IP-64</t>
  </si>
  <si>
    <t>1906022</t>
  </si>
  <si>
    <t>Servicio de apoyo a la prestación del servicio de transporte de pacientes</t>
  </si>
  <si>
    <t>190602200</t>
  </si>
  <si>
    <t>Entidades de la red pública en salud apoyadas en la adquisición de ambulancias</t>
  </si>
  <si>
    <t>Gestionar la adquisición de una ambulancia para optimizar los servicios de salud en áreas urbanas y rurales dispersas</t>
  </si>
  <si>
    <t>IP-65</t>
  </si>
  <si>
    <t>1906033</t>
  </si>
  <si>
    <t>Unidades móviles para la atención médica adquiridas y dotadas</t>
  </si>
  <si>
    <t>190603300</t>
  </si>
  <si>
    <t>Gestionar una unidad móvil con el fin de brindar los servicios de atención primaria en salud en el municipio de La Dorada</t>
  </si>
  <si>
    <t>IP-83</t>
  </si>
  <si>
    <t>IP-72</t>
  </si>
  <si>
    <t>2201067</t>
  </si>
  <si>
    <t>Servicio de apoyo para el fortalecimiento de escuelas de padres</t>
  </si>
  <si>
    <t>Escuelas de padres apoyadas</t>
  </si>
  <si>
    <t>Fortalecer 9 programas de escuelas para padres en las sedes de la Instituciones educativas de La Dorada</t>
  </si>
  <si>
    <t>IP-73</t>
  </si>
  <si>
    <t>2201073</t>
  </si>
  <si>
    <t>Servicio de evaluación de la calidad de la educación inicial, preescolar, básica y media</t>
  </si>
  <si>
    <t>Estudiantes evaluados con pruebas de calidad educativa</t>
  </si>
  <si>
    <t>Evaluar a 800 estudiantes con programas que permitan la aplicación y análisis de pruebas de calidad educativa en el municipio de La Dorada</t>
  </si>
  <si>
    <t>IP-74</t>
  </si>
  <si>
    <t>2201076</t>
  </si>
  <si>
    <t>Servicio de asistencia técnica a comunidades en fortalecimiento del tejido social y construcción de escenarios comunitarios protectores de derechos</t>
  </si>
  <si>
    <t>220107600</t>
  </si>
  <si>
    <t>Comunidades asistidas técnicamente</t>
  </si>
  <si>
    <t>Brindar apoyo a 3 comunidades educativas del municipio con estrategias comunitarias para la transmisión de saberes intergeneracionales, educación inclusiva y acciones de formación comunitaria con enfoque diferencial</t>
  </si>
  <si>
    <t>IP-75</t>
  </si>
  <si>
    <t>2201034</t>
  </si>
  <si>
    <t>Servicio educativos de promoción del bilingüismo</t>
  </si>
  <si>
    <t>Estudiantes beneficiados con estrategias de promoción del bilingüismo</t>
  </si>
  <si>
    <t>Beneficiar a 200 estudiantes de instituciones oficiales con formación para el desarrollo de competencias en un segundo idioma en el municipio de La Dorada</t>
  </si>
  <si>
    <t>IP-146</t>
  </si>
  <si>
    <t>IP-143</t>
  </si>
  <si>
    <t>IP-149</t>
  </si>
  <si>
    <t>IP-79</t>
  </si>
  <si>
    <t>2201026</t>
  </si>
  <si>
    <t>Servicio de acondicionamiento de ambientes de aprendizaje</t>
  </si>
  <si>
    <t>Ambientes de aprendizaje en funcionamiento</t>
  </si>
  <si>
    <t>Dotar nueve sedes de instituciones educativas oficiales del municipio de La Dorada con laboratorios de electrónica, kits de robótica, así como materiales para la formación complementaria</t>
  </si>
  <si>
    <t>IP-9</t>
  </si>
  <si>
    <t>IP-10</t>
  </si>
  <si>
    <t>bryam182007@gmail.com</t>
  </si>
  <si>
    <t>IP-96</t>
  </si>
  <si>
    <t>IP-95</t>
  </si>
  <si>
    <t>IP-92</t>
  </si>
  <si>
    <t>IP-85</t>
  </si>
  <si>
    <t>3301127</t>
  </si>
  <si>
    <t>Infraestructuras culturales dotadas</t>
  </si>
  <si>
    <t>330112700</t>
  </si>
  <si>
    <t>Dotar anualmente a la Casa de la Cultura del municipio de La Dorada con los recursos necesarios para fomentar el desarrollo artístico y cultural</t>
  </si>
  <si>
    <t>IP-86</t>
  </si>
  <si>
    <t>3301054</t>
  </si>
  <si>
    <t>Servicio de apoyo financiero al sector artístico y cultural</t>
  </si>
  <si>
    <t>Estímulos otorgados</t>
  </si>
  <si>
    <t>Otorgar 8 estímulos a los actores del sector artístico y cultural, con el fin de impulsar la práctica y circulación del trabajo del sector cultural</t>
  </si>
  <si>
    <t>IP-94</t>
  </si>
  <si>
    <t>IP-97</t>
  </si>
  <si>
    <t>IP-100</t>
  </si>
  <si>
    <t>IP-99</t>
  </si>
  <si>
    <t>IP-104</t>
  </si>
  <si>
    <t>IP-105</t>
  </si>
  <si>
    <t>IP-98</t>
  </si>
  <si>
    <t>4102004</t>
  </si>
  <si>
    <t>Edificaciones para la atención integral a la primera infancia construidas</t>
  </si>
  <si>
    <t>410200400</t>
  </si>
  <si>
    <t>Edificaciones de atención integral a la primera infancia construidas</t>
  </si>
  <si>
    <t>Cofinanciar un (1) Centro de Desarrollo Infantil (CDI), para atender a la primera infancia, en el marco de la atención Integral y Diferencial que brinda el ICBF</t>
  </si>
  <si>
    <t>IP-101</t>
  </si>
  <si>
    <t>4102038</t>
  </si>
  <si>
    <t>Servicio dirigidos a la atención de niños, niñas, adolescentes y jóvenes, con enfoque pedagógico y restaurativo encaminados a la inclusión social</t>
  </si>
  <si>
    <t>410203800</t>
  </si>
  <si>
    <t>Niños, niñas, adolescentes y jóvenes atendidios en los servicios de restablecimiento en la administración de justicia</t>
  </si>
  <si>
    <t>Garantizar las condiciones mínimas para la atención en el hogar de paso del menor infractor</t>
  </si>
  <si>
    <t>IP-106</t>
  </si>
  <si>
    <t>4103055</t>
  </si>
  <si>
    <t>Servicio de apoyo para las unidades productivas para el autoconsumo de los hogares en situación de vulnerabilidad social</t>
  </si>
  <si>
    <t>410305500</t>
  </si>
  <si>
    <t>Unidades productivas para el autoconsumo instaladas</t>
  </si>
  <si>
    <t>Apoyar a 20 familias con unidades productivas de autoconsumo, como estrategia de seguridad alimentaria</t>
  </si>
  <si>
    <t>IP-102</t>
  </si>
  <si>
    <t>4103057</t>
  </si>
  <si>
    <t>Servicio de apoyo a unidades productivas individuales para la generación de ingresos</t>
  </si>
  <si>
    <t>Unidades productivas capitalizadas</t>
  </si>
  <si>
    <t>Brindar apoyo a veinte (20) unidades productivas lideradas por mujeres, organizando ferias de emprendimiento que promuevan y visibilicen sus proyectos productivos</t>
  </si>
  <si>
    <t>IP-103</t>
  </si>
  <si>
    <t>4103060</t>
  </si>
  <si>
    <t>Documento de lineamientos técnicos</t>
  </si>
  <si>
    <t>410306000</t>
  </si>
  <si>
    <t>Documentos de lineamientos técnicos elaborados</t>
  </si>
  <si>
    <t>Elaborar un (1) documento de Política Pública de atención a comunidades NARP y actualización del Plan de Etnodesarrollo</t>
  </si>
  <si>
    <t>IP-107</t>
  </si>
  <si>
    <t>IP-108</t>
  </si>
  <si>
    <t>IP-113</t>
  </si>
  <si>
    <t>4301027</t>
  </si>
  <si>
    <t>Cancha adecuada</t>
  </si>
  <si>
    <t>430102700</t>
  </si>
  <si>
    <t>Cancha adecuadas</t>
  </si>
  <si>
    <t>Realizar una (1) Adecuación de la cancha municipal los Alpes (Estadio), para mejorar su funcionalidad en eventos y actividades deportivas</t>
  </si>
  <si>
    <t>IP-110</t>
  </si>
  <si>
    <t>IP-114</t>
  </si>
  <si>
    <t>IP-116</t>
  </si>
  <si>
    <t>4301031</t>
  </si>
  <si>
    <t>Estudios y diseños de infraestructura recreo-deportiva</t>
  </si>
  <si>
    <t>Estudios y diseños elaborados</t>
  </si>
  <si>
    <t>Elaborar un estudio y diseños para la creación de un Skatepark, con el propósito de promover la práctica de deportes alternativos y ofrecer una opción de ocupación del tiempo libre</t>
  </si>
  <si>
    <t>IP-117</t>
  </si>
  <si>
    <t>4301015</t>
  </si>
  <si>
    <t>Canchas multifuncionales construidas y dotadas</t>
  </si>
  <si>
    <t>430101500</t>
  </si>
  <si>
    <t>Construir y dotar dos canchas multifuncional en el municipio de La Dorada</t>
  </si>
  <si>
    <t>IP-118</t>
  </si>
  <si>
    <t>4301019</t>
  </si>
  <si>
    <t>Placa deportiva construida</t>
  </si>
  <si>
    <t>430101900</t>
  </si>
  <si>
    <t>Placa polideportiva construida</t>
  </si>
  <si>
    <t>Gestionar recursos para la cofinanciación de cinco (5) cubiertas para los escenarios deportivos rurales y urbanos</t>
  </si>
  <si>
    <t>IP-119</t>
  </si>
  <si>
    <t>4301026</t>
  </si>
  <si>
    <t>Cancha construida y dotada</t>
  </si>
  <si>
    <t>430102600</t>
  </si>
  <si>
    <t>Gestionar los recursos para la Construcción de una Cancha Sintética en el municipio de La Dorada</t>
  </si>
  <si>
    <t>IP-111</t>
  </si>
  <si>
    <t>IP-126</t>
  </si>
  <si>
    <t>4502025</t>
  </si>
  <si>
    <t>Servicio de organización de procesos electorales</t>
  </si>
  <si>
    <t>450202500</t>
  </si>
  <si>
    <t>procesos electorales realizados</t>
  </si>
  <si>
    <t>Disposición de los espacios y la logística para el desarrollo de cinco (05) procesos electorales</t>
  </si>
  <si>
    <t>IP-127</t>
  </si>
  <si>
    <t>0401 - Levantamiento y actualización de información estadística de calidad</t>
  </si>
  <si>
    <t>0401105</t>
  </si>
  <si>
    <t>Servicio de estratificación socioeconómica</t>
  </si>
  <si>
    <t>040110500</t>
  </si>
  <si>
    <t>Predios con estratificación socioeconómica</t>
  </si>
  <si>
    <t>Desarrollar acciones orientadas a la actualización de 18.000 predios a través del proceso de estratificación socioeconómica y nomenclatura en el municipio de La Dorada</t>
  </si>
  <si>
    <t>IP-128</t>
  </si>
  <si>
    <t>0401102</t>
  </si>
  <si>
    <t>Servicio de información implementado</t>
  </si>
  <si>
    <t>040110200</t>
  </si>
  <si>
    <t>Crear e implementar un (1) sistema de información para la planificación territorial (Expediente municipal)</t>
  </si>
  <si>
    <t>IP-26</t>
  </si>
  <si>
    <t>IP-25</t>
  </si>
  <si>
    <t>IP-27</t>
  </si>
  <si>
    <t>IP-122</t>
  </si>
  <si>
    <t>IP-133</t>
  </si>
  <si>
    <t>1702007</t>
  </si>
  <si>
    <t>Servicio de apoyo financiero para proyectos productivos</t>
  </si>
  <si>
    <t>170200700</t>
  </si>
  <si>
    <t>Proyectos productivos cofinanciados</t>
  </si>
  <si>
    <t>Cofinanciar un proyecto productivo para la población víctima del conflicto Armado del municipio de La Dorada</t>
  </si>
  <si>
    <t>IP-134</t>
  </si>
  <si>
    <t>1706 - Aprovechamiento de mercados externos</t>
  </si>
  <si>
    <t>1706004</t>
  </si>
  <si>
    <t>Servicio de apoyo financiero para la participación en Ferias nacionales e internacionales</t>
  </si>
  <si>
    <t>170600400</t>
  </si>
  <si>
    <t>Participaciones en ferias nacionales e internacionales</t>
  </si>
  <si>
    <t>Apoyar la realización de eventos o ferias agroindustriales regionales y/o nacionales para promover desarrollo económico municipal</t>
  </si>
  <si>
    <t>IP-135</t>
  </si>
  <si>
    <t>1707 - Sanidad agropecuaria e inocuidad agroalimentaria</t>
  </si>
  <si>
    <t>1707073</t>
  </si>
  <si>
    <t>Servicios de apoyo al fomento de la pesca y la acuicultura</t>
  </si>
  <si>
    <t>170707300</t>
  </si>
  <si>
    <t>Organizaciones atendidas</t>
  </si>
  <si>
    <t>Fortalecer organizaciones de pesca artesanal, incluyendo jóvenes, en sus capacidades productivas y en la conservación de su identidad cultural y productiva a través de convocatorio y/o concursos</t>
  </si>
  <si>
    <t>IP-136</t>
  </si>
  <si>
    <t>1708 - Ciencia, tecnología e innovación agropecuaria</t>
  </si>
  <si>
    <t>1708016</t>
  </si>
  <si>
    <t>Documentos de lineamientos técnicos</t>
  </si>
  <si>
    <t>170801600</t>
  </si>
  <si>
    <t>Crear una (1) guía metodológica para la implementación de sistemas de ganadería sostenible</t>
  </si>
  <si>
    <t>IP-137</t>
  </si>
  <si>
    <t>1708056</t>
  </si>
  <si>
    <t>Servicio de implementación de rutas agroecológicas</t>
  </si>
  <si>
    <t>170805600</t>
  </si>
  <si>
    <t>Rutas agroecológicas implementadas</t>
  </si>
  <si>
    <t>Establecer cinco (5) rutas agroecológicas alrededor de las huertas caseras, con enfoque en población vulnerable, para el fortalecimiento del centro de formación agrícola del municipio</t>
  </si>
  <si>
    <t>IP-138</t>
  </si>
  <si>
    <t>1708041</t>
  </si>
  <si>
    <t>Servicio de extensión agropecuaria</t>
  </si>
  <si>
    <t>170804100</t>
  </si>
  <si>
    <t>Productores atendidos con servicio de extensión agropecuaria</t>
  </si>
  <si>
    <t>Ofrecer servicios de extensión agropecuaria a 300 productores municipales para mejorar su competitividad y la sostenibilidad de sus proyectos</t>
  </si>
  <si>
    <t>IP-139</t>
  </si>
  <si>
    <t>1709 - Infraestructura productiva y comercialización</t>
  </si>
  <si>
    <t>1709008</t>
  </si>
  <si>
    <t>Centrales de abastos ampliadas</t>
  </si>
  <si>
    <t>170900800</t>
  </si>
  <si>
    <t>Ampliar la central de abastos del municipio, en convenio con la gobernación de Caldas, para convertirla en un centro estratégico para la distribución de alimentos y turismo de la región</t>
  </si>
  <si>
    <t>IP-125</t>
  </si>
  <si>
    <t>heiberlinares@gmail.com</t>
  </si>
  <si>
    <t>IP-141</t>
  </si>
  <si>
    <t>2301062</t>
  </si>
  <si>
    <t>Servicio de apoyo en tecnologías de la información y las comunicaciones para la educación básica, primaria y secundaria</t>
  </si>
  <si>
    <t>230106200</t>
  </si>
  <si>
    <t>Estudiantes de sedes educativas oficiales beneficiados con el servicio de apoyo en tecnologías de la información y las comunicaciones para la educación</t>
  </si>
  <si>
    <t>Proveer a 3,500 estudiantes con conectividad a Internet de banda ancha para el acceso y manejo de recursos educativos digitales</t>
  </si>
  <si>
    <t>IP-124</t>
  </si>
  <si>
    <t>IP-45</t>
  </si>
  <si>
    <t>IP-144</t>
  </si>
  <si>
    <t>3502036</t>
  </si>
  <si>
    <t>Servicio de apoyo financiero para la competitividad turística</t>
  </si>
  <si>
    <t>350203600</t>
  </si>
  <si>
    <t>Proyectos cofinanciados para la adecuación de la oferta turística</t>
  </si>
  <si>
    <t>Cofinanciar dos (2) proyectos enfocados en enriquecer la calidad e identidad de los atractivos turísticos rurales de La Dorada, así como, mejorar la sostenibilidad y rentabilidad de los negocios turísticos locales, promocionar la charca como destino y producto turístico</t>
  </si>
  <si>
    <t>IP-145</t>
  </si>
  <si>
    <t>3502010</t>
  </si>
  <si>
    <t>Servicio de apoyo financiero para agregar valor a los productos y mejorar los canales de comercialización</t>
  </si>
  <si>
    <t>350201000</t>
  </si>
  <si>
    <t>Proyectos cofinanciados para agregar valor a los productos y/o mejorar los canales de comercialización</t>
  </si>
  <si>
    <t>Apoyar económicamente dieciséis (16) iniciativas de productos que resalten la identidad regional, con el fin de estimular la economía y promover la cultura emprendedora en la región</t>
  </si>
  <si>
    <t>IP-46</t>
  </si>
  <si>
    <t>IP-147</t>
  </si>
  <si>
    <t>3502015</t>
  </si>
  <si>
    <t>Servicio para la formalización empresarial y de productos y/o Servicio</t>
  </si>
  <si>
    <t>350201500</t>
  </si>
  <si>
    <t>Empresas asistidas técnicamente en temas de legalidad y/o formalización.</t>
  </si>
  <si>
    <t>Brindar asistencia técnica a 20 iniciativas de negocio o emprendimientos de La Dorada a través de convenios con la Cámara de Comercio de La Dorada, Puerto Salgar, Puerto Boyacá y Oriente de Caldas, para promover la formalización y contribuir al desarrollo económico sostenible del municipio</t>
  </si>
  <si>
    <t>IP-148</t>
  </si>
  <si>
    <t>3602 - Generación y formalización del empleo</t>
  </si>
  <si>
    <t>3602013</t>
  </si>
  <si>
    <t>Servicio de gestión para el emprendimiento</t>
  </si>
  <si>
    <t>360201304</t>
  </si>
  <si>
    <t>Planes formulados</t>
  </si>
  <si>
    <t>Desarrollar e implementar un programa de promoción y asesoría, que facilite y acelere la creación de nuevas empresas, y proporcione herramientas y orientaciones emprendedores</t>
  </si>
  <si>
    <t>IP-48</t>
  </si>
  <si>
    <t>IP-150</t>
  </si>
  <si>
    <t>3603003</t>
  </si>
  <si>
    <t>360300300</t>
  </si>
  <si>
    <t>Documentos de lineamiento técnicos realizados</t>
  </si>
  <si>
    <t>Realizar un (1) estudio de vocación productiva municipal y regional, para identificar las demandas de empleo tanto en el sector formal como informal, con el fin de alinear las estrategias de formación y empleo con las necesidades reales del mercado</t>
  </si>
  <si>
    <t>IP-151</t>
  </si>
  <si>
    <t>4599018</t>
  </si>
  <si>
    <t>459901800</t>
  </si>
  <si>
    <t>Elaborar un (1) documentos de planeación (rediseño institucional, manual de procesos y procedimientos) relacionados con la gestión administrativa de la Alcaldía Municipal de La Dorada</t>
  </si>
  <si>
    <t>misidos@hotmail.com</t>
  </si>
  <si>
    <t>IP-155</t>
  </si>
  <si>
    <t>diegoabr0705@gmail.com</t>
  </si>
  <si>
    <t>IP-159</t>
  </si>
  <si>
    <t>IP-152</t>
  </si>
  <si>
    <t>IP-153</t>
  </si>
  <si>
    <t>IP-154</t>
  </si>
  <si>
    <t>IP-157</t>
  </si>
  <si>
    <t>IP-156</t>
  </si>
  <si>
    <t>IP-160</t>
  </si>
  <si>
    <t>IP-158</t>
  </si>
  <si>
    <t xml:space="preserve">NOMBRE DEL CONTRATISTA </t>
  </si>
  <si>
    <t>OBJETO CONTRACTURAL</t>
  </si>
  <si>
    <t>VALOR DEL CONTRATO</t>
  </si>
  <si>
    <t>OBLIGACIONES</t>
  </si>
  <si>
    <t>No.</t>
  </si>
  <si>
    <t>DURACIÓN DE LACONTRATACIÓN</t>
  </si>
  <si>
    <t>META DE PRODUCTO</t>
  </si>
  <si>
    <t>INDICADOR</t>
  </si>
  <si>
    <t>RELACIÓN DE CONTRATACIÓN DIVISIÓN Y/O SECRETARIA XXXXXXXXXXXX</t>
  </si>
  <si>
    <t>Etiquetas de fila</t>
  </si>
  <si>
    <t>Total general</t>
  </si>
  <si>
    <t xml:space="preserve">Educación de calidad y oportunidades para todos </t>
  </si>
  <si>
    <t xml:space="preserve">Salud Integral Pilar del Desarrollo Humano </t>
  </si>
  <si>
    <t xml:space="preserve">Identidad Cultural y sentido de Pertenencia </t>
  </si>
  <si>
    <t xml:space="preserve">Deporte, Recreación y Ocupación del Tiempo libre </t>
  </si>
  <si>
    <t xml:space="preserve">Equidad e Inclusión social </t>
  </si>
  <si>
    <t>Agricultura y Desarrollo Rural</t>
  </si>
  <si>
    <t xml:space="preserve">Desarrollo Económico y Turismo </t>
  </si>
  <si>
    <t>Trabajo</t>
  </si>
  <si>
    <t xml:space="preserve">Movilidad y vías para la competitividad </t>
  </si>
  <si>
    <t>Minas y energía</t>
  </si>
  <si>
    <t>Gobierno Territorial</t>
  </si>
  <si>
    <t xml:space="preserve">Tecnologías de la Información y las Comunicaciones </t>
  </si>
  <si>
    <t xml:space="preserve">Vivienda, Ciudad y Territorio </t>
  </si>
  <si>
    <t>Ambiente y Desarrollo Sostenible</t>
  </si>
  <si>
    <t>Justicia Social</t>
  </si>
  <si>
    <t xml:space="preserve">Información Estadística </t>
  </si>
  <si>
    <t>RESUMEN PLAN OPERATIVO ANUAL DE INVERSIONES -POAI- 2024</t>
  </si>
  <si>
    <t>Ítem</t>
  </si>
  <si>
    <t>Sector Inversión</t>
  </si>
  <si>
    <t>Programa</t>
  </si>
  <si>
    <t>Apropiación Inicial</t>
  </si>
  <si>
    <t>Apropiación Vigente</t>
  </si>
  <si>
    <t>Obligado</t>
  </si>
  <si>
    <t>% Cumplimiento</t>
  </si>
  <si>
    <t>La Fuerza de las ideas, la creatividad y la educación al servicio de La Dorada Caldas</t>
  </si>
  <si>
    <t xml:space="preserve">La Dorada Puerto Universitario y de Oportunidades </t>
  </si>
  <si>
    <t>Programa integral de aseguramiento en salud</t>
  </si>
  <si>
    <t>Vigilancia en salud pública eficiente</t>
  </si>
  <si>
    <t>Salud Publica con enfasis en determinantes sociales</t>
  </si>
  <si>
    <t xml:space="preserve">La Fuerza de la Cultura y el Arte como Agente Transformador de La Dorada </t>
  </si>
  <si>
    <t xml:space="preserve">Gestión, protección y salvaguardia del patrimonio cultural de La Dorada </t>
  </si>
  <si>
    <t>La Fuerza y el Poder Transformador del Deporte para Todo</t>
  </si>
  <si>
    <t xml:space="preserve">La Dorada diversa e incluyente, por las poblaciones vulnerables  </t>
  </si>
  <si>
    <t>La Dorada Diversa e incluyente: niños, niñas y adolescentes creciendo en armonía con sus derechos</t>
  </si>
  <si>
    <t xml:space="preserve">La Dorada Diversa e incluyente: niños, niñas y adolescentes creciendo en armonía con sus derechos </t>
  </si>
  <si>
    <t xml:space="preserve">La Dorada diversa e incluyente: poblaciones incluidas para el desarrollo social, la paz y la vida </t>
  </si>
  <si>
    <t xml:space="preserve">Por la Inclusión productiva de pequeños productores rurales de la Dorada </t>
  </si>
  <si>
    <t xml:space="preserve">Aprovechamiento de mercados externos para el municipio de La Dorada </t>
  </si>
  <si>
    <t xml:space="preserve">Impulso Doradense: Elevando la Productividad y Competitividad Empresarial </t>
  </si>
  <si>
    <t xml:space="preserve">Vocación productiva de La Dorada, potenciando el desarrollo municipal y regional </t>
  </si>
  <si>
    <t xml:space="preserve">La Dorada eje de conectividad </t>
  </si>
  <si>
    <t>La Dorada, movilidad amable y segura</t>
  </si>
  <si>
    <t>Consolidación productiva y reconversión energética del municipio de la Dorada</t>
  </si>
  <si>
    <t>Fortalecimiento de la convivencia y la seguridad ciudadana del Municipio de La Dorada</t>
  </si>
  <si>
    <t xml:space="preserve">La Dorada por el Respeto y la Garantía de Derechos </t>
  </si>
  <si>
    <t>Gestión del Riesgo de Desastres y Emergencias para el Municipio de La Dorad</t>
  </si>
  <si>
    <t>La Dorada Eficiente: Fortalecimiento de la Gestión Pública</t>
  </si>
  <si>
    <t xml:space="preserve">Acceso y uso de las Tecnologías de la Información y las Comunicaciones en todo el territorio Doradense </t>
  </si>
  <si>
    <t>La Dorada por un desarrollo urbano y territorial sostenible</t>
  </si>
  <si>
    <t xml:space="preserve">Ampliar la cobertura y mejorar la calidad de los servicios de agua potable y saneamiento básico de Los Doradense </t>
  </si>
  <si>
    <t xml:space="preserve">Fortalecimiento del desempeño ambiental de los sectores productivos de La Dorada </t>
  </si>
  <si>
    <t>Conservación de la biodiversidad y protección de los ecosistemas de La Dorad</t>
  </si>
  <si>
    <t xml:space="preserve">Gestión integral del recurso hídrico en La Dorada </t>
  </si>
  <si>
    <t>Gestión del cambio climático para un desarrollo bajo en carbono y resiliente al clima del Municipio de La Dorada</t>
  </si>
  <si>
    <t xml:space="preserve">Educación ambiental para la gobernanza del desarrollo territorial sostenible en La Dorada </t>
  </si>
  <si>
    <t>Promoción al acceso a la justicia en el Municipio de La Dorada</t>
  </si>
  <si>
    <t xml:space="preserve">La Dorada, Sistema penitenciario y carcelario en el marco de los derechos humanos </t>
  </si>
  <si>
    <t xml:space="preserve">Construyendo el Catastro Multipropósito de la Dorada </t>
  </si>
  <si>
    <t>Total</t>
  </si>
  <si>
    <t>1202003 - Centros de Convivencia Ciudadana en operación</t>
  </si>
  <si>
    <t>1706004 - Servicio de apoyo financiero para la participación en Ferias nacionales e internacionales</t>
  </si>
  <si>
    <t>1903016 - Servicio de auditoría y visitas inspectivas</t>
  </si>
  <si>
    <t>1906044 - Servicio de afiliaciones al régimen subsidiado del Sistema General de Seguridad Social</t>
  </si>
  <si>
    <t>2102010 - Redes de alumbrado público ampliadas</t>
  </si>
  <si>
    <t xml:space="preserve">2202062 - Servicio de fomento para el acceso a la educación superior </t>
  </si>
  <si>
    <t>2402112 - Vía terciaria con mantenimiento periódico o rutinario</t>
  </si>
  <si>
    <t>2402115 - Vía urbana con mantenimiento periódico o rutinario</t>
  </si>
  <si>
    <t>3208006 - Servicio de asistencia técnica para la implementación de lasestrategias educativo ambientales y de participación</t>
  </si>
  <si>
    <t>4003047 - Servicio de apoyo financiero para subsidios al consumo en los servicios públicos domiciliarios</t>
  </si>
  <si>
    <t>4101068 - Servicios de divulgación de tematicas de memoria histórica</t>
  </si>
  <si>
    <t>4101100 - Servicio de asistencia humanitaria a víctimas del conflicto armado</t>
  </si>
  <si>
    <t>4104008 - Servicio de atención y protección integral al adulto mayor</t>
  </si>
  <si>
    <t>4501026 - Documentos Planeacion</t>
  </si>
  <si>
    <t>4599023 - Servicio de Implementación Sistemas de Gestión</t>
  </si>
  <si>
    <t>Sector (MGA)</t>
  </si>
  <si>
    <t>Programa (MGA)</t>
  </si>
  <si>
    <t>Principal</t>
  </si>
  <si>
    <t>ODS</t>
  </si>
  <si>
    <t>4001004 - Documentos de planeación</t>
  </si>
  <si>
    <t>Ciudades y comunidades sostenibles</t>
  </si>
  <si>
    <t>4001007 - Servicio de saneamiento y titulación de bienes fiscales</t>
  </si>
  <si>
    <t>Paz, justicia e instituciones sólidas</t>
  </si>
  <si>
    <t>4001044 - Vivienda de Interés Social mejoradas</t>
  </si>
  <si>
    <t>4001002 - Servicio de asistencia técnica en proyectos de Vivienda</t>
  </si>
  <si>
    <t>4001042 - Vivienda de Interés Social construidas</t>
  </si>
  <si>
    <t>4002034 - Estudios de pre inversión e inversión</t>
  </si>
  <si>
    <t>4002016 - Documentos de planeación</t>
  </si>
  <si>
    <t>Agua limpia y saneamiento</t>
  </si>
  <si>
    <t>4003008 - Servicio de apoyo financiero a los planes, programas y proyectos de Agua Potable y Saneamiento Básico</t>
  </si>
  <si>
    <t>4003012 - Soluciones de disposición final de residuos solidos construidas</t>
  </si>
  <si>
    <t>4003006 - Documentos de planeación</t>
  </si>
  <si>
    <t>Industria, innovación e infraestructura</t>
  </si>
  <si>
    <t>2402125 - Banco de maquinaria dotado</t>
  </si>
  <si>
    <t>2409011 - Servicio de control a la seguridad vial</t>
  </si>
  <si>
    <t>2102038 - Central de generación fotovoltaica construida</t>
  </si>
  <si>
    <t>Energía asequible y no contaminante</t>
  </si>
  <si>
    <t>2102036 - Servicio de educación informal a las comunidades en temas de eficiencia energética y el uso racional de la energía</t>
  </si>
  <si>
    <t>Salud y bienestar</t>
  </si>
  <si>
    <t>Igualdad de género</t>
  </si>
  <si>
    <t>3201008 - Servicio de vigilancia de la calidad del aire</t>
  </si>
  <si>
    <t>Alianzas para lograr los objetivos</t>
  </si>
  <si>
    <t>3201002 - Documentos de lineamientos técnicos para el fortalecimiento del desempeño ambiental de los sectores productivos</t>
  </si>
  <si>
    <t>Vida de ecosistemas terrestres</t>
  </si>
  <si>
    <t>3202041 - Servicio de establecimiento de especies vegetales</t>
  </si>
  <si>
    <t>3202005 - Servicio de restauración de ecosistemas</t>
  </si>
  <si>
    <t>3203011 - Servicio de modelación hidrológica</t>
  </si>
  <si>
    <t>3203009 - Servicio de caracterización de la calidad del agua</t>
  </si>
  <si>
    <t>3206003 - Servicio de apoyo técnico para la implementación de acciones de mitigación y adaptación al cambio climático</t>
  </si>
  <si>
    <t>Acción por el clima</t>
  </si>
  <si>
    <t>Producción y consumo responsables</t>
  </si>
  <si>
    <t>3208007 - Servicio de apoyo técnico a proyectos de educación ambiental y participación con enfoque diferencial</t>
  </si>
  <si>
    <t>Reducción de las desigualdades</t>
  </si>
  <si>
    <t>4503023 - Documentos de planeación</t>
  </si>
  <si>
    <t>Fin de la pobreza</t>
  </si>
  <si>
    <t>4503002 - Servicio de educación informal</t>
  </si>
  <si>
    <t>1906001 - Hospitales de primer nivel de atención adecuados</t>
  </si>
  <si>
    <t>1906022 - Servicio de apoyo a la prestación del servicio de transporte de pacientes</t>
  </si>
  <si>
    <t>1906033 - Unidades móviles para la atención médica adquiridas y dotadas</t>
  </si>
  <si>
    <t>2201067 - Servicio de apoyo para el fortalecimiento de escuelas de padres</t>
  </si>
  <si>
    <t>2201073 - Servicio de evaluación de la calidad de la educación inicial, preescolar, básica y media</t>
  </si>
  <si>
    <t>2201076 - Servicio de asistencia técnica a comunidades en fortalecimiento del tejido social y construcción de escenarios comunitarios protectores de derechos</t>
  </si>
  <si>
    <t>2201034 - Servicio educativos de promoción del bilingüismo</t>
  </si>
  <si>
    <t>Educación de calidad</t>
  </si>
  <si>
    <t>2201026 - Servicio de acondicionamiento de ambientes de aprendizaje</t>
  </si>
  <si>
    <t>3301127 - Infraestructuras culturales dotadas</t>
  </si>
  <si>
    <t>3301054 - Servicio de apoyo financiero al sector artístico y cultural</t>
  </si>
  <si>
    <t>Trabajo decente y crecimiento económico</t>
  </si>
  <si>
    <t>4101014 - Servicio de caracterización de la población víctima para su posterior atención, asistencia y reparación integral</t>
  </si>
  <si>
    <t>4102004 - Edificaciones para la atención integral a la primera infancia construidas</t>
  </si>
  <si>
    <t>4102038 - Servicio dirigidos a la atención de niños, niñas, adolescentes y jóvenes, con enfoque pedagógico y restaurativo encaminados a la inclusión social</t>
  </si>
  <si>
    <t>4103057 - Servicio de apoyo a unidades productivas individuales para la generación de ingresos</t>
  </si>
  <si>
    <t>4103060 - Documento de lineamientos técnicos</t>
  </si>
  <si>
    <t>4103055 - Servicio de apoyo para las unidades productivas para el autoconsumo de los hogares en situación de vulnerabilidad social</t>
  </si>
  <si>
    <t>Hambre cero</t>
  </si>
  <si>
    <t>4301027 - Cancha adecuada</t>
  </si>
  <si>
    <t>4301031 - Estudios y diseños de infraestructura recreo-deportiva</t>
  </si>
  <si>
    <t>4301015 - Canchas multifuncionales construidas y dotadas</t>
  </si>
  <si>
    <t>4301019 - Placa deportiva construida</t>
  </si>
  <si>
    <t>4301026 - Cancha construida y dotada</t>
  </si>
  <si>
    <t>4502026 - Documentos normativos</t>
  </si>
  <si>
    <t>4502038 - Servicio de promoción de la garantía de derechos</t>
  </si>
  <si>
    <t>4502025 - Servicio de organización de procesos electorales</t>
  </si>
  <si>
    <t>0401105 - Servicio de estratificación socioeconómica</t>
  </si>
  <si>
    <t>0401102 - Servicio de información implementado</t>
  </si>
  <si>
    <t>1702007 - Servicio de apoyo financiero para proyectos productivos</t>
  </si>
  <si>
    <t>1707073 - Servicios de apoyo al fomento de la pesca y la acuicultura</t>
  </si>
  <si>
    <t>1708016 - Documentos de lineamientos técnicos</t>
  </si>
  <si>
    <t>1708056 - Servicio de implementación de rutas agroecológicas</t>
  </si>
  <si>
    <t>1708041 - Servicio de extensión agropecuaria</t>
  </si>
  <si>
    <t>1709008 - Centrales de abastos ampliadas</t>
  </si>
  <si>
    <t>2301062 - Servicio de apoyo en tecnologías de la información y las comunicaciones para la educación básica, primaria y secundaria</t>
  </si>
  <si>
    <t>3502036 - Servicio de apoyo financiero para la competitividad turística</t>
  </si>
  <si>
    <t>3502010 - Servicio de apoyo financiero para agregar valor a los productos y mejorar los canales de comercialización</t>
  </si>
  <si>
    <t>3502015 - Servicio para la formalización empresarial y de productos y/o Servicio</t>
  </si>
  <si>
    <t>3602013 - Servicio de gestión para el emprendimiento</t>
  </si>
  <si>
    <t>3603003 - Documentos de lineamientos técnicos</t>
  </si>
  <si>
    <t>4599018 - Documentos de lineamientos técnicos</t>
  </si>
  <si>
    <t>4599016 - Sedes mantenidas</t>
  </si>
  <si>
    <t>SECRETARÍA</t>
  </si>
  <si>
    <t>DIVISION/ÁREA</t>
  </si>
  <si>
    <t>SECTOR PLAN DE DESARROLLO</t>
  </si>
  <si>
    <t xml:space="preserve">Gobierno y Desarrollo Institucional </t>
  </si>
  <si>
    <t xml:space="preserve">Justicia Social </t>
  </si>
  <si>
    <t xml:space="preserve">Agricultura y Desarrollo Rural </t>
  </si>
  <si>
    <t xml:space="preserve">1706 - Aprovechamiento de mercados externos para el municipio de La Dorada </t>
  </si>
  <si>
    <t>170600400 - Participaciones en ferias nacionales e internacionales</t>
  </si>
  <si>
    <t>Número de participaciones</t>
  </si>
  <si>
    <t>Salud Integral Pilar del Desarrollo Humano</t>
  </si>
  <si>
    <t xml:space="preserve">Implementar  cuatro (4) estrategias la  estrategia de Atención Primaria en salud APS realizando con el modelo predictivo preventivo </t>
  </si>
  <si>
    <t>Minas y Energía</t>
  </si>
  <si>
    <t>Movilidad y Vías para la Competitividad</t>
  </si>
  <si>
    <t xml:space="preserve">Actualizar e implementar un (1) Plan integral de Residuos Sólidos - PGIRS para el municipio de La Dorada. </t>
  </si>
  <si>
    <t>400300600 - Documentos de planeación elaborados</t>
  </si>
  <si>
    <t>Identidad Cultural y sentido de Pertenencia</t>
  </si>
  <si>
    <t>Elaborar e implementar el programa de comprensión lectora para la comunidad educativa y la población en general (analfabetismo funcional).</t>
  </si>
  <si>
    <t>330108500 - Servicios bibliotecarios</t>
  </si>
  <si>
    <t>330108500 - Usuarios atendidos</t>
  </si>
  <si>
    <t>Número usuarios</t>
  </si>
  <si>
    <t xml:space="preserve">410110000 -  Hogares víctimas con atención humanitaria 410110000 </t>
  </si>
  <si>
    <t>Deporte, Recreación y Ocupación del Tiempo libre</t>
  </si>
  <si>
    <t>Atender con servicios de bienestar a 4000 animales que se encuentren en condición de abandono, pérdida, desatención estatal o de tenencia irresponsable o en situación de vulnerabilidad.</t>
  </si>
  <si>
    <t xml:space="preserve">Generar dieciséis (16) espacios que garanticen la participación de las comunidades religiosas y realizar  la celebración del día nacional de la libertad religiosa y de cultos </t>
  </si>
  <si>
    <t>450200100 - Espacios de participación promovidos</t>
  </si>
  <si>
    <t>450203300 - Espacios de integración de oferta pública generados 450203300</t>
  </si>
  <si>
    <t>450105001 - Mujeres atendidas 450105001</t>
  </si>
  <si>
    <t>450302200 - Obras de infraestructura para la reducción del riesgo de desastres realizadas.</t>
  </si>
  <si>
    <t>Información Estadística</t>
  </si>
  <si>
    <t xml:space="preserve">
35 - Desarrollo Económico y Turismo </t>
  </si>
  <si>
    <t xml:space="preserve">
3502036 - Servicio de apoyo financiero para la competitividad turística</t>
  </si>
  <si>
    <t xml:space="preserve">
350203600 - Proyectos cofinanciados para la adecuación de la oferta turística</t>
  </si>
  <si>
    <t>Número de proyectos</t>
  </si>
  <si>
    <t xml:space="preserve">04 - Información Estadística </t>
  </si>
  <si>
    <t xml:space="preserve">0401 - Levantamiento y actualización de información estadística de calidad en el municipio de La Dorada </t>
  </si>
  <si>
    <t xml:space="preserve">0401102 - Servicio de información implementado
</t>
  </si>
  <si>
    <t>040110200 - Sistemas de información implementados</t>
  </si>
  <si>
    <r>
      <t>Desarrollar acciones orientadas a la actualización de 18.000 predios a través del proceso de estratificación socioeconómica y</t>
    </r>
    <r>
      <rPr>
        <sz val="11"/>
        <color indexed="8"/>
        <rFont val="Arial"/>
        <family val="2"/>
      </rPr>
      <t xml:space="preserve"> nomenclatura en el municipio de La Dorada.</t>
    </r>
  </si>
  <si>
    <t xml:space="preserve">0401105 - Servicio de estratificación socioeconómica
</t>
  </si>
  <si>
    <t xml:space="preserve">040110500 - Predios con estratificación socioeconómica </t>
  </si>
  <si>
    <t>Número de predios</t>
  </si>
  <si>
    <t>Cofinanciar un proyecto productivo para la población víctima del conflicto armado del municipio de La Dorada</t>
  </si>
  <si>
    <t>170200700 - Proyectos productivos cofinanciados</t>
  </si>
  <si>
    <t xml:space="preserve">1707 -  Sanidad agropecuaria e inocuidad agroalimentaria para el municipio de La Dorada </t>
  </si>
  <si>
    <t>Fortalecer organizaciones de pesca artesanal, incluyendo jóvenes, en sus capacidades productivas y en la conservación de su identidad cultural y productiva a través de convocatorio y/o concursos.</t>
  </si>
  <si>
    <t>170707300 - Organizaciones atendidas</t>
  </si>
  <si>
    <t>Número de organizaciones</t>
  </si>
  <si>
    <t xml:space="preserve">1708 - Ciencia, tecnología e innovación para el desarrollo agropecuario de la Dorada </t>
  </si>
  <si>
    <t>170801600 - Documentos de lineamientos técnicos elaborados</t>
  </si>
  <si>
    <t>Ofrecer servicios de extensión agropecuaria a 300 productores municipales para mejorar su competitividad y la sostenibilidad de sus proyectos.</t>
  </si>
  <si>
    <t>170804100 - Productores atendidos con servicio de extensión agropecuaria</t>
  </si>
  <si>
    <t>Establecer cinco (5) rutas agroecológicas alrededor de las huertas caseras, con enfoque  en población vulnerable, para el fortalecimiento del centro de formación agrícola del municipio.</t>
  </si>
  <si>
    <t>170805600 - Rutas agroecológicas implementadas</t>
  </si>
  <si>
    <t>Número de rutas agroecológicas</t>
  </si>
  <si>
    <t xml:space="preserve">1709 - Infraestructura productiva y comercialización, motor de desarrollo agropecuario en La Dorada </t>
  </si>
  <si>
    <t>Ampliar la central de abastos del municipio, en convenio con la gobernación de Caldas, para convertirla en un centro estratégico para la distribución de alimentos y turismo de la región.</t>
  </si>
  <si>
    <t>170900800 - Centrales de abastos ampliadas</t>
  </si>
  <si>
    <t>Número de centrales de abastos</t>
  </si>
  <si>
    <t xml:space="preserve">190600100 - Hospitales de primer nivel de atención adecuados </t>
  </si>
  <si>
    <t>Número de hospitales</t>
  </si>
  <si>
    <t>Gestionar la adquisición de una ambulancia para optimizar los servicios de salud en áreas urbanas y rurales dispersas.</t>
  </si>
  <si>
    <t xml:space="preserve">190602200 - Entidades de la red pública en salud apoyadas en la adquisición de ambulancias </t>
  </si>
  <si>
    <t xml:space="preserve">Número de entidades </t>
  </si>
  <si>
    <t xml:space="preserve">190603300 - Unidades móviles para la atención médica adquiridas y dotadas </t>
  </si>
  <si>
    <t>Número de unidades móviles</t>
  </si>
  <si>
    <t xml:space="preserve">Capacitar a 1000 personas en temas de eficiencia energética y uso racional de la energía. </t>
  </si>
  <si>
    <t>210203600 - Personas capacitadas</t>
  </si>
  <si>
    <t>210203800 - Central de generación fotovoltaica construida</t>
  </si>
  <si>
    <t>Número de centrales de generación fotovoltaica</t>
  </si>
  <si>
    <t>220102600 - Ambientes de aprendizaje en funcionamiento</t>
  </si>
  <si>
    <t>Número de ambientes de aprendizaje</t>
  </si>
  <si>
    <t>Beneficiar a 200 estudiantes de instituciones oficiales con formación para el desarrollo de competencias en un segundo idioma en el municipio de La Dorada.</t>
  </si>
  <si>
    <t>220103400 - Estudiantes beneficiados con estrategias de promoción del bilingüismo</t>
  </si>
  <si>
    <t>Fortalecer 9 programas de escuelas para padres en las sedes de la Instituciones educativas de La Dorada.</t>
  </si>
  <si>
    <t>220106700 - Escuelas de padres apoyadas</t>
  </si>
  <si>
    <t>Evaluar a 800 estudiantes con programas que permitan la aplicación y análisis de pruebas de calidad educativa en el municipio de La Dorada.</t>
  </si>
  <si>
    <t>220107300 - Estudiantes evaluados con pruebas de calidad educativa</t>
  </si>
  <si>
    <t>Brindar apoyo a 3 comunidades  educativas del municipio con estrategias comunitarias para la transmisión de saberes intergeneracionales, educación inclusiva y acciones de formación comunitaria con enfoque diferencial.</t>
  </si>
  <si>
    <t>220107600 - Comunidades asistidas técnicamente</t>
  </si>
  <si>
    <t>Número de comunidades</t>
  </si>
  <si>
    <t>Proveer a 3,500 estudiantes con terminales con conectividad a Internet de banda ancha para el acceso y manejo de recursos educativos digitales.</t>
  </si>
  <si>
    <t>230106200 - Estudiantes de sedes educativas oficiales beneficiados con el servicio de apoyo en tecnologías de la información y las comunicaciones para la educación</t>
  </si>
  <si>
    <t xml:space="preserve">2402112 - 
Vía terciaria con mantenimiento periódico o rutinario
</t>
  </si>
  <si>
    <t xml:space="preserve">Adquirir 5 equipos de maquinaria amarilla, requeridos para realizar el mantenimiento de la malla vial rural y urbana del municipio de la Dorada. </t>
  </si>
  <si>
    <t>2402125 - 
Banco de maquinaria dotado</t>
  </si>
  <si>
    <t>240212500 - Maquinaria y equipos adquiridos</t>
  </si>
  <si>
    <t>Número de maquinaria y equipos</t>
  </si>
  <si>
    <t xml:space="preserve">Dotar con un sistema de vigilancia inteligente a la autoridad de transito del municipio de la Dorada.  </t>
  </si>
  <si>
    <t>240901100 - Organismos de tránsito dotados con implementos para el control del tránsito</t>
  </si>
  <si>
    <t>Número de organismos de tránsito</t>
  </si>
  <si>
    <t>Formular (3) estudios técnicos para la planificación sectorial y la gestión ambiental: Plan de Gestión Ambiental Municipal, Plan de Manejo de Humedales, Plan Integral de Gestión del Cambio Climático.</t>
  </si>
  <si>
    <t>3201002 - Documentos técnicos para la planificación sectorial y la gestión ambiental formulado</t>
  </si>
  <si>
    <t xml:space="preserve">320100200 - Documentos de lineamientos técnicos realizados </t>
  </si>
  <si>
    <t>Realizar un (1) diagnóstico sobre la calidad del aire en el municipio para establecer acciones para su mejoramiento</t>
  </si>
  <si>
    <t xml:space="preserve">320100801 - Documentos con diagnóstico de la calidad de aire elaborado </t>
  </si>
  <si>
    <t>3202005 - Servicio de recuperación de ecosistemas</t>
  </si>
  <si>
    <t>320200500 - Áreas en proceso de restauración (H)</t>
  </si>
  <si>
    <t>Implementar el Manual de Silvicultura urbana a través de la siembra de (1.000) árboles en el perimetro urbano del municipio.</t>
  </si>
  <si>
    <t>320204100 - Árboles plantados</t>
  </si>
  <si>
    <t>Número de árboles</t>
  </si>
  <si>
    <t>Actualizar (1) documento sobre la calidad del agua del acuífero del Río Grande del Magdalena en articulación con Corpocaldas.</t>
  </si>
  <si>
    <t xml:space="preserve">320300903 - Puntos de monitoreo de parámetros de calidad de agua in situ </t>
  </si>
  <si>
    <t>Actualizar el modelo hidrológico para el tramo urbano del Río Magdalena.</t>
  </si>
  <si>
    <t>320301100 - Modelos hidrológicos implementados</t>
  </si>
  <si>
    <t>Número de modelos hidrológicos</t>
  </si>
  <si>
    <t xml:space="preserve">320600302 - Documentos técnicos de propuestas de acciones de mitigación y adaptación al cambio climático en función del cumplimiento de metas y compromisos de mitigación y adaptación diseñados </t>
  </si>
  <si>
    <t>Implementar (1) proyecto para la recuperación de conocimientos ancestrales afrodescendientes sobre la biodiversidad.</t>
  </si>
  <si>
    <t xml:space="preserve">320800701 - Proyectos de protección y recuperación del conocimiento tradicional asociado a la biodiversidad </t>
  </si>
  <si>
    <t>330105400 - Estímulos otorgados</t>
  </si>
  <si>
    <t>Número de estímulos</t>
  </si>
  <si>
    <t>Realizar 24 encuentros para garantizar el  funcionamiento y fortalecimiento del consejo municipal de cultura de La Dorada.</t>
  </si>
  <si>
    <t xml:space="preserve">Dotar anualmente a la Casa de la Cultura del municipio de La Dorada con los recursos necesarios para fomentar el desarrollo artístico y cultural. </t>
  </si>
  <si>
    <t>330112700 - Infraestructuras culturales dotadas</t>
  </si>
  <si>
    <t>Número de infraestructuras</t>
  </si>
  <si>
    <t xml:space="preserve">Apoyar económicamente  dieciséis (16) iniciativas de productos que resalten la identidad regional, con el fin de estimular la economía y promover la cultura emprendedora en la región. </t>
  </si>
  <si>
    <t>350201000 - Proyectos cofinanciados para agregar valor a los productos y/o mejorar los canales de comercialización</t>
  </si>
  <si>
    <t>Número de proyectos cofinanciados</t>
  </si>
  <si>
    <t>Brindar asistencia técnica a 20 iniciativas de negocio o emprendimientos de La Dorada a través de convenios con la Cámara de Comercio de La Dorada, Puerto Salgar, Puerto Boyacá y Oriente de Caldas, para promover la formalización y contribuir al desarrollo económico sostenible del municipio.</t>
  </si>
  <si>
    <t>350201500 - Empresas asistidas técnicamente en temas de legalidad y/o formalización.</t>
  </si>
  <si>
    <t>Número de empresas</t>
  </si>
  <si>
    <t xml:space="preserve">Trabajo </t>
  </si>
  <si>
    <t xml:space="preserve">3602 - Creación y Formalización de Oportunidades Laborales en la Dorada </t>
  </si>
  <si>
    <t>Desarrollar e implementar un programa de promoción y asesoría, que facilite y acelere la creación de nuevas empresas, y proporcione herramientas y orientaciones estratégica a emprendedores.</t>
  </si>
  <si>
    <t>360201304 - Planes formulados</t>
  </si>
  <si>
    <t>Número de planes de negocio</t>
  </si>
  <si>
    <t>Realizar un (1) estudio de vocación productiva municipal y regional, para identificar las demandas de empleo tanto en el sector formal como informal, con el fin de alinear las estrategias de formación y empleo con las necesidades reales del mercado.</t>
  </si>
  <si>
    <t>360300300 - Documentos de lineamientos técnicos realizados</t>
  </si>
  <si>
    <t xml:space="preserve">Brindar asistencia técnica a 3 organizaciones populares de vivienda, como estrategia para acceso a vivienda propia. </t>
  </si>
  <si>
    <t xml:space="preserve">400100200 - Entidades territoriales asistidas técnicamente </t>
  </si>
  <si>
    <t>Número de entidades territoriales</t>
  </si>
  <si>
    <t>Formular un documento técnico para la adopción e implementación de la política pública de vivienda en el municipio de La Dorada.</t>
  </si>
  <si>
    <t>400100400 - Documentos de planeación elaborados</t>
  </si>
  <si>
    <t xml:space="preserve">400100700 - Bienes fiscales saneados y titulados  </t>
  </si>
  <si>
    <t>Número de bienes fiscales</t>
  </si>
  <si>
    <t xml:space="preserve">Construir 67 viviendas de Interés Social, para  familias pertenecientes a poblacionales vulnerables. </t>
  </si>
  <si>
    <t>4001042 - 
Vivienda de Interés Social construidas</t>
  </si>
  <si>
    <t>400104200 - Vivienda de Interés Social construidas</t>
  </si>
  <si>
    <t>Número de viviendas</t>
  </si>
  <si>
    <t>Beneficiar 300 hogares a través de la asignación de un subsidio de mejoramiento de vivienda, con énfasis en población vulnerable, en el municipio de la Dorada</t>
  </si>
  <si>
    <t>400104400 - Vivienda de Interés Social mejoradas</t>
  </si>
  <si>
    <t>Realizar la revisión, actualización y modificación ordinaria del PBOT.</t>
  </si>
  <si>
    <t>400201600 - Documentos de planeación elaborados</t>
  </si>
  <si>
    <r>
      <t>Formular y revisar al m</t>
    </r>
    <r>
      <rPr>
        <sz val="11"/>
        <color indexed="8"/>
        <rFont val="Arial"/>
        <family val="2"/>
      </rPr>
      <t>enos 12 instrumentos de planeación orientados al cumplimiento e implementación del PBOT:  Planes parciales, Planes locales Centros Poblados, Planes de implantación, planes de regularización, Plan maestro de equipamientos colectivos y Plan Maestro de Movilidad)</t>
    </r>
  </si>
  <si>
    <t xml:space="preserve">400201601 - Documentos de planeación en Ordenamiento Territorial implementados </t>
  </si>
  <si>
    <t xml:space="preserve">Actualizar un (1) estudio de viabilidad técnica, jurídica, ambiental y económica de los asentamientos informales denominados Alameda y Pan coger. Esto incluye los estudios de detalle de gestión del riesgo. </t>
  </si>
  <si>
    <t xml:space="preserve">400203400 - Estudios o diseños realizados </t>
  </si>
  <si>
    <t>Número de estudios y diseños</t>
  </si>
  <si>
    <t>Brindar apoyo financiero a (2) proyectos de mejora del sistemas de acueducto y alcantarillado, en los centros poblados y zonas rurales de La Dorada, con énfasis en PTAR's, PTAP's y USB's veredales</t>
  </si>
  <si>
    <t>400300800 - Proyectos de acueducto, alcantarillado y aseo apoyados financieramente</t>
  </si>
  <si>
    <t>Desarrollar acciones para la formalización ante Corpocaldas de un (1) Punto limpio (escombrera) como gestor de RCD.</t>
  </si>
  <si>
    <t xml:space="preserve">4003012 - Soluciones de disposición final de residuos solidos construidas
</t>
  </si>
  <si>
    <t>400301200 - Soluciones de disposición final de residuos sólidos construidas</t>
  </si>
  <si>
    <t>Número de soluciones</t>
  </si>
  <si>
    <t xml:space="preserve">Implementar un (1) proceso de caracterización con  el fin de identificar las víctimas del conflicto armado asentadas en el municipio  </t>
  </si>
  <si>
    <t xml:space="preserve">410101400 - Víctimas caracterizadas </t>
  </si>
  <si>
    <t>Número de víctimas</t>
  </si>
  <si>
    <t>Cofinanciar un (1) Centro de Desarrollo Infantil (CDI), para atender a la primera infancia, en el marco de la atención Integral y Diferencial que brinda el ICBF.</t>
  </si>
  <si>
    <t xml:space="preserve">410200400 - Edificaciones de atención integral a la primera infancia construidas </t>
  </si>
  <si>
    <t xml:space="preserve">Número de sedes </t>
  </si>
  <si>
    <t xml:space="preserve">Garantizar las condiciones mínimas para la atención en el hogar de paso del menor infractor
</t>
  </si>
  <si>
    <t>4102038 - Servicios dirigidos a la atención de niños, niñas, adolescentes y jóvenes, con enfoque pedagógico y restaurativo encaminados a la inclusión social</t>
  </si>
  <si>
    <t>410203800 - Niños, niñas, adolescentes y jóvenes atendidos en los servicios de restablecimiento en la administración de justicia</t>
  </si>
  <si>
    <t>Número de niños, niñas y adolescentes</t>
  </si>
  <si>
    <t>410305500 - Unidades productivas para el autoconsumo instaladas</t>
  </si>
  <si>
    <t>Brindar apoyo a veinte (20) unidades productivas lideradas por mujeres, organizando ferias de emprendimiento que promuevan y visibilicen sus proyectos productivos.</t>
  </si>
  <si>
    <t xml:space="preserve">410305700 - Unidades productivas capitalizadas </t>
  </si>
  <si>
    <t>41030600 - Documentos de lineamientos técnicos elaborados</t>
  </si>
  <si>
    <t xml:space="preserve">Número de Documentos </t>
  </si>
  <si>
    <t>Construir y dotar dos canchas multifuncional en el municipio de la Dorada</t>
  </si>
  <si>
    <t>430101500 - Canchas multifuncionales construidas y dotadas</t>
  </si>
  <si>
    <t>Número de canchas</t>
  </si>
  <si>
    <t>4301019 - Placa deportiva construida y dotada</t>
  </si>
  <si>
    <t>430101900 - Placa polideportiva construida y dotada</t>
  </si>
  <si>
    <t>Número de placas deportivas</t>
  </si>
  <si>
    <t>430102600 - Cancha construida y dotada</t>
  </si>
  <si>
    <t>Realizar una (1) Adecuación de la cancha municipal los Alpes (Estadio), para mejorar su funcionalidad en eventos y actividades deportivas.</t>
  </si>
  <si>
    <t>430102700 - Canchas adecuadas</t>
  </si>
  <si>
    <t>Elaborar un estudio y diseños para la creación de un Skatepark, con el propósito de promover la práctica de deportes alternativos y ofrecer una opción de ocupación del tiempo libre.</t>
  </si>
  <si>
    <t>430103100 - Estudios y diseños elaborados</t>
  </si>
  <si>
    <t>Disposición de los espacios y la logística para el desarrollo de cinco (05) procesos electorales.</t>
  </si>
  <si>
    <t>4502025 - Servicio de organización de procesos electorales - 4502025.</t>
  </si>
  <si>
    <t>450202500 - Procesos electorales realizados.</t>
  </si>
  <si>
    <t>Número de procesos electorales</t>
  </si>
  <si>
    <t xml:space="preserve">Elaborar Un (1) documento marco para la política pública de la Mujer y la equidad que incluya la agenda "Mujer Dorada" como plan de acción </t>
  </si>
  <si>
    <t xml:space="preserve">4502026 - Documentos normativos </t>
  </si>
  <si>
    <t>450202601 - Documentos normativos para la equidad de género para las mujeres formulado</t>
  </si>
  <si>
    <t xml:space="preserve">Número de documentos  normativos </t>
  </si>
  <si>
    <t>Implementar dos(2) estrategias  para la  promoción y garantía de derechos de la comunidad LGTBIQ+  OSIG</t>
  </si>
  <si>
    <t xml:space="preserve">4502038 - Servicio de promoción de la garantía de derechos
</t>
  </si>
  <si>
    <t>450203800 - Estrategias de promoción de la garantía de derechos implementadas</t>
  </si>
  <si>
    <t xml:space="preserve">Brindar capacitación a 200 personas, mediante programas de asesoramiento, enfocados en la elaboración e implementación de planes institucionales para la gestión de emergencias y desastres </t>
  </si>
  <si>
    <t>450300200 - Personas capacitadas</t>
  </si>
  <si>
    <t>Actualizar tres (3) documentos normativos para la gestión del riesgo de desastres: Plan Municipal de Gestión del Riesgo de Desastres (PMGRD), la Estrategia Municipal de Respuesta a Emergencias (EMRE) y elaborar el Perfil Sismológico.</t>
  </si>
  <si>
    <t>450302301 - Plan de gestión del riesgo de desastres formulado.</t>
  </si>
  <si>
    <t xml:space="preserve">Elaborar un (1) documento de planeación (rediseño institucional, manual de procesos y procedimientos) relacionados con la gestión administrativa de la Alcaldía Municipal de La Dorada </t>
  </si>
  <si>
    <t>459901800 - Documentos de lineamientos técnicos realizados.</t>
  </si>
  <si>
    <t xml:space="preserve">EJE 1 CONDICIONES HABILITANTES DE CIUDAD </t>
  </si>
  <si>
    <t>Evaluación vigencia 2024</t>
  </si>
  <si>
    <t>Evaluación vigencia 2025</t>
  </si>
  <si>
    <t>Evaluación vigencia 2026</t>
  </si>
  <si>
    <t>Evaluación vigencia 2027</t>
  </si>
  <si>
    <t>% Cumplimiento PDT 2025</t>
  </si>
  <si>
    <t>% Cumplimiento PDT 2024</t>
  </si>
  <si>
    <t>% Cumplimiento PDT 2026</t>
  </si>
  <si>
    <t>% Cumplimiento PDT 2027</t>
  </si>
  <si>
    <t>Promedio de Evaluación vigencia 2024</t>
  </si>
  <si>
    <t>% DE PESO EN RELACIÓN A LA META DEL CUATRIENIO</t>
  </si>
  <si>
    <t>peso % de la meta x vigencia</t>
  </si>
  <si>
    <t>Cumplimiento plan de desarrollo</t>
  </si>
  <si>
    <t>SECTOR PDT</t>
  </si>
  <si>
    <t>Sector PDT</t>
  </si>
  <si>
    <t>programa PDT</t>
  </si>
  <si>
    <t>Código de indicador de producto (MGA)2</t>
  </si>
  <si>
    <t xml:space="preserve"> 1905 - La Dorada Saludable: Salud Pública con énfasis en determinantes sociales </t>
  </si>
  <si>
    <t>4301 - La Fuerza y el Poder Transformador del Deporte para Todos</t>
  </si>
  <si>
    <t xml:space="preserve">2201 - La Fuerza de las ideas, la creatividad y la educación al servicio de La Dorada Caldas </t>
  </si>
  <si>
    <t xml:space="preserve">4001 - Vivienda digna para los Doradense </t>
  </si>
  <si>
    <t>PROGRAMAS X SECTORES EJECUTADOS 2024</t>
  </si>
  <si>
    <t>SECTORES  PDT</t>
  </si>
  <si>
    <t>Porcentaje de evaluación 2024</t>
  </si>
  <si>
    <t>Total General</t>
  </si>
  <si>
    <t>TOTAL GENERAL</t>
  </si>
  <si>
    <t>Cuenta de Meta del cuatrienio</t>
  </si>
  <si>
    <t>Secretaria</t>
  </si>
  <si>
    <t>Dependencia</t>
  </si>
  <si>
    <t>Metas del cuatrienio</t>
  </si>
  <si>
    <t>Metas Programadas 2024</t>
  </si>
  <si>
    <t>Avance Plan de Desarrollo Territorial</t>
  </si>
  <si>
    <t>% Cumplimiento PDT</t>
  </si>
  <si>
    <t>N. Metas programadas 2025</t>
  </si>
  <si>
    <t>N. Metas Programadas 2024</t>
  </si>
  <si>
    <t>Total Metas del cuatrienio</t>
  </si>
  <si>
    <t>Reporte de Cumplimiento PDT 2024</t>
  </si>
  <si>
    <t>N. Metas Programadas 2025</t>
  </si>
  <si>
    <t>N. Metas Programadas 2026</t>
  </si>
  <si>
    <t>N. Metas Programadas 2027</t>
  </si>
  <si>
    <t>SECRETARIAS  PDT</t>
  </si>
  <si>
    <t>SECTORES Y PROGRAMAS DEL PDT "LA FUERZA DE LAS IDEAS"</t>
  </si>
  <si>
    <t>PRESUPUESTO INICIAL</t>
  </si>
  <si>
    <t>PRESUPUESTO DEFINITIVO</t>
  </si>
  <si>
    <t>PRESUPUESTO OBLIGADO</t>
  </si>
  <si>
    <t>% 
CUMPLIMIENTO</t>
  </si>
  <si>
    <t>Suma de PRESUPUESTO DEFINITIVO</t>
  </si>
  <si>
    <t>Suma de PRESUPUESTO OBLIGADO</t>
  </si>
  <si>
    <t xml:space="preserve"> PRESUPUESTO INICIAL </t>
  </si>
  <si>
    <t xml:space="preserve"> PRESUPUESTO DEFINITIVO </t>
  </si>
  <si>
    <t xml:space="preserve"> PRESUPUESTO OBLIGADO </t>
  </si>
  <si>
    <t>%</t>
  </si>
  <si>
    <t>CUMPLIMIENTO</t>
  </si>
  <si>
    <t xml:space="preserve"> $                     -   </t>
  </si>
  <si>
    <t xml:space="preserve"> $                      -   </t>
  </si>
  <si>
    <t xml:space="preserve">3302 - Gestión, protección y salvaguardia del patrimonio cultural de La Dorada </t>
  </si>
  <si>
    <t>PLAN MUNICIPAL DE GESTIÓN DE RIESGOS - AVR(Inundación, socavación, deslización, avenida torrencial, incendio)</t>
  </si>
  <si>
    <t>Columna1</t>
  </si>
  <si>
    <t>% CUMPLIMIENTO JUNIO 2025</t>
  </si>
  <si>
    <t xml:space="preserve"> CANTIDAD  CUMPLIDA DE LA META PROGRAMADA VIGENTE 2025</t>
  </si>
  <si>
    <t>OBSERVACIONES MESAS DE TRABAJO 30-06-2025</t>
  </si>
  <si>
    <t>se reprograma no se ejecuto 2025</t>
  </si>
  <si>
    <t>no se ejecuto - proyecto con presupuesto de la gobernación "reducir"</t>
  </si>
  <si>
    <t>Cofinanciación Gobernación SGR</t>
  </si>
  <si>
    <t>Aporte SENA</t>
  </si>
  <si>
    <t>Palmas - Ministerio del Deporte Gobernación por fuente recursos NAR</t>
  </si>
  <si>
    <t>Margarita</t>
  </si>
  <si>
    <t>2025(reposo y conejo) 2026</t>
  </si>
  <si>
    <t>La certificación tarda año y medio (170 estudiantes y30 estudiantes)</t>
  </si>
  <si>
    <t>% CUMPLIMIENTO 2024 octubre</t>
  </si>
  <si>
    <t>% CUMPLIMIENTO 04-02-2025
DEFINITIVO 2024</t>
  </si>
  <si>
    <t>OBSERVACIONES MESAS DE TRABAJO 04-02-2025</t>
  </si>
  <si>
    <t xml:space="preserve"> CANTIDAD  CUMPLIDA DE LA META PROGRAMADA VIGENTE 2024</t>
  </si>
  <si>
    <t>SE ATENDIERON 34 PRODUCTORES</t>
  </si>
  <si>
    <t>1 ORGANIZACION</t>
  </si>
  <si>
    <t>1 MERCADO CAMPESINO con presupuesto y una por grestión "Dia del campesino"</t>
  </si>
  <si>
    <t>REVISAR LA PROGRAMACION DE LA META DE LA VIGENCIA 2024 Y PASARLA A 2026</t>
  </si>
  <si>
    <t>100% DE LA POBLACIÓN ATENDIDA CON SERVIOC DE SALUD</t>
  </si>
  <si>
    <t>META CUMPLIDA</t>
  </si>
  <si>
    <t>30 PERSONAS AFILIADAS</t>
  </si>
  <si>
    <t>350 PERSONAS AFILIADAS EN REGIMEN SUBSIDADO</t>
  </si>
  <si>
    <t>No se ejecuto presupuesto pero se realizó ampliación por medio del proyecto de mantenimiento de redes</t>
  </si>
  <si>
    <t>1041 asistencias técnicas
realizadas ó 31250ml de redes con mantenimiento.</t>
  </si>
  <si>
    <t>cambiar meta por vigencia 3.750</t>
  </si>
  <si>
    <t>22 PUNTOS INSTALADOS</t>
  </si>
  <si>
    <t>REVISAR META</t>
  </si>
  <si>
    <t>No se ejecuto contrato</t>
  </si>
  <si>
    <t>CONVENIO ERUDM</t>
  </si>
  <si>
    <t>SE CUMPLE ESTA VIGENCIA</t>
  </si>
  <si>
    <t>SOLO LA CONTRATACIÓN DE UN ORIENTADOR PARA CASA DE LA CULTURA</t>
  </si>
  <si>
    <t>SE ADELANTO LA CONSULTA POSTERIOR A OCTUBRE</t>
  </si>
  <si>
    <t>50 CAPACITACIONES</t>
  </si>
  <si>
    <t>1 CAMPAÑA TURISMO</t>
  </si>
  <si>
    <t>55 PERSONAS FORMADAS</t>
  </si>
  <si>
    <t>16.612 DE PLANEACIÓN
1.000 DE ESPACIO PÚBLICO</t>
  </si>
  <si>
    <t xml:space="preserve">PERMISOS DE USO Y APROVECHAMIENTO
COBRO DE USO
VISITAS A OBRAS
RECUPERACION </t>
  </si>
  <si>
    <t>SON 16 MESAS DE PARTICIPACION AL AÑO</t>
  </si>
  <si>
    <t>16 MESES ANUALES</t>
  </si>
  <si>
    <t>AYUDAS HUMANITARIAS NO SOLAMENTE FINANCIERAMENTE (SOLO SE HAN ENTREGADO 13 AYUDAS ECONOMICAS) SE HACE POR DEMANDA</t>
  </si>
  <si>
    <t>30 PERSONAS</t>
  </si>
  <si>
    <t>SOLO SE ATENDIERON 58</t>
  </si>
  <si>
    <t>HACER LA NOTA DE LOS OTROS PROGRAMAS QUE SE ESTAN APOYANDO</t>
  </si>
  <si>
    <t>se cubrieron gastos de servicio públicos de los escenarios y por gestión se realizarón labores de mantenimiento</t>
  </si>
  <si>
    <t>se cumple proyecto MINTIC</t>
  </si>
  <si>
    <t>SE PLASMA EL CUMPLIMIENTO DE 3 DIALOGOS DE BARRIO A CORTE DEL 31 DE OCTUBRE FALTARIA EL CUMPLIMIENTO DE 5 DIALGOSO A FIN DE AÑO</t>
  </si>
  <si>
    <t>RENDICIÓN DE CUENTAS
SOCIALIZACION CDI
OPTIMIZACION ALCANTARILLADO</t>
  </si>
  <si>
    <t>FINALIZANDO EL AÑO CUMPLIMIENTO DEL 80%</t>
  </si>
  <si>
    <t>FALTO LA ADQUISICION DEL SOFTWARE</t>
  </si>
  <si>
    <t>MINISTERIO DE TRABAJO</t>
  </si>
  <si>
    <t>Se realizó PRIMER SEMESTRE</t>
  </si>
  <si>
    <t>se cumplio en el primer semestre dentro de la meta de vivero</t>
  </si>
  <si>
    <t>FERIA GANADERA</t>
  </si>
  <si>
    <t>RELIGIOSOS</t>
  </si>
  <si>
    <t>Se reprograma META -se eliminación en el año 2024
(742.74 Hectareas que equivalen a 21.441 predios urbanos - (54.181 Hectareas (RURALES 1.839 PREDIOS )</t>
  </si>
  <si>
    <t>ELIMINAR META DE LA VIGENCIA</t>
  </si>
  <si>
    <t>Implementar cuatro (4) estrategias de Atención Primaria en salud APS realizado por medio del modelo predictivo preventivo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</si>
</sst>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0.0"/>
    <numFmt numFmtId="165" formatCode="&quot;$&quot;\ #,##0.00"/>
    <numFmt numFmtId="166" formatCode="&quot;$&quot;#,##0.00"/>
    <numFmt numFmtId="167" formatCode="_-&quot;$&quot;\ * #,##0_-;\-&quot;$&quot;\ * #,##0_-;_-&quot;$&quot;\ * &quot;-&quot;??_-;_-@_-"/>
    <numFmt numFmtId="168" formatCode="0.00000000"/>
    <numFmt numFmtId="169" formatCode="0.00000"/>
    <numFmt numFmtId="170" formatCode="0.000"/>
    <numFmt numFmtId="171" formatCode="0.000%"/>
  </numFmts>
  <fonts count="4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indexed="8"/>
      <name val="Aptos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1"/>
      <color rgb="FF1F1F1F"/>
      <name val="Arial"/>
      <family val="2"/>
    </font>
    <font>
      <sz val="10"/>
      <color rgb="FF000000"/>
      <name val="Arial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CAEDFB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709B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C6246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/>
      <bottom/>
      <diagonal/>
    </border>
  </borders>
  <cellStyleXfs count="6">
    <xf numFmtId="0" fontId="0" fillId="0" borderId="0"/>
    <xf numFmtId="0" fontId="4" fillId="0" borderId="0"/>
    <xf numFmtId="0" fontId="10" fillId="0" borderId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8" fillId="0" borderId="0"/>
  </cellStyleXfs>
  <cellXfs count="49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/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1" fillId="0" borderId="5" xfId="2" applyFont="1" applyBorder="1" applyAlignment="1">
      <alignment wrapText="1"/>
    </xf>
    <xf numFmtId="0" fontId="11" fillId="0" borderId="5" xfId="2" applyFont="1" applyBorder="1" applyAlignment="1">
      <alignment horizontal="center" wrapText="1"/>
    </xf>
    <xf numFmtId="0" fontId="13" fillId="12" borderId="0" xfId="0" applyFont="1" applyFill="1"/>
    <xf numFmtId="0" fontId="0" fillId="0" borderId="0" xfId="0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0" fillId="0" borderId="0" xfId="0" applyFont="1" applyAlignment="1">
      <alignment horizontal="center" wrapText="1"/>
    </xf>
    <xf numFmtId="0" fontId="10" fillId="15" borderId="0" xfId="0" applyFont="1" applyFill="1" applyAlignment="1">
      <alignment vertical="top" wrapText="1"/>
    </xf>
    <xf numFmtId="0" fontId="11" fillId="0" borderId="5" xfId="0" applyFont="1" applyBorder="1" applyAlignment="1">
      <alignment wrapText="1"/>
    </xf>
    <xf numFmtId="0" fontId="11" fillId="1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7" borderId="0" xfId="0" applyFill="1" applyAlignment="1">
      <alignment horizontal="center"/>
    </xf>
    <xf numFmtId="166" fontId="0" fillId="7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166" fontId="0" fillId="9" borderId="0" xfId="0" applyNumberFormat="1" applyFill="1"/>
    <xf numFmtId="166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166" fontId="0" fillId="8" borderId="0" xfId="0" applyNumberFormat="1" applyFill="1"/>
    <xf numFmtId="0" fontId="0" fillId="10" borderId="0" xfId="0" applyFill="1"/>
    <xf numFmtId="0" fontId="0" fillId="10" borderId="0" xfId="0" applyFill="1" applyAlignment="1">
      <alignment horizontal="center"/>
    </xf>
    <xf numFmtId="166" fontId="0" fillId="10" borderId="0" xfId="0" applyNumberFormat="1" applyFill="1"/>
    <xf numFmtId="0" fontId="0" fillId="12" borderId="0" xfId="0" applyFill="1"/>
    <xf numFmtId="0" fontId="0" fillId="11" borderId="0" xfId="0" applyFill="1"/>
    <xf numFmtId="0" fontId="0" fillId="11" borderId="0" xfId="0" applyFill="1" applyAlignment="1">
      <alignment horizontal="center"/>
    </xf>
    <xf numFmtId="166" fontId="0" fillId="11" borderId="0" xfId="0" applyNumberFormat="1" applyFill="1"/>
    <xf numFmtId="0" fontId="0" fillId="12" borderId="0" xfId="0" applyFill="1" applyAlignment="1">
      <alignment horizontal="center"/>
    </xf>
    <xf numFmtId="166" fontId="0" fillId="12" borderId="0" xfId="0" applyNumberFormat="1" applyFill="1"/>
    <xf numFmtId="0" fontId="0" fillId="9" borderId="0" xfId="0" applyFill="1" applyAlignment="1">
      <alignment wrapText="1"/>
    </xf>
    <xf numFmtId="0" fontId="0" fillId="11" borderId="0" xfId="0" applyFill="1" applyAlignment="1">
      <alignment wrapText="1"/>
    </xf>
    <xf numFmtId="165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9" fillId="0" borderId="2" xfId="4" applyNumberFormat="1" applyFont="1" applyFill="1" applyBorder="1" applyAlignment="1">
      <alignment horizontal="left" vertical="center" wrapText="1"/>
    </xf>
    <xf numFmtId="0" fontId="19" fillId="0" borderId="2" xfId="4" applyNumberFormat="1" applyFont="1" applyFill="1" applyBorder="1" applyAlignment="1">
      <alignment horizontal="left" wrapText="1"/>
    </xf>
    <xf numFmtId="0" fontId="19" fillId="0" borderId="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9" fontId="19" fillId="0" borderId="2" xfId="3" applyFont="1" applyBorder="1" applyAlignment="1">
      <alignment horizontal="center" vertical="center"/>
    </xf>
    <xf numFmtId="9" fontId="19" fillId="3" borderId="2" xfId="3" applyFont="1" applyFill="1" applyBorder="1" applyAlignment="1">
      <alignment horizontal="center" vertical="center"/>
    </xf>
    <xf numFmtId="9" fontId="19" fillId="3" borderId="1" xfId="3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9" fontId="0" fillId="0" borderId="2" xfId="3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21" fillId="0" borderId="0" xfId="5" applyFont="1" applyAlignment="1">
      <alignment horizontal="center" vertical="center"/>
    </xf>
    <xf numFmtId="0" fontId="21" fillId="0" borderId="0" xfId="5" applyFont="1" applyAlignment="1">
      <alignment horizontal="left" vertical="center" wrapText="1"/>
    </xf>
    <xf numFmtId="0" fontId="22" fillId="0" borderId="0" xfId="5" applyFont="1" applyAlignment="1">
      <alignment horizontal="left" wrapText="1"/>
    </xf>
    <xf numFmtId="44" fontId="22" fillId="0" borderId="0" xfId="4" applyFont="1" applyFill="1" applyBorder="1" applyAlignment="1"/>
    <xf numFmtId="0" fontId="23" fillId="18" borderId="8" xfId="0" applyFont="1" applyFill="1" applyBorder="1" applyAlignment="1">
      <alignment horizontal="center" vertical="center"/>
    </xf>
    <xf numFmtId="0" fontId="23" fillId="18" borderId="9" xfId="0" applyFont="1" applyFill="1" applyBorder="1" applyAlignment="1">
      <alignment horizontal="center" vertical="center" wrapText="1"/>
    </xf>
    <xf numFmtId="0" fontId="23" fillId="18" borderId="10" xfId="0" applyFont="1" applyFill="1" applyBorder="1" applyAlignment="1">
      <alignment horizontal="center" vertical="center"/>
    </xf>
    <xf numFmtId="0" fontId="23" fillId="18" borderId="9" xfId="0" applyFont="1" applyFill="1" applyBorder="1" applyAlignment="1">
      <alignment horizontal="center" vertical="center"/>
    </xf>
    <xf numFmtId="0" fontId="23" fillId="18" borderId="11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/>
    </xf>
    <xf numFmtId="3" fontId="19" fillId="0" borderId="2" xfId="4" applyNumberFormat="1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center" vertical="center"/>
    </xf>
    <xf numFmtId="0" fontId="25" fillId="0" borderId="17" xfId="4" applyNumberFormat="1" applyFont="1" applyFill="1" applyBorder="1" applyAlignment="1">
      <alignment horizontal="center" vertical="center"/>
    </xf>
    <xf numFmtId="44" fontId="19" fillId="0" borderId="2" xfId="4" applyFont="1" applyFill="1" applyBorder="1" applyAlignment="1">
      <alignment horizontal="left" vertical="center" wrapText="1"/>
    </xf>
    <xf numFmtId="4" fontId="19" fillId="0" borderId="2" xfId="4" applyNumberFormat="1" applyFont="1" applyFill="1" applyBorder="1" applyAlignment="1">
      <alignment horizontal="center" vertical="center"/>
    </xf>
    <xf numFmtId="3" fontId="19" fillId="0" borderId="1" xfId="4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left" wrapText="1"/>
    </xf>
    <xf numFmtId="167" fontId="19" fillId="0" borderId="8" xfId="4" applyNumberFormat="1" applyFont="1" applyFill="1" applyBorder="1" applyAlignment="1">
      <alignment wrapText="1"/>
    </xf>
    <xf numFmtId="167" fontId="19" fillId="0" borderId="9" xfId="4" applyNumberFormat="1" applyFont="1" applyFill="1" applyBorder="1" applyAlignment="1"/>
    <xf numFmtId="167" fontId="19" fillId="0" borderId="11" xfId="4" applyNumberFormat="1" applyFont="1" applyFill="1" applyBorder="1" applyAlignment="1"/>
    <xf numFmtId="9" fontId="19" fillId="0" borderId="18" xfId="3" applyFont="1" applyFill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5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1" fontId="0" fillId="0" borderId="0" xfId="0" applyNumberFormat="1"/>
    <xf numFmtId="0" fontId="11" fillId="0" borderId="5" xfId="0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vertical="center" wrapText="1"/>
    </xf>
    <xf numFmtId="0" fontId="19" fillId="12" borderId="2" xfId="0" applyFont="1" applyFill="1" applyBorder="1" applyAlignment="1">
      <alignment horizontal="left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left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27" fillId="12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horizontal="left" vertical="center" wrapText="1"/>
    </xf>
    <xf numFmtId="0" fontId="19" fillId="22" borderId="2" xfId="0" applyFont="1" applyFill="1" applyBorder="1" applyAlignment="1">
      <alignment vertical="center" wrapText="1"/>
    </xf>
    <xf numFmtId="0" fontId="19" fillId="22" borderId="2" xfId="0" applyFont="1" applyFill="1" applyBorder="1" applyAlignment="1">
      <alignment horizontal="left" vertical="center" wrapText="1"/>
    </xf>
    <xf numFmtId="0" fontId="19" fillId="22" borderId="2" xfId="0" applyFont="1" applyFill="1" applyBorder="1" applyAlignment="1">
      <alignment horizontal="center" vertical="center" wrapText="1"/>
    </xf>
    <xf numFmtId="0" fontId="9" fillId="22" borderId="2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center" vertical="center" wrapText="1"/>
    </xf>
    <xf numFmtId="3" fontId="9" fillId="3" borderId="23" xfId="0" applyNumberFormat="1" applyFont="1" applyFill="1" applyBorder="1" applyAlignment="1">
      <alignment horizontal="center" vertical="center"/>
    </xf>
    <xf numFmtId="0" fontId="9" fillId="21" borderId="23" xfId="0" applyFont="1" applyFill="1" applyBorder="1" applyAlignment="1">
      <alignment horizontal="left" vertical="center" wrapText="1"/>
    </xf>
    <xf numFmtId="0" fontId="9" fillId="21" borderId="23" xfId="0" applyFont="1" applyFill="1" applyBorder="1" applyAlignment="1">
      <alignment horizontal="center" vertical="center" wrapText="1"/>
    </xf>
    <xf numFmtId="3" fontId="9" fillId="3" borderId="23" xfId="0" applyNumberFormat="1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left" vertical="center" wrapText="1"/>
    </xf>
    <xf numFmtId="0" fontId="9" fillId="12" borderId="23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/>
    </xf>
    <xf numFmtId="0" fontId="27" fillId="24" borderId="23" xfId="0" applyFont="1" applyFill="1" applyBorder="1" applyAlignment="1">
      <alignment vertical="center" wrapText="1"/>
    </xf>
    <xf numFmtId="0" fontId="27" fillId="24" borderId="2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19" fillId="3" borderId="2" xfId="0" applyFont="1" applyFill="1" applyBorder="1" applyAlignment="1">
      <alignment vertical="center" wrapText="1"/>
    </xf>
    <xf numFmtId="0" fontId="19" fillId="3" borderId="2" xfId="0" applyFont="1" applyFill="1" applyBorder="1" applyAlignment="1">
      <alignment horizontal="left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9" fillId="25" borderId="2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23" fillId="3" borderId="2" xfId="0" applyFont="1" applyFill="1" applyBorder="1" applyAlignment="1">
      <alignment horizontal="left" vertical="center" wrapText="1"/>
    </xf>
    <xf numFmtId="3" fontId="27" fillId="3" borderId="2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center" vertical="center" wrapText="1"/>
    </xf>
    <xf numFmtId="3" fontId="9" fillId="0" borderId="23" xfId="0" applyNumberFormat="1" applyFont="1" applyBorder="1" applyAlignment="1">
      <alignment horizontal="center" vertical="center" wrapText="1"/>
    </xf>
    <xf numFmtId="9" fontId="9" fillId="3" borderId="23" xfId="0" applyNumberFormat="1" applyFont="1" applyFill="1" applyBorder="1" applyAlignment="1">
      <alignment horizontal="center" vertical="center" wrapText="1"/>
    </xf>
    <xf numFmtId="0" fontId="29" fillId="12" borderId="2" xfId="0" applyFont="1" applyFill="1" applyBorder="1" applyAlignment="1">
      <alignment vertical="center" wrapText="1"/>
    </xf>
    <xf numFmtId="9" fontId="9" fillId="12" borderId="23" xfId="0" applyNumberFormat="1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9" fillId="0" borderId="23" xfId="0" applyFont="1" applyBorder="1" applyAlignment="1">
      <alignment horizontal="center" wrapText="1"/>
    </xf>
    <xf numFmtId="0" fontId="27" fillId="0" borderId="23" xfId="0" applyFont="1" applyBorder="1" applyAlignment="1">
      <alignment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3" fontId="27" fillId="0" borderId="23" xfId="0" applyNumberFormat="1" applyFont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left" vertical="center" wrapText="1"/>
    </xf>
    <xf numFmtId="0" fontId="22" fillId="9" borderId="2" xfId="0" applyFont="1" applyFill="1" applyBorder="1" applyAlignment="1">
      <alignment horizontal="left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27" fillId="9" borderId="23" xfId="0" applyFont="1" applyFill="1" applyBorder="1" applyAlignment="1">
      <alignment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27" fillId="9" borderId="23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 wrapText="1"/>
    </xf>
    <xf numFmtId="0" fontId="19" fillId="0" borderId="23" xfId="0" applyFont="1" applyBorder="1" applyAlignment="1">
      <alignment horizontal="center" wrapText="1"/>
    </xf>
    <xf numFmtId="0" fontId="19" fillId="0" borderId="23" xfId="0" applyFont="1" applyBorder="1" applyAlignment="1">
      <alignment horizontal="center"/>
    </xf>
    <xf numFmtId="0" fontId="9" fillId="3" borderId="2" xfId="0" applyFont="1" applyFill="1" applyBorder="1" applyAlignment="1">
      <alignment vertical="center" wrapText="1"/>
    </xf>
    <xf numFmtId="49" fontId="9" fillId="0" borderId="23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1" fillId="2" borderId="2" xfId="3" applyNumberFormat="1" applyFont="1" applyFill="1" applyBorder="1" applyAlignment="1">
      <alignment horizontal="center" vertical="center" wrapText="1"/>
    </xf>
    <xf numFmtId="0" fontId="0" fillId="0" borderId="0" xfId="3" applyNumberFormat="1" applyFont="1" applyAlignment="1">
      <alignment horizontal="center"/>
    </xf>
    <xf numFmtId="49" fontId="0" fillId="0" borderId="0" xfId="0" applyNumberFormat="1"/>
    <xf numFmtId="1" fontId="11" fillId="0" borderId="5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5" borderId="0" xfId="0" applyFill="1"/>
    <xf numFmtId="9" fontId="0" fillId="26" borderId="0" xfId="0" applyNumberFormat="1" applyFill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9" fontId="3" fillId="0" borderId="2" xfId="3" applyFont="1" applyBorder="1" applyAlignment="1">
      <alignment horizontal="center" vertical="center"/>
    </xf>
    <xf numFmtId="9" fontId="11" fillId="5" borderId="5" xfId="3" applyFont="1" applyFill="1" applyBorder="1" applyAlignment="1">
      <alignment horizontal="center" vertical="center" wrapText="1"/>
    </xf>
    <xf numFmtId="168" fontId="0" fillId="0" borderId="0" xfId="0" applyNumberFormat="1"/>
    <xf numFmtId="0" fontId="27" fillId="3" borderId="2" xfId="0" applyFont="1" applyFill="1" applyBorder="1" applyAlignment="1">
      <alignment horizontal="left" vertical="center" wrapText="1"/>
    </xf>
    <xf numFmtId="0" fontId="27" fillId="24" borderId="2" xfId="0" applyFont="1" applyFill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9" fillId="22" borderId="23" xfId="0" applyFont="1" applyFill="1" applyBorder="1" applyAlignment="1">
      <alignment horizontal="left" vertical="center" wrapText="1"/>
    </xf>
    <xf numFmtId="0" fontId="27" fillId="24" borderId="2" xfId="0" applyFont="1" applyFill="1" applyBorder="1" applyAlignment="1">
      <alignment horizontal="center" vertical="center" wrapText="1"/>
    </xf>
    <xf numFmtId="0" fontId="9" fillId="23" borderId="23" xfId="0" applyFont="1" applyFill="1" applyBorder="1" applyAlignment="1">
      <alignment horizontal="center" vertical="center" wrapText="1"/>
    </xf>
    <xf numFmtId="0" fontId="9" fillId="20" borderId="23" xfId="0" applyFont="1" applyFill="1" applyBorder="1" applyAlignment="1">
      <alignment horizontal="center" vertical="center" wrapText="1"/>
    </xf>
    <xf numFmtId="0" fontId="9" fillId="19" borderId="23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/>
    </xf>
    <xf numFmtId="9" fontId="9" fillId="0" borderId="23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9" fontId="9" fillId="23" borderId="23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9" fontId="9" fillId="20" borderId="23" xfId="0" applyNumberFormat="1" applyFont="1" applyFill="1" applyBorder="1" applyAlignment="1">
      <alignment horizontal="center" vertical="center" wrapText="1"/>
    </xf>
    <xf numFmtId="2" fontId="23" fillId="5" borderId="2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3" fillId="0" borderId="2" xfId="0" applyNumberFormat="1" applyFont="1" applyBorder="1" applyAlignment="1">
      <alignment horizontal="center" vertical="center"/>
    </xf>
    <xf numFmtId="9" fontId="3" fillId="0" borderId="2" xfId="3" applyFont="1" applyBorder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49" fontId="9" fillId="0" borderId="2" xfId="0" applyNumberFormat="1" applyFont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9" fillId="12" borderId="2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0" fontId="28" fillId="3" borderId="2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1" borderId="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3" fontId="9" fillId="12" borderId="2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33" fillId="0" borderId="5" xfId="0" applyFont="1" applyBorder="1" applyAlignment="1">
      <alignment horizontal="center" vertical="center" wrapText="1"/>
    </xf>
    <xf numFmtId="1" fontId="34" fillId="0" borderId="0" xfId="0" applyNumberFormat="1" applyFont="1"/>
    <xf numFmtId="0" fontId="35" fillId="5" borderId="2" xfId="0" applyFont="1" applyFill="1" applyBorder="1" applyAlignment="1">
      <alignment vertical="center" wrapText="1"/>
    </xf>
    <xf numFmtId="9" fontId="35" fillId="5" borderId="2" xfId="3" applyFont="1" applyFill="1" applyBorder="1" applyAlignment="1">
      <alignment wrapText="1"/>
    </xf>
    <xf numFmtId="0" fontId="35" fillId="28" borderId="2" xfId="0" applyFont="1" applyFill="1" applyBorder="1" applyAlignment="1">
      <alignment horizontal="left" wrapText="1"/>
    </xf>
    <xf numFmtId="9" fontId="9" fillId="0" borderId="26" xfId="0" applyNumberFormat="1" applyFont="1" applyBorder="1" applyAlignment="1">
      <alignment horizontal="center"/>
    </xf>
    <xf numFmtId="0" fontId="0" fillId="0" borderId="31" xfId="0" applyBorder="1"/>
    <xf numFmtId="0" fontId="9" fillId="0" borderId="32" xfId="0" applyFont="1" applyBorder="1"/>
    <xf numFmtId="9" fontId="9" fillId="0" borderId="33" xfId="3" applyFont="1" applyBorder="1" applyAlignment="1">
      <alignment horizontal="center" wrapText="1"/>
    </xf>
    <xf numFmtId="9" fontId="36" fillId="5" borderId="30" xfId="3" applyFont="1" applyFill="1" applyBorder="1" applyAlignment="1">
      <alignment horizontal="center" wrapText="1"/>
    </xf>
    <xf numFmtId="0" fontId="23" fillId="5" borderId="27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 wrapText="1"/>
    </xf>
    <xf numFmtId="0" fontId="36" fillId="5" borderId="31" xfId="0" applyFont="1" applyFill="1" applyBorder="1" applyAlignment="1">
      <alignment horizontal="center"/>
    </xf>
    <xf numFmtId="170" fontId="0" fillId="0" borderId="0" xfId="0" applyNumberFormat="1"/>
    <xf numFmtId="168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3" fillId="5" borderId="29" xfId="0" applyFont="1" applyFill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0" fillId="0" borderId="31" xfId="0" applyBorder="1" applyAlignment="1">
      <alignment wrapText="1"/>
    </xf>
    <xf numFmtId="0" fontId="0" fillId="5" borderId="34" xfId="0" applyFill="1" applyBorder="1" applyAlignment="1">
      <alignment vertical="center" wrapText="1"/>
    </xf>
    <xf numFmtId="0" fontId="0" fillId="5" borderId="28" xfId="0" applyFill="1" applyBorder="1" applyAlignment="1">
      <alignment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9" fontId="0" fillId="0" borderId="33" xfId="3" applyFont="1" applyBorder="1" applyAlignment="1">
      <alignment horizontal="center" wrapText="1"/>
    </xf>
    <xf numFmtId="0" fontId="32" fillId="0" borderId="35" xfId="0" applyFont="1" applyBorder="1" applyAlignment="1">
      <alignment horizontal="center" wrapText="1"/>
    </xf>
    <xf numFmtId="9" fontId="32" fillId="0" borderId="30" xfId="3" applyFont="1" applyBorder="1" applyAlignment="1">
      <alignment horizontal="center" wrapText="1"/>
    </xf>
    <xf numFmtId="9" fontId="35" fillId="28" borderId="2" xfId="3" applyFont="1" applyFill="1" applyBorder="1" applyAlignment="1">
      <alignment horizontal="center" wrapText="1"/>
    </xf>
    <xf numFmtId="9" fontId="0" fillId="0" borderId="2" xfId="3" applyFont="1" applyBorder="1" applyAlignment="1">
      <alignment horizontal="center" wrapText="1"/>
    </xf>
    <xf numFmtId="0" fontId="0" fillId="0" borderId="32" xfId="0" applyBorder="1"/>
    <xf numFmtId="0" fontId="0" fillId="5" borderId="29" xfId="0" applyFill="1" applyBorder="1" applyAlignment="1">
      <alignment vertical="center" wrapText="1"/>
    </xf>
    <xf numFmtId="9" fontId="0" fillId="0" borderId="27" xfId="3" applyFont="1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33" xfId="3" applyNumberFormat="1" applyFont="1" applyBorder="1" applyAlignment="1">
      <alignment horizontal="center"/>
    </xf>
    <xf numFmtId="9" fontId="32" fillId="0" borderId="35" xfId="3" applyFont="1" applyBorder="1" applyAlignment="1">
      <alignment horizontal="center"/>
    </xf>
    <xf numFmtId="2" fontId="32" fillId="0" borderId="30" xfId="3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32" fillId="0" borderId="32" xfId="0" applyFont="1" applyBorder="1"/>
    <xf numFmtId="0" fontId="32" fillId="0" borderId="27" xfId="0" applyFont="1" applyBorder="1" applyAlignment="1">
      <alignment horizontal="center" wrapText="1"/>
    </xf>
    <xf numFmtId="0" fontId="32" fillId="0" borderId="27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0" fillId="5" borderId="29" xfId="0" applyFill="1" applyBorder="1" applyAlignment="1">
      <alignment horizontal="center" vertical="center" wrapText="1"/>
    </xf>
    <xf numFmtId="0" fontId="32" fillId="5" borderId="31" xfId="0" applyFont="1" applyFill="1" applyBorder="1"/>
    <xf numFmtId="0" fontId="32" fillId="5" borderId="35" xfId="0" applyFont="1" applyFill="1" applyBorder="1" applyAlignment="1">
      <alignment horizontal="center" wrapText="1"/>
    </xf>
    <xf numFmtId="0" fontId="32" fillId="5" borderId="35" xfId="0" applyFont="1" applyFill="1" applyBorder="1" applyAlignment="1">
      <alignment horizontal="center"/>
    </xf>
    <xf numFmtId="0" fontId="32" fillId="5" borderId="30" xfId="0" applyFont="1" applyFill="1" applyBorder="1" applyAlignment="1">
      <alignment horizontal="center"/>
    </xf>
    <xf numFmtId="9" fontId="0" fillId="0" borderId="0" xfId="0" applyNumberFormat="1"/>
    <xf numFmtId="0" fontId="32" fillId="0" borderId="35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5" borderId="0" xfId="0" applyFill="1" applyAlignment="1">
      <alignment wrapText="1"/>
    </xf>
    <xf numFmtId="9" fontId="0" fillId="0" borderId="0" xfId="3" applyFont="1"/>
    <xf numFmtId="0" fontId="0" fillId="0" borderId="27" xfId="0" applyBorder="1"/>
    <xf numFmtId="44" fontId="0" fillId="0" borderId="27" xfId="4" applyFont="1" applyBorder="1"/>
    <xf numFmtId="44" fontId="0" fillId="0" borderId="0" xfId="4" applyFont="1"/>
    <xf numFmtId="44" fontId="0" fillId="0" borderId="0" xfId="0" applyNumberFormat="1" applyAlignment="1">
      <alignment horizontal="center"/>
    </xf>
    <xf numFmtId="0" fontId="38" fillId="29" borderId="36" xfId="0" applyFont="1" applyFill="1" applyBorder="1" applyAlignment="1">
      <alignment horizontal="center" vertical="center" wrapText="1"/>
    </xf>
    <xf numFmtId="0" fontId="38" fillId="29" borderId="40" xfId="0" applyFont="1" applyFill="1" applyBorder="1" applyAlignment="1">
      <alignment horizontal="center" vertical="center" wrapText="1"/>
    </xf>
    <xf numFmtId="0" fontId="39" fillId="30" borderId="37" xfId="0" applyFont="1" applyFill="1" applyBorder="1" applyAlignment="1">
      <alignment vertical="center" wrapText="1"/>
    </xf>
    <xf numFmtId="0" fontId="40" fillId="30" borderId="39" xfId="0" applyFont="1" applyFill="1" applyBorder="1" applyAlignment="1">
      <alignment vertical="center"/>
    </xf>
    <xf numFmtId="6" fontId="40" fillId="30" borderId="39" xfId="0" applyNumberFormat="1" applyFont="1" applyFill="1" applyBorder="1" applyAlignment="1">
      <alignment vertical="center"/>
    </xf>
    <xf numFmtId="0" fontId="40" fillId="30" borderId="38" xfId="0" applyFont="1" applyFill="1" applyBorder="1" applyAlignment="1">
      <alignment vertical="center"/>
    </xf>
    <xf numFmtId="9" fontId="29" fillId="0" borderId="38" xfId="0" applyNumberFormat="1" applyFont="1" applyBorder="1" applyAlignment="1">
      <alignment horizontal="center" vertical="center"/>
    </xf>
    <xf numFmtId="0" fontId="27" fillId="0" borderId="37" xfId="0" applyFont="1" applyBorder="1" applyAlignment="1">
      <alignment vertical="center" wrapText="1"/>
    </xf>
    <xf numFmtId="0" fontId="29" fillId="0" borderId="39" xfId="0" applyFont="1" applyBorder="1" applyAlignment="1">
      <alignment vertical="center"/>
    </xf>
    <xf numFmtId="6" fontId="29" fillId="0" borderId="39" xfId="0" applyNumberFormat="1" applyFont="1" applyBorder="1" applyAlignment="1">
      <alignment vertical="center"/>
    </xf>
    <xf numFmtId="9" fontId="29" fillId="0" borderId="39" xfId="0" applyNumberFormat="1" applyFont="1" applyBorder="1" applyAlignment="1">
      <alignment horizontal="center" vertical="center"/>
    </xf>
    <xf numFmtId="0" fontId="37" fillId="29" borderId="40" xfId="0" applyFont="1" applyFill="1" applyBorder="1" applyAlignment="1">
      <alignment vertical="center" wrapText="1"/>
    </xf>
    <xf numFmtId="6" fontId="38" fillId="29" borderId="41" xfId="0" applyNumberFormat="1" applyFont="1" applyFill="1" applyBorder="1" applyAlignment="1">
      <alignment vertical="center"/>
    </xf>
    <xf numFmtId="6" fontId="38" fillId="29" borderId="39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0" fillId="0" borderId="2" xfId="3" applyNumberFormat="1" applyFont="1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169" fontId="0" fillId="4" borderId="2" xfId="3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vertical="center"/>
    </xf>
    <xf numFmtId="169" fontId="0" fillId="16" borderId="2" xfId="3" applyNumberFormat="1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vertical="center" wrapText="1"/>
    </xf>
    <xf numFmtId="9" fontId="0" fillId="0" borderId="2" xfId="3" applyFont="1" applyBorder="1" applyAlignment="1">
      <alignment horizontal="left" vertical="center" wrapText="1"/>
    </xf>
    <xf numFmtId="1" fontId="0" fillId="0" borderId="2" xfId="0" applyNumberForma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0" fontId="12" fillId="32" borderId="2" xfId="0" applyFont="1" applyFill="1" applyBorder="1"/>
    <xf numFmtId="0" fontId="12" fillId="31" borderId="2" xfId="0" applyFont="1" applyFill="1" applyBorder="1"/>
    <xf numFmtId="0" fontId="0" fillId="31" borderId="2" xfId="0" applyFill="1" applyBorder="1"/>
    <xf numFmtId="0" fontId="41" fillId="27" borderId="26" xfId="0" applyFont="1" applyFill="1" applyBorder="1" applyAlignment="1">
      <alignment vertical="center" wrapText="1"/>
    </xf>
    <xf numFmtId="9" fontId="3" fillId="0" borderId="2" xfId="3" applyFont="1" applyFill="1" applyBorder="1" applyAlignment="1">
      <alignment horizontal="center" vertical="center"/>
    </xf>
    <xf numFmtId="9" fontId="0" fillId="0" borderId="2" xfId="3" applyFont="1" applyFill="1" applyBorder="1" applyAlignment="1">
      <alignment horizontal="center"/>
    </xf>
    <xf numFmtId="9" fontId="3" fillId="33" borderId="2" xfId="3" applyFont="1" applyFill="1" applyBorder="1" applyAlignment="1">
      <alignment horizontal="center" vertical="center"/>
    </xf>
    <xf numFmtId="0" fontId="3" fillId="31" borderId="2" xfId="0" applyFont="1" applyFill="1" applyBorder="1" applyAlignment="1">
      <alignment horizontal="center" vertical="center"/>
    </xf>
    <xf numFmtId="0" fontId="12" fillId="31" borderId="2" xfId="0" applyFont="1" applyFill="1" applyBorder="1" applyAlignment="1">
      <alignment horizontal="center" vertical="center"/>
    </xf>
    <xf numFmtId="0" fontId="12" fillId="32" borderId="2" xfId="0" applyFont="1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1" fontId="1" fillId="0" borderId="2" xfId="0" applyNumberFormat="1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 wrapText="1"/>
    </xf>
    <xf numFmtId="0" fontId="11" fillId="32" borderId="2" xfId="0" applyFont="1" applyFill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9" fontId="1" fillId="0" borderId="2" xfId="3" applyFont="1" applyFill="1" applyBorder="1" applyAlignment="1">
      <alignment horizontal="center" vertical="center"/>
    </xf>
    <xf numFmtId="0" fontId="1" fillId="0" borderId="2" xfId="0" applyFont="1" applyBorder="1"/>
    <xf numFmtId="169" fontId="32" fillId="0" borderId="2" xfId="3" applyNumberFormat="1" applyFont="1" applyBorder="1" applyAlignment="1">
      <alignment horizontal="center"/>
    </xf>
    <xf numFmtId="0" fontId="32" fillId="0" borderId="0" xfId="0" applyFont="1"/>
    <xf numFmtId="0" fontId="0" fillId="3" borderId="2" xfId="0" applyFill="1" applyBorder="1" applyAlignment="1">
      <alignment horizontal="left"/>
    </xf>
    <xf numFmtId="0" fontId="8" fillId="4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wrapText="1"/>
    </xf>
    <xf numFmtId="1" fontId="34" fillId="0" borderId="2" xfId="0" applyNumberFormat="1" applyFont="1" applyBorder="1" applyAlignment="1">
      <alignment horizontal="center" wrapText="1"/>
    </xf>
    <xf numFmtId="0" fontId="34" fillId="31" borderId="2" xfId="0" applyFont="1" applyFill="1" applyBorder="1" applyAlignment="1">
      <alignment horizontal="center" vertical="center"/>
    </xf>
    <xf numFmtId="0" fontId="34" fillId="0" borderId="2" xfId="0" applyFont="1" applyBorder="1"/>
    <xf numFmtId="0" fontId="34" fillId="0" borderId="2" xfId="0" applyFont="1" applyBorder="1" applyAlignment="1">
      <alignment horizontal="center"/>
    </xf>
    <xf numFmtId="9" fontId="34" fillId="0" borderId="2" xfId="3" applyFont="1" applyFill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/>
    <xf numFmtId="0" fontId="0" fillId="0" borderId="2" xfId="0" applyBorder="1" applyAlignment="1">
      <alignment horizontal="left" vertical="center" wrapText="1"/>
    </xf>
    <xf numFmtId="0" fontId="42" fillId="0" borderId="2" xfId="0" applyFont="1" applyBorder="1" applyAlignment="1">
      <alignment vertical="center" wrapText="1"/>
    </xf>
    <xf numFmtId="0" fontId="42" fillId="0" borderId="2" xfId="0" applyFont="1" applyBorder="1" applyAlignment="1">
      <alignment horizontal="left" vertical="center" wrapText="1"/>
    </xf>
    <xf numFmtId="1" fontId="42" fillId="0" borderId="2" xfId="0" applyNumberFormat="1" applyFont="1" applyBorder="1" applyAlignment="1">
      <alignment horizontal="center" vertical="center"/>
    </xf>
    <xf numFmtId="9" fontId="42" fillId="0" borderId="2" xfId="3" applyFont="1" applyBorder="1" applyAlignment="1">
      <alignment horizontal="center" vertical="center" wrapText="1"/>
    </xf>
    <xf numFmtId="9" fontId="42" fillId="0" borderId="2" xfId="3" applyFont="1" applyFill="1" applyBorder="1" applyAlignment="1">
      <alignment horizontal="center" vertical="center"/>
    </xf>
    <xf numFmtId="0" fontId="43" fillId="0" borderId="2" xfId="0" applyFont="1" applyBorder="1"/>
    <xf numFmtId="169" fontId="43" fillId="0" borderId="2" xfId="3" applyNumberFormat="1" applyFont="1" applyBorder="1" applyAlignment="1">
      <alignment horizontal="center"/>
    </xf>
    <xf numFmtId="0" fontId="43" fillId="0" borderId="0" xfId="0" applyFont="1"/>
    <xf numFmtId="0" fontId="2" fillId="22" borderId="2" xfId="0" applyFont="1" applyFill="1" applyBorder="1" applyAlignment="1">
      <alignment horizontal="left" vertical="center" wrapText="1"/>
    </xf>
    <xf numFmtId="10" fontId="0" fillId="0" borderId="2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49" fontId="34" fillId="0" borderId="2" xfId="0" applyNumberFormat="1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horizontal="left" vertical="center" wrapText="1"/>
    </xf>
    <xf numFmtId="0" fontId="11" fillId="0" borderId="2" xfId="2" applyFont="1" applyBorder="1" applyAlignment="1">
      <alignment wrapText="1"/>
    </xf>
    <xf numFmtId="0" fontId="12" fillId="34" borderId="2" xfId="0" applyFont="1" applyFill="1" applyBorder="1"/>
    <xf numFmtId="9" fontId="3" fillId="16" borderId="2" xfId="0" applyNumberFormat="1" applyFont="1" applyFill="1" applyBorder="1" applyAlignment="1">
      <alignment horizontal="center" vertical="center"/>
    </xf>
    <xf numFmtId="9" fontId="3" fillId="6" borderId="2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169" fontId="0" fillId="0" borderId="0" xfId="3" applyNumberFormat="1" applyFont="1" applyAlignment="1">
      <alignment horizontal="center"/>
    </xf>
    <xf numFmtId="0" fontId="12" fillId="12" borderId="2" xfId="0" applyFont="1" applyFill="1" applyBorder="1"/>
    <xf numFmtId="9" fontId="3" fillId="0" borderId="2" xfId="0" applyNumberFormat="1" applyFont="1" applyBorder="1" applyAlignment="1">
      <alignment horizontal="center" vertical="center"/>
    </xf>
    <xf numFmtId="0" fontId="12" fillId="0" borderId="2" xfId="0" applyFont="1" applyBorder="1"/>
    <xf numFmtId="9" fontId="3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9" fontId="0" fillId="4" borderId="0" xfId="3" applyNumberFormat="1" applyFont="1" applyFill="1" applyAlignment="1">
      <alignment horizontal="center"/>
    </xf>
    <xf numFmtId="0" fontId="12" fillId="7" borderId="2" xfId="0" applyFont="1" applyFill="1" applyBorder="1"/>
    <xf numFmtId="9" fontId="3" fillId="3" borderId="2" xfId="0" applyNumberFormat="1" applyFont="1" applyFill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12" fillId="8" borderId="2" xfId="0" applyFont="1" applyFill="1" applyBorder="1"/>
    <xf numFmtId="0" fontId="12" fillId="9" borderId="2" xfId="0" applyFont="1" applyFill="1" applyBorder="1"/>
    <xf numFmtId="0" fontId="3" fillId="5" borderId="0" xfId="0" applyFont="1" applyFill="1" applyAlignment="1">
      <alignment vertical="center"/>
    </xf>
    <xf numFmtId="0" fontId="12" fillId="11" borderId="2" xfId="0" applyFont="1" applyFill="1" applyBorder="1"/>
    <xf numFmtId="0" fontId="12" fillId="10" borderId="2" xfId="0" applyFont="1" applyFill="1" applyBorder="1"/>
    <xf numFmtId="169" fontId="0" fillId="16" borderId="0" xfId="3" applyNumberFormat="1" applyFont="1" applyFill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3" applyFont="1" applyAlignment="1">
      <alignment horizontal="left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0" fontId="0" fillId="0" borderId="0" xfId="3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0" fillId="12" borderId="0" xfId="0" applyFill="1" applyAlignment="1">
      <alignment wrapText="1"/>
    </xf>
    <xf numFmtId="9" fontId="0" fillId="12" borderId="0" xfId="3" applyFont="1" applyFill="1" applyAlignment="1">
      <alignment horizontal="center"/>
    </xf>
    <xf numFmtId="49" fontId="1" fillId="0" borderId="2" xfId="0" applyNumberFormat="1" applyFont="1" applyBorder="1" applyAlignment="1">
      <alignment horizontal="center" vertical="center" wrapText="1"/>
    </xf>
    <xf numFmtId="9" fontId="1" fillId="16" borderId="2" xfId="0" applyNumberFormat="1" applyFont="1" applyFill="1" applyBorder="1" applyAlignment="1">
      <alignment horizontal="center" vertical="center"/>
    </xf>
    <xf numFmtId="9" fontId="1" fillId="6" borderId="2" xfId="0" applyNumberFormat="1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left" vertical="center" wrapText="1"/>
    </xf>
    <xf numFmtId="0" fontId="32" fillId="0" borderId="0" xfId="3" applyNumberFormat="1" applyFont="1" applyAlignment="1">
      <alignment horizontal="center"/>
    </xf>
    <xf numFmtId="169" fontId="32" fillId="0" borderId="0" xfId="3" applyNumberFormat="1" applyFont="1" applyAlignment="1">
      <alignment horizontal="center"/>
    </xf>
    <xf numFmtId="0" fontId="32" fillId="12" borderId="0" xfId="0" applyFont="1" applyFill="1" applyAlignment="1">
      <alignment horizontal="center"/>
    </xf>
    <xf numFmtId="2" fontId="0" fillId="0" borderId="2" xfId="3" applyNumberFormat="1" applyFont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36" fillId="27" borderId="26" xfId="0" applyFont="1" applyFill="1" applyBorder="1" applyAlignment="1">
      <alignment horizontal="left" wrapText="1"/>
    </xf>
    <xf numFmtId="0" fontId="9" fillId="0" borderId="26" xfId="0" applyFont="1" applyBorder="1" applyAlignment="1">
      <alignment horizontal="left" wrapText="1"/>
    </xf>
    <xf numFmtId="1" fontId="9" fillId="0" borderId="26" xfId="0" applyNumberFormat="1" applyFont="1" applyBorder="1" applyAlignment="1">
      <alignment horizontal="center" wrapText="1"/>
    </xf>
    <xf numFmtId="1" fontId="36" fillId="27" borderId="26" xfId="0" applyNumberFormat="1" applyFont="1" applyFill="1" applyBorder="1" applyAlignment="1">
      <alignment horizontal="center" wrapText="1"/>
    </xf>
    <xf numFmtId="2" fontId="9" fillId="0" borderId="26" xfId="0" applyNumberFormat="1" applyFont="1" applyBorder="1" applyAlignment="1">
      <alignment horizontal="center" wrapText="1"/>
    </xf>
    <xf numFmtId="2" fontId="36" fillId="27" borderId="26" xfId="0" applyNumberFormat="1" applyFont="1" applyFill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6" xfId="0" pivotButton="1" applyFont="1" applyBorder="1" applyAlignment="1">
      <alignment vertical="center"/>
    </xf>
    <xf numFmtId="0" fontId="9" fillId="0" borderId="26" xfId="0" applyFont="1" applyBorder="1" applyAlignment="1">
      <alignment horizontal="center" vertical="center" wrapText="1"/>
    </xf>
    <xf numFmtId="2" fontId="9" fillId="0" borderId="26" xfId="0" applyNumberFormat="1" applyFont="1" applyBorder="1" applyAlignment="1">
      <alignment horizontal="center" vertical="center" wrapText="1"/>
    </xf>
    <xf numFmtId="9" fontId="19" fillId="0" borderId="2" xfId="3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3" fontId="19" fillId="0" borderId="1" xfId="4" applyNumberFormat="1" applyFont="1" applyFill="1" applyBorder="1" applyAlignment="1">
      <alignment horizontal="center" vertical="center"/>
    </xf>
    <xf numFmtId="3" fontId="19" fillId="0" borderId="4" xfId="4" applyNumberFormat="1" applyFont="1" applyFill="1" applyBorder="1" applyAlignment="1">
      <alignment horizontal="center" vertical="center"/>
    </xf>
    <xf numFmtId="3" fontId="19" fillId="0" borderId="3" xfId="4" applyNumberFormat="1" applyFont="1" applyFill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3" fontId="19" fillId="0" borderId="4" xfId="0" applyNumberFormat="1" applyFont="1" applyBorder="1" applyAlignment="1">
      <alignment horizontal="center" vertical="center"/>
    </xf>
    <xf numFmtId="3" fontId="19" fillId="0" borderId="3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9" fillId="0" borderId="4" xfId="0" applyNumberFormat="1" applyFont="1" applyBorder="1" applyAlignment="1">
      <alignment horizontal="center" vertical="center"/>
    </xf>
    <xf numFmtId="4" fontId="19" fillId="0" borderId="3" xfId="0" applyNumberFormat="1" applyFont="1" applyBorder="1" applyAlignment="1">
      <alignment horizontal="center" vertical="center"/>
    </xf>
    <xf numFmtId="9" fontId="19" fillId="0" borderId="2" xfId="3" applyFont="1" applyBorder="1" applyAlignment="1">
      <alignment horizontal="center" vertical="center"/>
    </xf>
    <xf numFmtId="4" fontId="19" fillId="0" borderId="1" xfId="4" applyNumberFormat="1" applyFont="1" applyFill="1" applyBorder="1" applyAlignment="1">
      <alignment horizontal="center" vertical="center"/>
    </xf>
    <xf numFmtId="4" fontId="19" fillId="0" borderId="3" xfId="4" applyNumberFormat="1" applyFont="1" applyFill="1" applyBorder="1" applyAlignment="1">
      <alignment horizontal="center" vertical="center"/>
    </xf>
    <xf numFmtId="4" fontId="19" fillId="0" borderId="4" xfId="4" applyNumberFormat="1" applyFont="1" applyFill="1" applyBorder="1" applyAlignment="1">
      <alignment horizontal="center" vertical="center"/>
    </xf>
    <xf numFmtId="3" fontId="18" fillId="0" borderId="1" xfId="4" applyNumberFormat="1" applyFont="1" applyFill="1" applyBorder="1" applyAlignment="1">
      <alignment horizontal="center" vertical="center"/>
    </xf>
    <xf numFmtId="3" fontId="18" fillId="0" borderId="3" xfId="4" applyNumberFormat="1" applyFont="1" applyFill="1" applyBorder="1" applyAlignment="1">
      <alignment horizontal="center" vertical="center"/>
    </xf>
    <xf numFmtId="9" fontId="18" fillId="3" borderId="2" xfId="3" applyFont="1" applyFill="1" applyBorder="1" applyAlignment="1">
      <alignment horizontal="center" vertical="center"/>
    </xf>
    <xf numFmtId="0" fontId="25" fillId="0" borderId="15" xfId="4" applyNumberFormat="1" applyFont="1" applyFill="1" applyBorder="1" applyAlignment="1">
      <alignment horizontal="center" vertical="center"/>
    </xf>
    <xf numFmtId="0" fontId="25" fillId="0" borderId="14" xfId="4" applyNumberFormat="1" applyFont="1" applyFill="1" applyBorder="1" applyAlignment="1">
      <alignment horizontal="center" vertical="center"/>
    </xf>
    <xf numFmtId="0" fontId="19" fillId="0" borderId="1" xfId="4" applyNumberFormat="1" applyFont="1" applyFill="1" applyBorder="1" applyAlignment="1">
      <alignment horizontal="left" vertical="center" wrapText="1"/>
    </xf>
    <xf numFmtId="0" fontId="19" fillId="0" borderId="3" xfId="4" applyNumberFormat="1" applyFont="1" applyFill="1" applyBorder="1" applyAlignment="1">
      <alignment horizontal="left" vertical="center" wrapText="1"/>
    </xf>
    <xf numFmtId="0" fontId="20" fillId="17" borderId="0" xfId="5" applyFont="1" applyFill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3" fontId="18" fillId="0" borderId="7" xfId="4" applyNumberFormat="1" applyFont="1" applyFill="1" applyBorder="1" applyAlignment="1">
      <alignment horizontal="center" vertical="center"/>
    </xf>
    <xf numFmtId="9" fontId="19" fillId="0" borderId="3" xfId="3" applyFont="1" applyBorder="1" applyAlignment="1">
      <alignment horizontal="center" vertical="center"/>
    </xf>
    <xf numFmtId="0" fontId="37" fillId="29" borderId="36" xfId="0" applyFont="1" applyFill="1" applyBorder="1" applyAlignment="1">
      <alignment vertical="center" wrapText="1"/>
    </xf>
    <xf numFmtId="0" fontId="37" fillId="29" borderId="37" xfId="0" applyFont="1" applyFill="1" applyBorder="1" applyAlignment="1">
      <alignment vertical="center" wrapText="1"/>
    </xf>
    <xf numFmtId="0" fontId="38" fillId="29" borderId="36" xfId="0" applyFont="1" applyFill="1" applyBorder="1" applyAlignment="1">
      <alignment vertical="center" wrapText="1"/>
    </xf>
    <xf numFmtId="0" fontId="38" fillId="29" borderId="37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</cellXfs>
  <cellStyles count="6">
    <cellStyle name="Moneda" xfId="4" builtinId="4"/>
    <cellStyle name="Normal" xfId="0" builtinId="0"/>
    <cellStyle name="Normal 16" xfId="1" xr:uid="{712B3D93-790C-4681-96CD-5BE4033AC2B4}"/>
    <cellStyle name="Normal 2" xfId="2" xr:uid="{EE8152EC-AE3E-4C01-85EF-16686ED4AD5D}"/>
    <cellStyle name="Normal 2 2 2 2" xfId="5" xr:uid="{CA7AF93E-9C26-4F1A-B37C-DFD4C49FC102}"/>
    <cellStyle name="Porcentaje" xfId="3" builtinId="5"/>
  </cellStyles>
  <dxfs count="181"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/>
    </dxf>
    <dxf>
      <alignment horizontal="center" vertical="bottom" textRotation="0" indent="0" justifyLastLine="0" shrinkToFit="0" readingOrder="0"/>
      <border diagonalUp="0" diagonalDown="0" outline="0">
        <left style="thin">
          <color rgb="FFFF0000"/>
        </left>
        <right/>
        <top style="thin">
          <color rgb="FFFF0000"/>
        </top>
        <bottom style="thin">
          <color rgb="FFFF0000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 diagonalUp="0" diagonalDown="0" outline="0">
        <left/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 outline="0">
        <top style="thin">
          <color rgb="FFFF0000"/>
        </top>
      </border>
    </dxf>
    <dxf>
      <border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 outline="0">
        <bottom style="thin">
          <color rgb="FFFF0000"/>
        </bottom>
      </border>
    </dxf>
    <dxf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/>
        <top style="thin">
          <color rgb="FFFF0000"/>
        </top>
        <bottom style="thin">
          <color rgb="FFFF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 diagonalUp="0" diagonalDown="0" outline="0">
        <left/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 outline="0">
        <top style="thin">
          <color rgb="FFFF0000"/>
        </top>
      </border>
    </dxf>
    <dxf>
      <border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 outline="0">
        <bottom style="thin">
          <color rgb="FFFF0000"/>
        </bottom>
      </border>
    </dxf>
    <dxf>
      <fill>
        <patternFill patternType="solid">
          <fgColor indexed="64"/>
          <bgColor rgb="FFFF00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rgb="FFFF0000"/>
        </left>
        <right/>
        <top style="thin">
          <color rgb="FFFF0000"/>
        </top>
        <bottom style="thin">
          <color rgb="FFFF0000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alignment textRotation="0" wrapText="1" indent="0" justifyLastLine="0" shrinkToFit="0" readingOrder="0"/>
      <border diagonalUp="0" diagonalDown="0" outline="0">
        <left/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top style="thin">
          <color rgb="FFFF0000"/>
        </top>
      </border>
    </dxf>
    <dxf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alignment textRotation="0" wrapText="1" indent="0" justifyLastLine="0" shrinkToFit="0" readingOrder="0"/>
    </dxf>
    <dxf>
      <border>
        <bottom style="thin">
          <color rgb="FFFF0000"/>
        </bottom>
      </border>
    </dxf>
    <dxf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rgb="FFFF0000"/>
        </right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border>
        <top style="thin">
          <color rgb="FFFF0000"/>
        </top>
      </border>
    </dxf>
    <dxf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bottom style="thin">
          <color rgb="FFFF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/>
        <bottom/>
        <vertical style="thin">
          <color rgb="FFFF0000"/>
        </vertical>
        <horizontal style="thin">
          <color rgb="FFFF0000"/>
        </horizontal>
      </border>
    </dxf>
    <dxf>
      <alignment horizontal="center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  <dxf>
      <numFmt numFmtId="1" formatCode="0"/>
    </dxf>
    <dxf>
      <numFmt numFmtId="13" formatCode="0%"/>
    </dxf>
    <dxf>
      <alignment wrapText="1" indent="0"/>
    </dxf>
    <dxf>
      <alignment vertical="center"/>
    </dxf>
    <dxf>
      <alignment vertical="center"/>
    </dxf>
    <dxf>
      <font>
        <color theme="0"/>
      </font>
    </dxf>
    <dxf>
      <fill>
        <patternFill>
          <bgColor rgb="FFFF3300"/>
        </patternFill>
      </fill>
    </dxf>
    <dxf>
      <fill>
        <patternFill patternType="solid">
          <bgColor rgb="FFEC6246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numFmt numFmtId="13" formatCode="0%"/>
    </dxf>
    <dxf>
      <alignment wrapText="1" indent="0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alignment wrapText="1"/>
    </dxf>
    <dxf>
      <alignment wrapText="1"/>
    </dxf>
    <dxf>
      <alignment wrapText="0" indent="0"/>
    </dxf>
    <dxf>
      <alignment wrapText="0" indent="0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  <dxf>
      <numFmt numFmtId="1" formatCode="0"/>
    </dxf>
    <dxf>
      <numFmt numFmtId="13" formatCode="0%"/>
    </dxf>
    <dxf>
      <alignment wrapText="1" indent="0"/>
    </dxf>
    <dxf>
      <alignment vertical="center"/>
    </dxf>
    <dxf>
      <alignment vertical="center"/>
    </dxf>
    <dxf>
      <font>
        <color theme="0"/>
      </font>
    </dxf>
    <dxf>
      <fill>
        <patternFill>
          <bgColor rgb="FFFF3300"/>
        </patternFill>
      </fill>
    </dxf>
    <dxf>
      <fill>
        <patternFill patternType="solid">
          <bgColor rgb="FFEC6246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numFmt numFmtId="13" formatCode="0%"/>
    </dxf>
    <dxf>
      <alignment wrapText="1" indent="0"/>
    </dxf>
    <dxf>
      <alignment wrapText="1"/>
    </dxf>
    <dxf>
      <alignment horizontal="center"/>
    </dxf>
    <dxf>
      <alignment horizontal="center"/>
    </dxf>
    <dxf>
      <numFmt numFmtId="0" formatCode="General"/>
    </dxf>
    <dxf>
      <numFmt numFmtId="168" formatCode="0.00000000"/>
    </dxf>
    <dxf>
      <numFmt numFmtId="168" formatCode="0.00000000"/>
    </dxf>
    <dxf>
      <numFmt numFmtId="168" formatCode="0.00000000"/>
      <alignment horizontal="center" textRotation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</dxf>
    <dxf>
      <alignment horizontal="center" textRotation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" formatCode="0"/>
    </dxf>
    <dxf>
      <alignment textRotation="0" wrapText="1" indent="0" justifyLastLine="0" shrinkToFit="0" readingOrder="0"/>
    </dxf>
    <dxf>
      <numFmt numFmtId="0" formatCode="General"/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  <alignment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colors>
    <mruColors>
      <color rgb="FFFF3300"/>
      <color rgb="FFEC6246"/>
      <color rgb="FFFDBBA9"/>
      <color rgb="FF00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financiero'!$B$1</c:f>
              <c:strCache>
                <c:ptCount val="1"/>
                <c:pt idx="0">
                  <c:v>Educación de calidad y oportunidades para todos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'% financiero'!$C$1</c:f>
              <c:numCache>
                <c:formatCode>0%</c:formatCode>
                <c:ptCount val="1"/>
                <c:pt idx="0">
                  <c:v>0.51163066824744652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19D-8326-A18666BEA89D}"/>
            </c:ext>
          </c:extLst>
        </c:ser>
        <c:ser>
          <c:idx val="1"/>
          <c:order val="1"/>
          <c:tx>
            <c:strRef>
              <c:f>'% financiero'!$B$2</c:f>
              <c:strCache>
                <c:ptCount val="1"/>
                <c:pt idx="0">
                  <c:v>Salud Integral Pilar del Desarrollo Humano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'% financiero'!$C$2</c:f>
              <c:numCache>
                <c:formatCode>0%</c:formatCode>
                <c:ptCount val="1"/>
                <c:pt idx="0">
                  <c:v>0.88735253744486531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4-419D-8326-A18666BEA89D}"/>
            </c:ext>
          </c:extLst>
        </c:ser>
        <c:ser>
          <c:idx val="2"/>
          <c:order val="2"/>
          <c:tx>
            <c:strRef>
              <c:f>'% financiero'!$B$3</c:f>
              <c:strCache>
                <c:ptCount val="1"/>
                <c:pt idx="0">
                  <c:v>Identidad Cultural y sentido de Pertenencia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'% financiero'!$C$3</c:f>
              <c:numCache>
                <c:formatCode>0%</c:formatCode>
                <c:ptCount val="1"/>
                <c:pt idx="0">
                  <c:v>0.75906086453150912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4-419D-8326-A18666BEA89D}"/>
            </c:ext>
          </c:extLst>
        </c:ser>
        <c:ser>
          <c:idx val="3"/>
          <c:order val="3"/>
          <c:tx>
            <c:strRef>
              <c:f>'% financiero'!$B$4</c:f>
              <c:strCache>
                <c:ptCount val="1"/>
                <c:pt idx="0">
                  <c:v>Deporte, Recreación y Ocupación del Tiempo libre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'% financiero'!$C$4</c:f>
              <c:numCache>
                <c:formatCode>0%</c:formatCode>
                <c:ptCount val="1"/>
                <c:pt idx="0">
                  <c:v>0.70376025310205459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4-419D-8326-A18666BEA89D}"/>
            </c:ext>
          </c:extLst>
        </c:ser>
        <c:ser>
          <c:idx val="4"/>
          <c:order val="4"/>
          <c:tx>
            <c:strRef>
              <c:f>'% financiero'!$B$5</c:f>
              <c:strCache>
                <c:ptCount val="1"/>
                <c:pt idx="0">
                  <c:v>Equidad e Inclusión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'% financiero'!$C$5</c:f>
              <c:numCache>
                <c:formatCode>0%</c:formatCode>
                <c:ptCount val="1"/>
                <c:pt idx="0">
                  <c:v>0.79323636533615816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4-419D-8326-A18666BEA89D}"/>
            </c:ext>
          </c:extLst>
        </c:ser>
        <c:ser>
          <c:idx val="5"/>
          <c:order val="5"/>
          <c:tx>
            <c:strRef>
              <c:f>'% financiero'!$B$6</c:f>
              <c:strCache>
                <c:ptCount val="1"/>
                <c:pt idx="0">
                  <c:v>Agricultura y Desarrollo Rural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'% financiero'!$C$6</c:f>
              <c:numCache>
                <c:formatCode>0%</c:formatCode>
                <c:ptCount val="1"/>
                <c:pt idx="0">
                  <c:v>0.39665865046592219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4-419D-8326-A18666BEA89D}"/>
            </c:ext>
          </c:extLst>
        </c:ser>
        <c:ser>
          <c:idx val="6"/>
          <c:order val="6"/>
          <c:tx>
            <c:strRef>
              <c:f>'% financiero'!$B$7</c:f>
              <c:strCache>
                <c:ptCount val="1"/>
                <c:pt idx="0">
                  <c:v>Desarrollo Económico y Turismo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financiero'!$C$7</c:f>
              <c:numCache>
                <c:formatCode>0%</c:formatCode>
                <c:ptCount val="1"/>
                <c:pt idx="0">
                  <c:v>0.7432432432432432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34-419D-8326-A18666BEA89D}"/>
            </c:ext>
          </c:extLst>
        </c:ser>
        <c:ser>
          <c:idx val="7"/>
          <c:order val="7"/>
          <c:tx>
            <c:strRef>
              <c:f>'% financiero'!$B$8</c:f>
              <c:strCache>
                <c:ptCount val="1"/>
                <c:pt idx="0">
                  <c:v>Trabajo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financiero'!$C$8</c:f>
              <c:numCache>
                <c:formatCode>0%</c:formatCode>
                <c:ptCount val="1"/>
                <c:pt idx="0">
                  <c:v>0.80867346938775508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34-419D-8326-A18666BEA89D}"/>
            </c:ext>
          </c:extLst>
        </c:ser>
        <c:ser>
          <c:idx val="8"/>
          <c:order val="8"/>
          <c:tx>
            <c:strRef>
              <c:f>'% financiero'!$B$9</c:f>
              <c:strCache>
                <c:ptCount val="1"/>
                <c:pt idx="0">
                  <c:v>Movilidad y vías para la competitividad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financiero'!$C$9</c:f>
              <c:numCache>
                <c:formatCode>0%</c:formatCode>
                <c:ptCount val="1"/>
                <c:pt idx="0">
                  <c:v>0.66163589555044855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34-419D-8326-A18666BEA89D}"/>
            </c:ext>
          </c:extLst>
        </c:ser>
        <c:ser>
          <c:idx val="9"/>
          <c:order val="9"/>
          <c:tx>
            <c:strRef>
              <c:f>'% financiero'!$B$10</c:f>
              <c:strCache>
                <c:ptCount val="1"/>
                <c:pt idx="0">
                  <c:v>Minas y energía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financiero'!$C$10</c:f>
              <c:numCache>
                <c:formatCode>0%</c:formatCode>
                <c:ptCount val="1"/>
                <c:pt idx="0">
                  <c:v>5.8909194564887642E-2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34-419D-8326-A18666BEA89D}"/>
            </c:ext>
          </c:extLst>
        </c:ser>
        <c:ser>
          <c:idx val="10"/>
          <c:order val="10"/>
          <c:tx>
            <c:strRef>
              <c:f>'% financiero'!$B$11</c:f>
              <c:strCache>
                <c:ptCount val="1"/>
                <c:pt idx="0">
                  <c:v>Gobierno Territorial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financiero'!$C$11</c:f>
              <c:numCache>
                <c:formatCode>0%</c:formatCode>
                <c:ptCount val="1"/>
                <c:pt idx="0">
                  <c:v>0.47445780038711383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34-419D-8326-A18666BEA89D}"/>
            </c:ext>
          </c:extLst>
        </c:ser>
        <c:ser>
          <c:idx val="11"/>
          <c:order val="11"/>
          <c:tx>
            <c:strRef>
              <c:f>'% financiero'!$B$12</c:f>
              <c:strCache>
                <c:ptCount val="1"/>
                <c:pt idx="0">
                  <c:v>Tecnologías de la Información y las Comunicaciones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financiero'!$C$12</c:f>
              <c:numCache>
                <c:formatCode>0%</c:formatCode>
                <c:ptCount val="1"/>
                <c:pt idx="0">
                  <c:v>1.0419098424792926E-2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34-419D-8326-A18666BEA89D}"/>
            </c:ext>
          </c:extLst>
        </c:ser>
        <c:ser>
          <c:idx val="12"/>
          <c:order val="12"/>
          <c:tx>
            <c:strRef>
              <c:f>'% financiero'!$B$13</c:f>
              <c:strCache>
                <c:ptCount val="1"/>
                <c:pt idx="0">
                  <c:v>Vivienda, Ciudad y Territorio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financiero'!$C$13</c:f>
              <c:numCache>
                <c:formatCode>0%</c:formatCode>
                <c:ptCount val="1"/>
                <c:pt idx="0">
                  <c:v>0.53237706224975645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34-419D-8326-A18666BEA89D}"/>
            </c:ext>
          </c:extLst>
        </c:ser>
        <c:ser>
          <c:idx val="13"/>
          <c:order val="13"/>
          <c:tx>
            <c:strRef>
              <c:f>'% financiero'!$B$14</c:f>
              <c:strCache>
                <c:ptCount val="1"/>
                <c:pt idx="0">
                  <c:v>Ambiente y Desarrollo Sostenible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financiero'!$C$14</c:f>
              <c:numCache>
                <c:formatCode>0%</c:formatCode>
                <c:ptCount val="1"/>
                <c:pt idx="0">
                  <c:v>0.74412949658872263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34-419D-8326-A18666BEA89D}"/>
            </c:ext>
          </c:extLst>
        </c:ser>
        <c:ser>
          <c:idx val="14"/>
          <c:order val="14"/>
          <c:tx>
            <c:strRef>
              <c:f>'% financiero'!$B$15</c:f>
              <c:strCache>
                <c:ptCount val="1"/>
                <c:pt idx="0">
                  <c:v>Justicia Social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financiero'!$C$15</c:f>
              <c:numCache>
                <c:formatCode>0%</c:formatCode>
                <c:ptCount val="1"/>
                <c:pt idx="0">
                  <c:v>0.85510708727931573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34-419D-8326-A18666BEA89D}"/>
            </c:ext>
          </c:extLst>
        </c:ser>
        <c:ser>
          <c:idx val="15"/>
          <c:order val="15"/>
          <c:tx>
            <c:strRef>
              <c:f>'% financiero'!$B$16</c:f>
              <c:strCache>
                <c:ptCount val="1"/>
                <c:pt idx="0">
                  <c:v>Información Estadística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'% financiero'!$C$16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34-419D-8326-A18666BE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11520"/>
        <c:axId val="388310080"/>
      </c:barChart>
      <c:catAx>
        <c:axId val="3883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310080"/>
        <c:crosses val="autoZero"/>
        <c:auto val="1"/>
        <c:lblAlgn val="ctr"/>
        <c:lblOffset val="100"/>
        <c:noMultiLvlLbl val="0"/>
      </c:catAx>
      <c:valAx>
        <c:axId val="3883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3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497022712131847E-2"/>
          <c:y val="0.56335373332570715"/>
          <c:w val="0.93661101275093273"/>
          <c:h val="0.4172758066258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48688241030220414"/>
          <c:y val="0.11848098116721988"/>
          <c:w val="0.46685227773280225"/>
          <c:h val="0.799837124200239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'REPORTES 2024'!$B$1</c:f>
              <c:strCache>
                <c:ptCount val="1"/>
                <c:pt idx="0">
                  <c:v>Porcentaje de evaluación 2024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'REPORTES 2024'!$A$2:$A$18</c:f>
              <c:strCache>
                <c:ptCount val="17"/>
                <c:pt idx="0">
                  <c:v>04 - Información Estadística</c:v>
                </c:pt>
                <c:pt idx="1">
                  <c:v>12 - Justicia Social </c:v>
                </c:pt>
                <c:pt idx="2">
                  <c:v>17 - Agricultura y Desarrollo Rural </c:v>
                </c:pt>
                <c:pt idx="3">
                  <c:v>19 - Salud Integral Pilar del Desarrollo Humano</c:v>
                </c:pt>
                <c:pt idx="4">
                  <c:v>21 - Minas y Energía</c:v>
                </c:pt>
                <c:pt idx="5">
                  <c:v>22 - Educación de calidad y oportunidades para todos </c:v>
                </c:pt>
                <c:pt idx="6">
                  <c:v>23 - Tecnologías de la Información y las Comunicaciones </c:v>
                </c:pt>
                <c:pt idx="7">
                  <c:v>24 - Movilidad y Vías para la Competitividad</c:v>
                </c:pt>
                <c:pt idx="8">
                  <c:v>32 - Ambiente y Desarrollo Sostenible</c:v>
                </c:pt>
                <c:pt idx="9">
                  <c:v>33 - Identidad Cultural y sentido de Pertenencia</c:v>
                </c:pt>
                <c:pt idx="10">
                  <c:v>35 - Desarrollo Económico y Turismo </c:v>
                </c:pt>
                <c:pt idx="11">
                  <c:v>36 - Trabajo </c:v>
                </c:pt>
                <c:pt idx="12">
                  <c:v>40 - Vivienda, Ciudad y Territorio </c:v>
                </c:pt>
                <c:pt idx="13">
                  <c:v>41 - Equidad e Inclusión social </c:v>
                </c:pt>
                <c:pt idx="14">
                  <c:v>43 - Deporte, Recreación y Ocupación del Tiempo libre</c:v>
                </c:pt>
                <c:pt idx="15">
                  <c:v>45 - Gobierno y Desarrollo Institucional </c:v>
                </c:pt>
                <c:pt idx="16">
                  <c:v>TOTAL GENERAL</c:v>
                </c:pt>
              </c:strCache>
            </c:strRef>
          </c:cat>
          <c:val>
            <c:numRef>
              <c:f>'REPORTES 2024'!$B$2:$B$17</c:f>
              <c:numCache>
                <c:formatCode>0%</c:formatCode>
                <c:ptCount val="16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0.39</c:v>
                </c:pt>
                <c:pt idx="5">
                  <c:v>0.87666666666666659</c:v>
                </c:pt>
                <c:pt idx="6">
                  <c:v>1</c:v>
                </c:pt>
                <c:pt idx="7">
                  <c:v>0.34909999999999997</c:v>
                </c:pt>
                <c:pt idx="8">
                  <c:v>1</c:v>
                </c:pt>
                <c:pt idx="9">
                  <c:v>0.7857142857142857</c:v>
                </c:pt>
                <c:pt idx="10">
                  <c:v>1</c:v>
                </c:pt>
                <c:pt idx="11">
                  <c:v>0.73</c:v>
                </c:pt>
                <c:pt idx="12">
                  <c:v>0.97</c:v>
                </c:pt>
                <c:pt idx="13">
                  <c:v>0.90384615384615385</c:v>
                </c:pt>
                <c:pt idx="14">
                  <c:v>1</c:v>
                </c:pt>
                <c:pt idx="1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DA8-B58F-75E29FAE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3313903"/>
        <c:axId val="233315823"/>
      </c:barChart>
      <c:catAx>
        <c:axId val="23331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33315823"/>
        <c:crosses val="autoZero"/>
        <c:auto val="1"/>
        <c:lblAlgn val="ctr"/>
        <c:lblOffset val="100"/>
        <c:noMultiLvlLbl val="0"/>
      </c:catAx>
      <c:valAx>
        <c:axId val="23331582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31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[% Cumplimiento 2025 Plan de Desarrollo.xlsx]EJECUCIÓN 2024 POR SECTOR!TablaDinámica17</c:name>
    <c:fmtId val="6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4.7189502052892639E-17"/>
              <c:y val="3.77180575200375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4.7189502052892639E-17"/>
              <c:y val="3.771805752003771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4.7189502052892639E-17"/>
              <c:y val="5.6577086280056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3.771805752003771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657708628005623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170087345639174"/>
          <c:y val="9.0016371715911744E-2"/>
          <c:w val="0.86542311857857912"/>
          <c:h val="0.746762387022484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'EJECUCIÓN 2024 POR SECTOR'!$B$3</c:f>
              <c:strCache>
                <c:ptCount val="1"/>
                <c:pt idx="0">
                  <c:v>Suma de PRESUPUESTO DEFINITIVO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41-4A7A-878E-BC61F309860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041-4A7A-878E-BC61F3098608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1-4A7A-878E-BC61F309860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41-4A7A-878E-BC61F3098608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1-4A7A-878E-BC61F3098608}"/>
              </c:ext>
            </c:extLst>
          </c:dPt>
          <c:dLbls>
            <c:dLbl>
              <c:idx val="11"/>
              <c:layout>
                <c:manualLayout>
                  <c:x val="0"/>
                  <c:y val="5.65770862800562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41-4A7A-878E-BC61F3098608}"/>
                </c:ext>
              </c:extLst>
            </c:dLbl>
            <c:dLbl>
              <c:idx val="12"/>
              <c:layout>
                <c:manualLayout>
                  <c:x val="0"/>
                  <c:y val="3.77180575200377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41-4A7A-878E-BC61F3098608}"/>
                </c:ext>
              </c:extLst>
            </c:dLbl>
            <c:dLbl>
              <c:idx val="13"/>
              <c:layout>
                <c:manualLayout>
                  <c:x val="-4.7189502052892639E-17"/>
                  <c:y val="5.65770862800565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41-4A7A-878E-BC61F3098608}"/>
                </c:ext>
              </c:extLst>
            </c:dLbl>
            <c:dLbl>
              <c:idx val="14"/>
              <c:layout>
                <c:manualLayout>
                  <c:x val="-4.7189502052892639E-17"/>
                  <c:y val="3.77180575200377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41-4A7A-878E-BC61F3098608}"/>
                </c:ext>
              </c:extLst>
            </c:dLbl>
            <c:dLbl>
              <c:idx val="15"/>
              <c:layout>
                <c:manualLayout>
                  <c:x val="-4.7189502052892639E-17"/>
                  <c:y val="3.77180575200375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41-4A7A-878E-BC61F3098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'EJECUCIÓN 2024 POR SECTOR'!$A$4:$A$20</c:f>
              <c:strCache>
                <c:ptCount val="16"/>
                <c:pt idx="0">
                  <c:v>04 - Información Estadística</c:v>
                </c:pt>
                <c:pt idx="1">
                  <c:v>12 - Justicia Social </c:v>
                </c:pt>
                <c:pt idx="2">
                  <c:v>17 - Agricultura y Desarrollo Rural </c:v>
                </c:pt>
                <c:pt idx="3">
                  <c:v>19 - Salud Integral Pilar del Desarrollo Humano</c:v>
                </c:pt>
                <c:pt idx="4">
                  <c:v>21 - Minas y Energía</c:v>
                </c:pt>
                <c:pt idx="5">
                  <c:v>22 - Educación de calidad y oportunidades para todos </c:v>
                </c:pt>
                <c:pt idx="6">
                  <c:v>23 - Tecnologías de la Información y las Comunicaciones </c:v>
                </c:pt>
                <c:pt idx="7">
                  <c:v>24 - Movilidad y Vías para la Competitividad</c:v>
                </c:pt>
                <c:pt idx="8">
                  <c:v>32 - Ambiente y Desarrollo Sostenible</c:v>
                </c:pt>
                <c:pt idx="9">
                  <c:v>33 - Identidad Cultural y sentido de Pertenencia</c:v>
                </c:pt>
                <c:pt idx="10">
                  <c:v>35 - Desarrollo Económico y Turismo </c:v>
                </c:pt>
                <c:pt idx="11">
                  <c:v>36 - Trabajo </c:v>
                </c:pt>
                <c:pt idx="12">
                  <c:v>40 - Vivienda, Ciudad y Territorio </c:v>
                </c:pt>
                <c:pt idx="13">
                  <c:v>41 - Equidad e Inclusión social </c:v>
                </c:pt>
                <c:pt idx="14">
                  <c:v>43 - Deporte, Recreación y Ocupación del Tiempo libre</c:v>
                </c:pt>
                <c:pt idx="15">
                  <c:v>45 - Gobierno y Desarrollo Institucional </c:v>
                </c:pt>
              </c:strCache>
            </c:strRef>
          </c:cat>
          <c:val>
            <c:numRef>
              <c:f>'EJECUCIÓN 2024 POR SECTOR'!$B$4:$B$20</c:f>
              <c:numCache>
                <c:formatCode>_("$"* #,##0.00_);_("$"* \(#,##0.00\);_("$"* "-"??_);_(@_)</c:formatCode>
                <c:ptCount val="16"/>
                <c:pt idx="0">
                  <c:v>2245942813</c:v>
                </c:pt>
                <c:pt idx="1">
                  <c:v>322723074</c:v>
                </c:pt>
                <c:pt idx="2">
                  <c:v>495704650.92000002</c:v>
                </c:pt>
                <c:pt idx="3">
                  <c:v>65378181573.610001</c:v>
                </c:pt>
                <c:pt idx="4">
                  <c:v>3809757812.7399998</c:v>
                </c:pt>
                <c:pt idx="5">
                  <c:v>5519844701.21</c:v>
                </c:pt>
                <c:pt idx="6">
                  <c:v>1690705657</c:v>
                </c:pt>
                <c:pt idx="7">
                  <c:v>6087024136.25</c:v>
                </c:pt>
                <c:pt idx="8">
                  <c:v>3294651599.1100001</c:v>
                </c:pt>
                <c:pt idx="9">
                  <c:v>996743982.48000002</c:v>
                </c:pt>
                <c:pt idx="10">
                  <c:v>24000000</c:v>
                </c:pt>
                <c:pt idx="11">
                  <c:v>39200000</c:v>
                </c:pt>
                <c:pt idx="12">
                  <c:v>14440763295.309999</c:v>
                </c:pt>
                <c:pt idx="13">
                  <c:v>3356153725.8600001</c:v>
                </c:pt>
                <c:pt idx="14">
                  <c:v>1092857998.49</c:v>
                </c:pt>
                <c:pt idx="15">
                  <c:v>7233315734.8299999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4DF4-8768-4B51393C301A}"/>
            </c:ext>
          </c:extLst>
        </c:ser>
        <c:ser>
          <c:idx val="1"/>
          <c:order val="1"/>
          <c:tx>
            <c:strRef>
              <c:f>'EJECUCIÓN 2024 POR SECTOR'!$C$3</c:f>
              <c:strCache>
                <c:ptCount val="1"/>
                <c:pt idx="0">
                  <c:v>Suma de PRESUPUESTO OBLIGADO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'EJECUCIÓN 2024 POR SECTOR'!$A$4:$A$20</c:f>
              <c:strCache>
                <c:ptCount val="16"/>
                <c:pt idx="0">
                  <c:v>04 - Información Estadística</c:v>
                </c:pt>
                <c:pt idx="1">
                  <c:v>12 - Justicia Social </c:v>
                </c:pt>
                <c:pt idx="2">
                  <c:v>17 - Agricultura y Desarrollo Rural </c:v>
                </c:pt>
                <c:pt idx="3">
                  <c:v>19 - Salud Integral Pilar del Desarrollo Humano</c:v>
                </c:pt>
                <c:pt idx="4">
                  <c:v>21 - Minas y Energía</c:v>
                </c:pt>
                <c:pt idx="5">
                  <c:v>22 - Educación de calidad y oportunidades para todos </c:v>
                </c:pt>
                <c:pt idx="6">
                  <c:v>23 - Tecnologías de la Información y las Comunicaciones </c:v>
                </c:pt>
                <c:pt idx="7">
                  <c:v>24 - Movilidad y Vías para la Competitividad</c:v>
                </c:pt>
                <c:pt idx="8">
                  <c:v>32 - Ambiente y Desarrollo Sostenible</c:v>
                </c:pt>
                <c:pt idx="9">
                  <c:v>33 - Identidad Cultural y sentido de Pertenencia</c:v>
                </c:pt>
                <c:pt idx="10">
                  <c:v>35 - Desarrollo Económico y Turismo </c:v>
                </c:pt>
                <c:pt idx="11">
                  <c:v>36 - Trabajo </c:v>
                </c:pt>
                <c:pt idx="12">
                  <c:v>40 - Vivienda, Ciudad y Territorio </c:v>
                </c:pt>
                <c:pt idx="13">
                  <c:v>41 - Equidad e Inclusión social </c:v>
                </c:pt>
                <c:pt idx="14">
                  <c:v>43 - Deporte, Recreación y Ocupación del Tiempo libre</c:v>
                </c:pt>
                <c:pt idx="15">
                  <c:v>45 - Gobierno y Desarrollo Institucional </c:v>
                </c:pt>
              </c:strCache>
            </c:strRef>
          </c:cat>
          <c:val>
            <c:numRef>
              <c:f>'EJECUCIÓN 2024 POR SECTOR'!$C$4:$C$20</c:f>
              <c:numCache>
                <c:formatCode>_("$"* #,##0.00_);_("$"* \(#,##0.00\);_("$"* "-"??_);_(@_)</c:formatCode>
                <c:ptCount val="16"/>
                <c:pt idx="0">
                  <c:v>0</c:v>
                </c:pt>
                <c:pt idx="1">
                  <c:v>232624954</c:v>
                </c:pt>
                <c:pt idx="2">
                  <c:v>156000000</c:v>
                </c:pt>
                <c:pt idx="3">
                  <c:v>65132201972.049995</c:v>
                </c:pt>
                <c:pt idx="4">
                  <c:v>1381451744</c:v>
                </c:pt>
                <c:pt idx="5">
                  <c:v>3443101788.4300003</c:v>
                </c:pt>
                <c:pt idx="6">
                  <c:v>1690505657</c:v>
                </c:pt>
                <c:pt idx="7">
                  <c:v>4859236439.9400005</c:v>
                </c:pt>
                <c:pt idx="8">
                  <c:v>2847565778.29</c:v>
                </c:pt>
                <c:pt idx="9">
                  <c:v>897816500</c:v>
                </c:pt>
                <c:pt idx="10">
                  <c:v>11000000</c:v>
                </c:pt>
                <c:pt idx="11">
                  <c:v>39200000</c:v>
                </c:pt>
                <c:pt idx="12">
                  <c:v>10961442592.799999</c:v>
                </c:pt>
                <c:pt idx="13">
                  <c:v>3304311128.9900002</c:v>
                </c:pt>
                <c:pt idx="14">
                  <c:v>642566873</c:v>
                </c:pt>
                <c:pt idx="15">
                  <c:v>5860353610.6999998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4-4DF4-8768-4B51393C30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1903519"/>
        <c:axId val="1841904479"/>
      </c:barChart>
      <c:catAx>
        <c:axId val="18419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904479"/>
        <c:crosses val="autoZero"/>
        <c:auto val="0"/>
        <c:lblAlgn val="ctr"/>
        <c:lblOffset val="100"/>
        <c:noMultiLvlLbl val="0"/>
      </c:catAx>
      <c:valAx>
        <c:axId val="1841904479"/>
        <c:scaling>
          <c:orientation val="minMax"/>
          <c:max val="60000000000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9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78246891269738827"/>
          <c:y val="7.6118603986382885E-2"/>
          <c:w val="0.18381933670930539"/>
          <c:h val="0.1359004216582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585785</xdr:colOff>
      <xdr:row>1</xdr:row>
      <xdr:rowOff>247650</xdr:rowOff>
    </xdr:from>
    <xdr:to>
      <xdr:col>14</xdr:col>
      <xdr:colOff>771524</xdr:colOff>
      <xdr:row>17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3F0E94-43DB-7F2B-C8FB-C6BCFFD7C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1338261</xdr:colOff>
      <xdr:row>3</xdr:row>
      <xdr:rowOff>142874</xdr:rowOff>
    </xdr:from>
    <xdr:to>
      <xdr:col>10</xdr:col>
      <xdr:colOff>485775</xdr:colOff>
      <xdr:row>22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55D384-B443-452B-C5FB-D08A35419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1400175</xdr:colOff>
      <xdr:row>20</xdr:row>
      <xdr:rowOff>200024</xdr:rowOff>
    </xdr:from>
    <xdr:to>
      <xdr:col>6</xdr:col>
      <xdr:colOff>581025</xdr:colOff>
      <xdr:row>54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97428B-FDD7-4058-E76C-D751114E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596900</xdr:colOff>
      <xdr:row>0</xdr:row>
      <xdr:rowOff>0</xdr:rowOff>
    </xdr:from>
    <xdr:to>
      <xdr:col>5</xdr:col>
      <xdr:colOff>228599</xdr:colOff>
      <xdr:row>1</xdr:row>
      <xdr:rowOff>38100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CC7E7CEC-9EAD-DA4E-87FF-BD17800ABAF6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741" b="23148"/>
        <a:stretch/>
      </xdr:blipFill>
      <xdr:spPr>
        <a:xfrm>
          <a:off x="1422400" y="0"/>
          <a:ext cx="8191499" cy="952500"/>
        </a:xfrm>
        <a:prstGeom prst="rect">
          <a:avLst/>
        </a:prstGeom>
        <a:ln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_Marisol_2023-03-30\mbeltranm\BackUp%20mbeltranm\REPORTES%20IMPORTANTES%20PLAN%20DE%20DESARROLLO%202024-2027\%25%20Cumplimiento%20Plan%20de%20Desarrollo%20Definitivo%20-%20copia.xlsx" TargetMode="External"/><Relationship Id="rId1" Type="http://schemas.openxmlformats.org/officeDocument/2006/relationships/externalLinkPath" Target="%25%20Cumplimiento%20Plan%20de%20Desarrollo%20Definitivo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OS 2024"/>
      <sheetName val="METAS Y SECRETARIAS 2024"/>
      <sheetName val="PDT 2024-2027"/>
      <sheetName val="Hoja4"/>
      <sheetName val="Hoja1"/>
      <sheetName val="SISPT"/>
      <sheetName val="% Cumplimiento Plan de Desarro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2026" id="{ABDEB231-D48D-421B-A970-5A031F2678AF}" userId="S::A2026@ccacm.xyz::3f8ed978-ef6f-4a59-ab0d-2c3d301f218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ol Beltran Medina" refreshedDate="45873.780628356479" createdVersion="8" refreshedVersion="8" minRefreshableVersion="3" recordCount="16" xr:uid="{844900B7-0D1E-456E-8E68-A766A303F2D8}">
  <cacheSource type="worksheet">
    <worksheetSource ref="A1:E17" sheet="Hoja2"/>
  </cacheSource>
  <cacheFields count="5">
    <cacheField name="SECTORES Y PROGRAMAS DEL PDT &quot;LA FUERZA DE LAS IDEAS&quot;" numFmtId="0">
      <sharedItems count="16">
        <s v="04 - Información Estadística"/>
        <s v="12 - Justicia Social "/>
        <s v="17 - Agricultura y Desarrollo Rural "/>
        <s v="19 - Salud Integral Pilar del Desarrollo Humano"/>
        <s v="21 - Minas y Energía"/>
        <s v="22 - Educación de calidad y oportunidades para todos "/>
        <s v="23 - Tecnologías de la Información y las Comunicaciones "/>
        <s v="24 - Movilidad y Vías para la Competitividad"/>
        <s v="32 - Ambiente y Desarrollo Sostenible"/>
        <s v="33 - Identidad Cultural y sentido de Pertenencia"/>
        <s v="35 - Desarrollo Económico y Turismo "/>
        <s v="36 - Trabajo "/>
        <s v="40 - Vivienda, Ciudad y Territorio "/>
        <s v="41 - Equidad e Inclusión social "/>
        <s v="43 - Deporte, Recreación y Ocupación del Tiempo libre"/>
        <s v="45 - Gobierno y Desarrollo Institucional "/>
      </sharedItems>
    </cacheField>
    <cacheField name="PRESUPUESTO INICIAL" numFmtId="44">
      <sharedItems containsSemiMixedTypes="0" containsString="0" containsNumber="1" containsInteger="1" minValue="0" maxValue="56321731052"/>
    </cacheField>
    <cacheField name="PRESUPUESTO DEFINITIVO" numFmtId="44">
      <sharedItems containsSemiMixedTypes="0" containsString="0" containsNumber="1" minValue="24000000" maxValue="65378181573.610001"/>
    </cacheField>
    <cacheField name="PRESUPUESTO OBLIGADO" numFmtId="44">
      <sharedItems containsSemiMixedTypes="0" containsString="0" containsNumber="1" minValue="0" maxValue="65132201972.049995"/>
    </cacheField>
    <cacheField name="% _x000a_CUMPLIMIENTO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ol Beltran Medina" refreshedDate="45873.780628587963" createdVersion="8" refreshedVersion="8" minRefreshableVersion="3" recordCount="155" xr:uid="{65632859-CD59-476A-A306-5F7E16CE8951}">
  <cacheSource type="worksheet">
    <worksheetSource name="Table4"/>
  </cacheSource>
  <cacheFields count="31">
    <cacheField name="Código de la línea estratégica" numFmtId="0">
      <sharedItems count="4">
        <s v="EJE 3 DESARROLLO HUMANO SOSTENIBLE"/>
        <s v="EJE 4 PROYECCIÓN DE CIUDAD Y TERRITORIO"/>
        <s v="EJE 1 CONDICIONES HABILITANTES DE CIUDAD "/>
        <s v="EJE 2 CULTURA VERDE, PROTECCIÓN DE LOS ECOSISTEMAS Y SOSTENIBILIDAD AMBIENTAL"/>
      </sharedItems>
    </cacheField>
    <cacheField name="Secretaria" numFmtId="0">
      <sharedItems count="6">
        <s v="SECRETARÍA DE GOBIERNO"/>
        <s v="SECRETARÍA DE PLANEACIÓN"/>
        <s v="SECRETARÍA DE SALUD"/>
        <s v="SECRETARÍA DE INTEGRACIÓN E INCLUSIÓN SOCIAL"/>
        <s v="SECRETARÍA GENERAL ADMINISTRATIVA"/>
        <s v="SECRETARÍA DE HACIENDA"/>
      </sharedItems>
    </cacheField>
    <cacheField name="Dependencia" numFmtId="0">
      <sharedItems/>
    </cacheField>
    <cacheField name="Sector (MGA)" numFmtId="0">
      <sharedItems count="16">
        <s v="12 - Justicia y del derecho"/>
        <s v="17 - Agricultura y desarrollo rural_x000d__x000a_"/>
        <s v="19 - Salud y protección social"/>
        <s v="21 - Minas y energia"/>
        <s v="22 - Educación"/>
        <s v="23 - Tecnologías de la información y las comunicaciones"/>
        <s v="24 - Transporte"/>
        <s v="32 - Ambiente y desarrollo sostenible"/>
        <s v="33 - Cultura"/>
        <s v="35 - Comercio, industria y turismo"/>
        <s v="36 - Trabajo"/>
        <s v="40 - Vivienda, ciudad y territorio"/>
        <s v="41 - Inclusión social y reconciliación "/>
        <s v="43 - Deporte y Recreación"/>
        <s v="45 - Gobierno Territorial"/>
        <s v="04 - Información Estadística"/>
      </sharedItems>
    </cacheField>
    <cacheField name="Sector PDT" numFmtId="0">
      <sharedItems count="17">
        <s v="12 - Justicia Social "/>
        <s v="17 - Agricultura y Desarrollo Rural "/>
        <s v="19 - Salud Integral Pilar del Desarrollo Humano"/>
        <s v="21 - Minas y Energía"/>
        <s v="22 - Educación de calidad y oportunidades para todos "/>
        <s v="23 - Tecnologías de la Información y las Comunicaciones "/>
        <s v="24 - Movilidad y Vías para la Competitividad"/>
        <s v="32 - Ambiente y Desarrollo Sostenible"/>
        <s v="33 - Identidad Cultural y sentido de Pertenencia"/>
        <s v="35 - Desarrollo Económico y Turismo "/>
        <s v="36 - Trabajo "/>
        <s v="40 - Vivienda, Ciudad y Territorio "/>
        <s v="41 - Equidad e Inclusión social "/>
        <s v="43 - Deporte, Recreación y Ocupación del Tiempo libre"/>
        <s v="45 - Gobierno y Desarrollo Institucional "/>
        <s v="04 - Información Estadística "/>
        <s v="04 - Información Estadística"/>
      </sharedItems>
    </cacheField>
    <cacheField name="Programa (MGA)" numFmtId="0">
      <sharedItems/>
    </cacheField>
    <cacheField name="programa PDT" numFmtId="0">
      <sharedItems/>
    </cacheField>
    <cacheField name="Producto (MGA)" numFmtId="0">
      <sharedItems/>
    </cacheField>
    <cacheField name="Código de indicador de producto (MGA)2" numFmtId="0">
      <sharedItems containsMixedTypes="1" containsNumber="1" containsInteger="1" minValue="120200300" maxValue="459903102" count="154">
        <n v="120200300"/>
        <n v="120600700"/>
        <n v="170200700"/>
        <n v="170200900"/>
        <n v="170203800"/>
        <n v="170203805"/>
        <n v="170600400"/>
        <n v="170707300"/>
        <n v="170801600"/>
        <n v="170804100"/>
        <n v="170805600"/>
        <n v="170900800"/>
        <n v="190300300"/>
        <n v="190301600"/>
        <n v="190303100"/>
        <n v="190502200"/>
        <n v="190505400"/>
        <n v="190505401"/>
        <n v="190505404"/>
        <n v="190600100"/>
        <n v="190600400"/>
        <n v="190600500"/>
        <n v="190602200"/>
        <n v="190603200"/>
        <n v="190603300"/>
        <n v="190604100"/>
        <n v="190604400"/>
        <n v="210201000"/>
        <n v="210201100"/>
        <n v="210201300"/>
        <n v="210203600"/>
        <n v="210203800"/>
        <n v="210205800"/>
        <n v="220102600"/>
        <n v="220102900"/>
        <n v="220103300"/>
        <n v="220103400"/>
        <n v="220106200"/>
        <n v="220106700"/>
        <n v="220107300"/>
        <n v="220107600"/>
        <n v="220107900"/>
        <n v="220206200"/>
        <n v="220206300"/>
        <n v="230106200"/>
        <n v="230107500"/>
        <n v="230107900"/>
        <n v="240211200"/>
        <n v="240211500"/>
        <n v="240212500"/>
        <n v="240900900"/>
        <n v="240901100"/>
        <n v="320100200"/>
        <n v="320100801"/>
        <n v="320102800"/>
        <n v="320200205"/>
        <n v="320200500"/>
        <n v="320203700"/>
        <n v="320204100"/>
        <n v="320300903"/>
        <n v="320301100"/>
        <n v="320304600"/>
        <n v="320305000"/>
        <n v="320600302"/>
        <n v="320601400"/>
        <n v="320800600"/>
        <n v="320800701"/>
        <n v="320801000"/>
        <n v="330105300"/>
        <n v="330105400"/>
        <n v="330106800"/>
        <n v="330107400"/>
        <n v="330108500"/>
        <n v="330112600"/>
        <n v="330112700"/>
        <n v="330112800"/>
        <n v="330201900"/>
        <n v="350201000"/>
        <n v="350201100"/>
        <n v="350201500"/>
        <n v="350203600"/>
        <n v="350204600"/>
        <n v="360201304"/>
        <n v="360300200"/>
        <n v="360300300"/>
        <n v="400100200"/>
        <n v="400100400"/>
        <n v="400100700"/>
        <n v="400104200"/>
        <n v="400104400"/>
        <n v="400201600"/>
        <n v="400201601"/>
        <n v="400202000"/>
        <n v="400203400"/>
        <n v="400300600"/>
        <n v="400300800"/>
        <n v="400301200"/>
        <n v="400304700"/>
        <n v="410101400"/>
        <n v="410103800"/>
        <n v="410103801"/>
        <n v="410106800"/>
        <n v="410110000"/>
        <n v="410200400"/>
        <n v="410203800"/>
        <n v="410204600"/>
        <n v="410204700"/>
        <n v="410205200"/>
        <n v="410305200"/>
        <n v="410305500"/>
        <n v="410305700"/>
        <n v="410306000"/>
        <n v="410306100"/>
        <n v="410400800"/>
        <n v="410402000"/>
        <n v="410402700"/>
        <n v="430100400"/>
        <n v="430101500"/>
        <n v="430101900"/>
        <n v="430102600"/>
        <n v="430102700"/>
        <n v="430103100"/>
        <n v="430103201"/>
        <n v="430103700"/>
        <n v="430103801"/>
        <n v="450102600"/>
        <n v="450102900"/>
        <n v="450105001"/>
        <n v="450105400"/>
        <n v="450200100"/>
        <n v="450200109"/>
        <n v="450202204"/>
        <n v="450202500"/>
        <n v="450202601"/>
        <n v="450203300"/>
        <n v="450203800"/>
        <n v="450300200"/>
        <n v="450301600"/>
        <n v="450302200"/>
        <n v="450302301"/>
        <n v="450302800"/>
        <n v="459900200"/>
        <n v="459900700"/>
        <n v="459901600"/>
        <n v="459901700"/>
        <n v="459901800"/>
        <n v="459902300"/>
        <n v="459902800"/>
        <n v="459903100"/>
        <n v="459903101"/>
        <n v="459903102"/>
        <s v="040110200"/>
        <s v="040110500"/>
        <s v="040601600"/>
      </sharedItems>
    </cacheField>
    <cacheField name="Indicador de Producto(MGA)" numFmtId="0">
      <sharedItems count="144">
        <s v="Centros de Convivencia Ciudadana en operación"/>
        <s v="Personas privadas de la libertad con Servicio de bienestar"/>
        <s v="Proyectos productivos cofinanciados"/>
        <s v="Productores apoyados con activos productivos y de comercialización"/>
        <s v="Organizaciones de productores formales apoyadas"/>
        <s v="Mercados campesinos realizados"/>
        <s v="Participaciones en ferias nacionales e internacionales"/>
        <s v="Organizaciones atendidas"/>
        <s v="Documentos de lineamientos técnicos elaborados"/>
        <s v="Productores atendidos con servicio de extensión agropecuaria"/>
        <s v="Rutas agroecológicas implementadas"/>
        <s v="Centrales de abastos ampliadas"/>
        <s v="Cumplimiento de indicador ponderado de suministro de bienes y Servicio de interés para la salud pública en una vigencia determinada"/>
        <s v="auditorías y visitas inspectivas realizadas"/>
        <s v="Informes de evento generados en la vigencia"/>
        <s v="Campañas de gestión del riesgo en temas de trastornos mentales implementadas"/>
        <s v="Estrategias de promoción de la salud implementadas"/>
        <s v="Personas atendidas con estrategias de promoción de la salud"/>
        <s v="Estrategias de promoción de la salud en temas de salud mental y convivencia social pacifica implementadas"/>
        <s v="Hospitales de primer nivel de atención adecuados"/>
        <s v="Personas atendidas con servicio de salud"/>
        <s v="Hospitales de primer nivel de atención dotados"/>
        <s v="Entidades de la red pública en salud apoyadas en la adquisición de ambulancias"/>
        <s v="Personas con capacidad de pago afiliadas"/>
        <s v="Unidades móviles para la atención médica adquiridas y dotadas"/>
        <s v="Asistencias técnicas realizadas"/>
        <s v="Personas afiliadas al régimen subsidiado"/>
        <s v="Redes de alumbrado público ampliadas"/>
        <s v="Redes de alumbrado público con mantenimiento"/>
        <s v="Redes de alumbrado público mejoradas"/>
        <s v="Personas capacitadas"/>
        <s v="Central de generación fotovoltaica construida"/>
        <s v="Unidades de generación fotovoltaica de energía eléctrica instaladas"/>
        <s v="Ambientes de aprendizaje en funcionamiento"/>
        <s v="Beneficiarios de transporte escolar"/>
        <s v="Personas beneficiarias de estrategias de permanencia"/>
        <s v="Estudiantes beneficiados con estrategias de promoción del bilingüismo"/>
        <s v="Sedes mantenidas"/>
        <s v="Escuelas de padres apoyadas"/>
        <s v="Estudiantes evaluados con pruebas de calidad educativa"/>
        <s v="Comunidades asistidas técnicamente"/>
        <s v="Estudiantes beneficiados del programa de alimentación escolar"/>
        <s v="Beneficiarios de estrategias o programas de  fomento para el acceso a la educación superior"/>
        <s v="Beneficiarios de estrategias o programas de  apoyo financiero para el acceso a la educación superior  "/>
        <s v="Estudiantes de sedes educativas oficiales beneficiados con el servicio de apoyo en tecnologías de la información y las comunicaciones para la educación"/>
        <s v="Sistemas de información implementados"/>
        <s v="Zonas digitales instaladas"/>
        <s v="Vía terciaria con mantenimiento "/>
        <s v="Vía urbana con mantenimiento  "/>
        <s v="Maquinaria y equipos adquiridos"/>
        <s v="Estrategias implementadas"/>
        <s v="Organismos de tránsito dotados con implementos para el control del tránsito"/>
        <s v="Documentos de lineamientos técnicos realizados"/>
        <s v="Documentos con diagnóstico de la calidad de aire elaborado"/>
        <s v="Fuentes de emisiones de ruido monitoreadas"/>
        <s v="Documentos de planeación con el programa de pagos de Servicio ambientales implementados"/>
        <s v="Áreas en proceso de restauración"/>
        <s v="Extensión de cuerpos de agua recuperados "/>
        <s v="Árboles plantados"/>
        <s v="Puntos de monitoreo de parámetros de calidad de agua in situ "/>
        <s v="Modelos hidrológicos implementados"/>
        <s v="Dragado realizado."/>
        <s v="Áreas protegidas"/>
        <s v="Documentos técnicos de propuestas de acciones de mitigación y adaptación al cambio climático en función del cumplimiento de metas y compromisos de mitigación y de adaptación diseñados"/>
        <s v="Plántulas producidas"/>
        <s v="Estrategias educativo ambientales y de participación implementadas "/>
        <s v="Proyectos de protección y recuperación del conocimiento tradicional asociado a la biodiversidad"/>
        <s v="Eventos de promoción de actividades culturales realizados"/>
        <s v="Estímulos otorgados"/>
        <s v="Infraestructura cultural intervenida"/>
        <s v="Encuentros realizados"/>
        <s v="Usuarios atendidos"/>
        <s v="Procesos de formación atendidos"/>
        <s v="Infraestructuras culturales dotadas"/>
        <s v="Creadores y gestores culturales beneficiados"/>
        <s v="Capacitaciones realizadas"/>
        <s v="Proyectos cofinanciados para agregar valor a los productos y/o mejorar los canales de comercialización"/>
        <s v="Personas formadas en habilidades y competencias "/>
        <s v="Empresas asistidas técnicamente en temas de legalidad y/o formalización."/>
        <s v="Proyectos cofinanciados para la adecuación de la oferta turística"/>
        <s v="Campañas realizadas"/>
        <s v="Planes formulados"/>
        <s v="Personas formadas "/>
        <s v="Documentos de lineamiento técnicos realizados"/>
        <s v="Entidades territoriales asistidas técnicamente"/>
        <s v="Documentos de planeación elaborados"/>
        <s v="Bienes fiscales saneados y titulados"/>
        <s v="Vivienda de Interés Social construidas"/>
        <s v="Vivienda de Interés Social mejoradas"/>
        <s v="Documentos de planeación en Ordenamiento Territorial implementados"/>
        <s v="Espacio publico adecuado"/>
        <s v="Estudios o diseños realizados "/>
        <s v="Proyectos de acueducto, alcantarillado y aseo apoyados financieramente"/>
        <s v="Soluciones de disposición final de residuos solidos construidas"/>
        <s v="Usuarios beneficiados con subsidios al consumo"/>
        <s v="Víctimas caracterizadas"/>
        <s v="Eventos de participación realizados"/>
        <s v="Mesas de participación en funcionamiento"/>
        <s v="Hogares víctimas con atención humanitaria"/>
        <s v="Edificaciones de atención integral a la primera infancia construidas"/>
        <s v="Niños, niñas, adolescentes y jóvenes atendidios en los servicios de restablecimiento en la administración de justicia"/>
        <s v="Campañas de promoción realizadas"/>
        <s v="Agentes de la institucionalidad de infancia, adolescencia y juventud  asistidos técnicamente"/>
        <s v="Niños, niñas, adolescentes y jóvenes beneficiados"/>
        <s v="Beneficiarios potenciales para quienes se gestiona la oferta social"/>
        <s v="Unidades productivas para el autoconsumo instaladas"/>
        <s v="Unidades productivas capitalizadas"/>
        <s v="Familias beneficiadas con transferencias monetarias no condicionadas"/>
        <s v="Adultos mayores atendidos con servicios integrales"/>
        <s v="Personas con discapacidad atendidas con servicios integrales"/>
        <s v="Personas atendidas con servicios integrales "/>
        <s v="Infraestructura deportiva mantenida"/>
        <s v="Canchas multifuncionales construidas y dotadas"/>
        <s v="Placa polideportiva construida"/>
        <s v="Cancha construida y dotada"/>
        <s v="Cancha adecuadas"/>
        <s v="Estudios y diseños elaborados"/>
        <s v="Personas beneficiadas"/>
        <s v="Personas que acceden a servicios deportivos, recreativos y de actividad física"/>
        <s v="Eventos recreativos comunitarios realizados"/>
        <s v="Planes estratégicos elaborados"/>
        <s v="Proyectos de convivencia y seguridad ciudadana apoyados financieramente"/>
        <s v="Mujeres atendidas"/>
        <s v="Animales atendidos en el coso municipal"/>
        <s v="Espacios de participación promovidos"/>
        <s v="Iniciativas organizativas de participación ciudadana promovidas"/>
        <s v="Comunidad afrocolombiana asistida técnicamente"/>
        <s v="procesos electorales realizados"/>
        <s v="Documentos normativos para la equidad de género para las mujeres formulado"/>
        <s v="Espacios de integración de oferta pública generados"/>
        <s v="Estrategias de promoción de la garantía de derechos implementadas"/>
        <s v="Organismos de atención de emergencias fortalecidos"/>
        <s v="Obras de infraestructura para la reducción del riesgo de desastres realizadas"/>
        <s v="Plan de gestión del riesgo de desastres formulado"/>
        <s v="Personas afectadas por situaciones de emergencia, desastre o declaratorias de calamidad pública apoyadas"/>
        <s v="Programa de sanemiento fiscal y financiero ejecutado"/>
        <s v="Índice de capacidad en la prestación de servicios de tecnología"/>
        <s v="Sistema de gestión documental implementado"/>
        <s v="Sistema de Gestión implementado"/>
        <s v="Sistemas de información actualizados"/>
        <s v="Entidades, organismos y dependencias asistidos técnicamente"/>
        <s v="Dependencias asistidas técnicamente"/>
        <s v="Predios con estratificación socioeconómica"/>
        <s v="Área geográfica actualizada catastralmente con enfoque multipropósito"/>
      </sharedItems>
    </cacheField>
    <cacheField name="Personalización de Indicador de Producto" numFmtId="0">
      <sharedItems longText="1"/>
    </cacheField>
    <cacheField name="Unidad de medida" numFmtId="0">
      <sharedItems/>
    </cacheField>
    <cacheField name="Meta del cuatrienio" numFmtId="0">
      <sharedItems containsSemiMixedTypes="0" containsString="0" containsNumber="1" containsInteger="1" minValue="1" maxValue="125000"/>
    </cacheField>
    <cacheField name="peso % de la meta x vigencia" numFmtId="9">
      <sharedItems containsSemiMixedTypes="0" containsString="0" containsNumber="1" minValue="0.25" maxValue="1"/>
    </cacheField>
    <cacheField name="Principal" numFmtId="0">
      <sharedItems containsMixedTypes="1" containsNumber="1" minValue="0.25" maxValue="0.25"/>
    </cacheField>
    <cacheField name="ODS" numFmtId="0">
      <sharedItems/>
    </cacheField>
    <cacheField name="Tipo de acumulación" numFmtId="0">
      <sharedItems/>
    </cacheField>
    <cacheField name="Programación del producto bien ó servicio 2024" numFmtId="0">
      <sharedItems containsString="0" containsBlank="1" containsNumber="1" containsInteger="1" minValue="0" maxValue="31250"/>
    </cacheField>
    <cacheField name="Programación del producto bien ó servicio 2025" numFmtId="0">
      <sharedItems containsString="0" containsBlank="1" containsNumber="1" minValue="0.33333000000000002" maxValue="57400"/>
    </cacheField>
    <cacheField name="Programación del producto bien ó servicio 2026" numFmtId="0">
      <sharedItems containsString="0" containsBlank="1" containsNumber="1" minValue="0.33333000000000002" maxValue="31250"/>
    </cacheField>
    <cacheField name="Programación del producto bien ó servicio 2027" numFmtId="0">
      <sharedItems containsString="0" containsBlank="1" containsNumber="1" minValue="0.33333000000000002" maxValue="31250"/>
    </cacheField>
    <cacheField name="Evaluación vigencia 2024" numFmtId="168">
      <sharedItems containsSemiMixedTypes="0" containsString="0" containsNumber="1" minValue="0" maxValue="1"/>
    </cacheField>
    <cacheField name="% Cumplimiento PDT 2024" numFmtId="168">
      <sharedItems containsSemiMixedTypes="0" containsString="0" containsNumber="1" minValue="0" maxValue="0.64516129"/>
    </cacheField>
    <cacheField name="Evaluación vigencia 2025" numFmtId="168">
      <sharedItems containsSemiMixedTypes="0" containsString="0" containsNumber="1" minValue="0" maxValue="0.8"/>
    </cacheField>
    <cacheField name="% Cumplimiento PDT 2025" numFmtId="168">
      <sharedItems containsSemiMixedTypes="0" containsString="0" containsNumber="1" minValue="0" maxValue="0.64516129"/>
    </cacheField>
    <cacheField name="Evaluación vigencia 2026" numFmtId="0">
      <sharedItems containsNonDate="0" containsString="0" containsBlank="1"/>
    </cacheField>
    <cacheField name="% Cumplimiento PDT 2026" numFmtId="0">
      <sharedItems containsNonDate="0" containsString="0" containsBlank="1"/>
    </cacheField>
    <cacheField name="Evaluación vigencia 2027" numFmtId="0">
      <sharedItems containsNonDate="0" containsString="0" containsBlank="1"/>
    </cacheField>
    <cacheField name="% Cumplimiento PDT 2027" numFmtId="0">
      <sharedItems containsNonDate="0" containsString="0" containsBlank="1"/>
    </cacheField>
    <cacheField name="Cumplimiento plan de desarrollo" numFmtId="0">
      <sharedItems containsSemiMixedTypes="0" containsString="0" containsNumber="1" minValue="0" maxValue="0.80645161258064513"/>
    </cacheField>
    <cacheField name="Columna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0"/>
    <n v="2245942813"/>
    <n v="0"/>
    <n v="0"/>
  </r>
  <r>
    <x v="1"/>
    <n v="298694245"/>
    <n v="322723074"/>
    <n v="232624954"/>
    <n v="0.72081909457766258"/>
  </r>
  <r>
    <x v="2"/>
    <n v="600000000"/>
    <n v="495704650.92000002"/>
    <n v="156000000"/>
    <n v="0.31470352297577348"/>
  </r>
  <r>
    <x v="3"/>
    <n v="56321731052"/>
    <n v="65378181573.610001"/>
    <n v="65132201972.049995"/>
    <n v="0.99623758881572666"/>
  </r>
  <r>
    <x v="4"/>
    <n v="2850191450"/>
    <n v="3809757812.7399998"/>
    <n v="1381451744"/>
    <n v="0.36260880924775951"/>
  </r>
  <r>
    <x v="5"/>
    <n v="2299552583"/>
    <n v="5519844701.21"/>
    <n v="3443101788.4300003"/>
    <n v="0.62376787297570913"/>
  </r>
  <r>
    <x v="6"/>
    <n v="100000000"/>
    <n v="1690705657"/>
    <n v="1690505657"/>
    <n v="0.99988170619813566"/>
  </r>
  <r>
    <x v="7"/>
    <n v="4061141107"/>
    <n v="6087024136.25"/>
    <n v="4859236439.9400005"/>
    <n v="0.7982942618876494"/>
  </r>
  <r>
    <x v="8"/>
    <n v="3030724116"/>
    <n v="3294651599.1100001"/>
    <n v="2847565778.29"/>
    <n v="0.86429951472235378"/>
  </r>
  <r>
    <x v="9"/>
    <n v="1189898714"/>
    <n v="996743982.48000002"/>
    <n v="897816500"/>
    <n v="0.90074935568323333"/>
  </r>
  <r>
    <x v="10"/>
    <n v="0"/>
    <n v="24000000"/>
    <n v="11000000"/>
    <n v="0.45833333333333331"/>
  </r>
  <r>
    <x v="11"/>
    <n v="182134790"/>
    <n v="39200000"/>
    <n v="39200000"/>
    <n v="1"/>
  </r>
  <r>
    <x v="12"/>
    <n v="3183374662"/>
    <n v="14440763295.309999"/>
    <n v="10961442592.799999"/>
    <n v="0.75906254874768309"/>
  </r>
  <r>
    <x v="13"/>
    <n v="2019084821"/>
    <n v="3356153725.8600001"/>
    <n v="3304311128.9900002"/>
    <n v="0.98455297310414014"/>
  </r>
  <r>
    <x v="14"/>
    <n v="709135122"/>
    <n v="1092857998.49"/>
    <n v="642566873"/>
    <n v="0.58796922737247981"/>
  </r>
  <r>
    <x v="15"/>
    <n v="5702264400"/>
    <n v="7233315734.8299999"/>
    <n v="5860353610.6999998"/>
    <n v="0.81018910628788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s v="DIVISIÓN ADMINISTRATIVA DE CENTRO DE CONVIVENCIA Y PARTICIPACIÓN CIUDADANA"/>
    <x v="0"/>
    <x v="0"/>
    <s v="1202 - Promoción al acceso a la justicia"/>
    <s v="1202 - Promoción al acceso a la justicia en el Municipio de La Dorada"/>
    <s v="1202003 - Centros de Convivencia Ciudadana en operación"/>
    <x v="0"/>
    <x v="0"/>
    <s v="Financiar la operación anual de un Centro de Convivencia Ciudadana en el municipio de La Dorada, enfocándose en el desarrollo sostenible de programas comunitarios"/>
    <s v="Número"/>
    <n v="1"/>
    <n v="0.25"/>
    <n v="0.25"/>
    <s v="Paz, justicia e instituciones sólidas"/>
    <s v="No acumulativo"/>
    <n v="1"/>
    <n v="1"/>
    <n v="1"/>
    <n v="1"/>
    <n v="1"/>
    <n v="0.16129032258064516"/>
    <n v="0.49"/>
    <n v="7.9032258064516123E-2"/>
    <m/>
    <m/>
    <m/>
    <m/>
    <n v="0.24032258064516127"/>
    <m/>
  </r>
  <r>
    <x v="0"/>
    <x v="0"/>
    <s v="SECRETARÍA DE GOBIERNO"/>
    <x v="0"/>
    <x v="0"/>
    <s v="1206 - Sistema penitenciario y carcelario en el marco de los derechos humanos"/>
    <s v="1206 - La Dorada, Sistema penitenciario y carcelario en el marco de los derechos humanos "/>
    <s v="1206007 - Servicio de bienestar a la población privada de libertad"/>
    <x v="1"/>
    <x v="1"/>
    <s v="Prestar servicios de bienestar a cuatrocientas (400) personas privadas de la libertad recluidas en el Municipio de La Dorada"/>
    <s v="Número"/>
    <n v="400"/>
    <n v="0.25"/>
    <s v="Si"/>
    <s v="Reducción de las desigualdades"/>
    <s v="Acumulativo"/>
    <n v="100"/>
    <n v="100"/>
    <n v="100"/>
    <n v="100"/>
    <n v="1"/>
    <n v="0.16129032258064516"/>
    <n v="0.14000000000000001"/>
    <n v="2.2580645161290325E-2"/>
    <m/>
    <m/>
    <m/>
    <m/>
    <n v="0.18387096774193548"/>
    <m/>
  </r>
  <r>
    <x v="1"/>
    <x v="1"/>
    <s v="ÁREA DE DESARROLLO ECONÓMICO"/>
    <x v="1"/>
    <x v="1"/>
    <s v="1702 - Inclusión productiva de pequeños productores rurales"/>
    <s v="1702 - Por la Inclusión productiva de pequeños productores rurales de la Dorada "/>
    <s v="1702007 - Servicio de apoyo financiero para proyectos productivos"/>
    <x v="2"/>
    <x v="2"/>
    <s v="Cofinanciar un proyecto productivo para la población víctima del conflicto Armado del municipio de La Dorada"/>
    <s v="Número"/>
    <n v="1"/>
    <n v="1"/>
    <s v="Si"/>
    <s v="Fin de la pobreza"/>
    <s v="No acumulativo"/>
    <m/>
    <n v="1"/>
    <m/>
    <m/>
    <n v="0"/>
    <n v="0"/>
    <n v="0"/>
    <n v="0"/>
    <m/>
    <m/>
    <m/>
    <m/>
    <n v="0"/>
    <m/>
  </r>
  <r>
    <x v="1"/>
    <x v="1"/>
    <s v="ÁREA DE DESARROLLO ECONÓMICO"/>
    <x v="1"/>
    <x v="1"/>
    <s v="1702 - Inclusión productiva de pequeños productores rurales"/>
    <s v="1702 - Por la Inclusión productiva de pequeños productores rurales de la Dorada "/>
    <s v="1702009 - Servicio de apoyo financiero para el acceso a activos productivos y de comercialización"/>
    <x v="3"/>
    <x v="3"/>
    <s v="Apoyar a 100 productores para fortalecer sus iniciativas de negocio y emprendimientos en el marco de las cadenas productivas"/>
    <s v="Número"/>
    <n v="100"/>
    <n v="0.25"/>
    <s v="Si"/>
    <s v="Fin de la pobreza"/>
    <s v="Acumulativo"/>
    <n v="25"/>
    <n v="25"/>
    <n v="25"/>
    <n v="25"/>
    <n v="1"/>
    <n v="0.16129032258064516"/>
    <n v="0"/>
    <n v="0"/>
    <m/>
    <m/>
    <m/>
    <m/>
    <n v="0.16129032258064516"/>
    <m/>
  </r>
  <r>
    <x v="1"/>
    <x v="1"/>
    <s v="ÁREA DE DESARROLLO ECONÓMICO"/>
    <x v="1"/>
    <x v="1"/>
    <s v="1702 - Inclusión productiva de pequeños productores rurales"/>
    <s v="1702 - Por la Inclusión productiva de pequeños productores rurales de la Dorada "/>
    <s v="1702038 - Servicio de apoyo a la comercialización"/>
    <x v="4"/>
    <x v="4"/>
    <s v="Apoyar en la comercialización a 10 organizaciones productores pertenecientes a grupos vulnerables para aumentar sus capacidades y posicionamiento comercial"/>
    <s v="Número"/>
    <n v="10"/>
    <n v="0.25"/>
    <s v="Si"/>
    <s v="Hambre cero"/>
    <s v="Acumulativo"/>
    <n v="1"/>
    <n v="3"/>
    <n v="3"/>
    <n v="3"/>
    <n v="1"/>
    <n v="0.16129032258064516"/>
    <n v="0.28000000000000003"/>
    <n v="4.5161290322580649E-2"/>
    <m/>
    <m/>
    <m/>
    <m/>
    <n v="0.20645161290322581"/>
    <m/>
  </r>
  <r>
    <x v="1"/>
    <x v="1"/>
    <s v="ÁREA DE DESARROLLO ECONÓMICO"/>
    <x v="1"/>
    <x v="1"/>
    <s v="1702 - Inclusión productiva de pequeños productores rurales"/>
    <s v="1702 - Por la Inclusión productiva de pequeños productores rurales de la Dorada "/>
    <s v="1702038 - Servicio de apoyo a la comercialización"/>
    <x v="5"/>
    <x v="5"/>
    <s v="Organizar mercados campesinos para la comercialización y promoción a la compra directa de productos agrícolas del municipio, así como la conmemoración del día del Campesino"/>
    <s v="Número"/>
    <n v="12"/>
    <n v="0.25"/>
    <s v="No"/>
    <s v="Hambre cero"/>
    <s v="Acumulativo"/>
    <n v="2"/>
    <n v="4"/>
    <n v="3"/>
    <n v="3"/>
    <n v="1"/>
    <n v="0.16129032258064516"/>
    <n v="0"/>
    <n v="0"/>
    <m/>
    <m/>
    <m/>
    <m/>
    <n v="0.16129032258064516"/>
    <m/>
  </r>
  <r>
    <x v="1"/>
    <x v="1"/>
    <s v="ÁREA DE DESARROLLO ECONÓMICO"/>
    <x v="1"/>
    <x v="1"/>
    <s v="1706 - Aprovechamiento de mercados externos"/>
    <s v="1706 - Aprovechamiento de mercados externos para el municipio de La Dorada "/>
    <s v="1706004 - Servicio de apoyo financiero para la participación en Ferias nacionales e internacionales"/>
    <x v="6"/>
    <x v="6"/>
    <s v="Apoyar la realización de eventos o ferias agroindustriales regionales y/o nacionales para promover desarrollo económico municipal"/>
    <s v="Número"/>
    <n v="6"/>
    <n v="0.25"/>
    <s v="Si"/>
    <s v="Alianzas para lograr los objetivos"/>
    <s v="Acumulativo"/>
    <n v="1"/>
    <n v="2"/>
    <n v="2"/>
    <n v="1"/>
    <n v="1"/>
    <n v="0.16129032258064516"/>
    <n v="0.5"/>
    <n v="0.64516129"/>
    <m/>
    <m/>
    <m/>
    <m/>
    <n v="0.80645161258064513"/>
    <m/>
  </r>
  <r>
    <x v="1"/>
    <x v="1"/>
    <s v="ÁREA DE DESARROLLO ECONÓMICO"/>
    <x v="1"/>
    <x v="1"/>
    <s v="1707 - Sanidad agropecuaria e inocuidad agroalimentaria"/>
    <s v="1707 -  Sanidad agropecuaria e inocuidad agroalimentaria para el municipio de La Dorada "/>
    <s v="1707073 - Servicios de apoyo al fomento de la pesca y la acuicultura"/>
    <x v="7"/>
    <x v="7"/>
    <s v="Fortalecer organizaciones de pesca artesanal, incluyendo jóvenes, en sus capacidades productivas y en la conservación de su identidad cultural y productiva a través de convocatorio y/o concursos"/>
    <s v="Número"/>
    <n v="17"/>
    <n v="0.5"/>
    <s v="Si"/>
    <s v="Hambre cero"/>
    <s v="Acumulativo"/>
    <m/>
    <n v="9"/>
    <n v="8"/>
    <m/>
    <n v="0"/>
    <n v="0"/>
    <n v="0"/>
    <n v="0"/>
    <m/>
    <m/>
    <m/>
    <m/>
    <n v="0"/>
    <m/>
  </r>
  <r>
    <x v="1"/>
    <x v="1"/>
    <s v="ÁREA DE DESARROLLO ECONÓMICO"/>
    <x v="1"/>
    <x v="1"/>
    <s v="1708 - Ciencia, tecnología e innovación agropecuaria"/>
    <s v="1708 - Ciencia, tecnología e innovación para el desarrollo agropecuario de la Dorada "/>
    <s v="1708016 - Documentos de lineamientos técnicos"/>
    <x v="8"/>
    <x v="8"/>
    <s v="Crear una (1) guía metodológica para la implementación de sistemas de ganadería sostenible"/>
    <s v="Número"/>
    <n v="1"/>
    <n v="1"/>
    <s v="Si"/>
    <s v="Hambre cero"/>
    <s v="No acumulativo"/>
    <m/>
    <m/>
    <n v="1"/>
    <m/>
    <n v="0"/>
    <n v="0"/>
    <n v="0"/>
    <n v="0"/>
    <m/>
    <m/>
    <m/>
    <m/>
    <n v="0"/>
    <m/>
  </r>
  <r>
    <x v="1"/>
    <x v="1"/>
    <s v="ÁREA DE DESARROLLO ECONÓMICO"/>
    <x v="1"/>
    <x v="1"/>
    <s v="1708 - Ciencia, tecnología e innovación agropecuaria"/>
    <s v="1708 - Ciencia, tecnología e innovación para el desarrollo agropecuario de la Dorada "/>
    <s v="1708041 - Servicio de extensión agropecuaria"/>
    <x v="9"/>
    <x v="9"/>
    <s v="Ofrecer servicios de extensión agropecuaria a 300 productores municipales para mejorar su competitividad y la sostenibilidad de sus proyectos"/>
    <s v="Número"/>
    <n v="300"/>
    <n v="0.33333333333333337"/>
    <s v="Si"/>
    <s v="Hambre cero"/>
    <s v="Acumulativo"/>
    <m/>
    <n v="100"/>
    <n v="100"/>
    <n v="100"/>
    <n v="0"/>
    <n v="0"/>
    <n v="0"/>
    <n v="0"/>
    <m/>
    <m/>
    <m/>
    <m/>
    <n v="0"/>
    <m/>
  </r>
  <r>
    <x v="1"/>
    <x v="1"/>
    <s v="ÁREA DE DESARROLLO ECONÓMICO"/>
    <x v="1"/>
    <x v="1"/>
    <s v="1708 - Ciencia, tecnología e innovación agropecuaria"/>
    <s v="1708 - Ciencia, tecnología e innovación para el desarrollo agropecuario de la Dorada "/>
    <s v="1708056 - Servicio de implementación de rutas agroecológicas"/>
    <x v="10"/>
    <x v="10"/>
    <s v="Establecer cinco (5) rutas agroecológicas alrededor de las huertas caseras, con enfoque en población vulnerable, para el fortalecimiento del centro de formación agrícola del municipio"/>
    <s v="Número"/>
    <n v="5"/>
    <n v="0.5"/>
    <s v="Si"/>
    <s v="Producción y consumo responsables"/>
    <s v="Acumulativo"/>
    <m/>
    <m/>
    <n v="3"/>
    <n v="2"/>
    <n v="0"/>
    <n v="0"/>
    <n v="0"/>
    <n v="0"/>
    <m/>
    <m/>
    <m/>
    <m/>
    <n v="0"/>
    <m/>
  </r>
  <r>
    <x v="1"/>
    <x v="1"/>
    <s v="ÁREA DE DESARROLLO ECONÓMICO"/>
    <x v="1"/>
    <x v="1"/>
    <s v="1709 - Infraestructura productiva y comercialización"/>
    <s v="1709 - Infraestructura productiva y comercialización, motor de desarrollo agropecuario en La Dorada "/>
    <s v="1709008 - Centrales de abastos ampliadas"/>
    <x v="11"/>
    <x v="11"/>
    <s v="Ampliar la central de abastos del municipio, en convenio con la gobernación de Caldas, para convertirla en un centro estratégico para la distribución de alimentos y turismo de la región"/>
    <s v="Número"/>
    <n v="1"/>
    <n v="1"/>
    <s v="Si"/>
    <s v="Hambre cero"/>
    <s v="No acumulativo"/>
    <m/>
    <n v="1"/>
    <m/>
    <m/>
    <n v="0"/>
    <n v="0"/>
    <n v="0"/>
    <n v="0"/>
    <m/>
    <m/>
    <m/>
    <m/>
    <n v="0"/>
    <m/>
  </r>
  <r>
    <x v="0"/>
    <x v="2"/>
    <s v="DIVISION DE ASEGURAMIENTO"/>
    <x v="2"/>
    <x v="2"/>
    <s v="1903 - Inspección, vigilancia y control"/>
    <s v="1903 - La Dorada Saludable: Vigilancia en salud pública eficiente "/>
    <s v="1903003 - Servicio de apoyo financiero para dotar con bienes y Servicio de interés para la salud pública"/>
    <x v="12"/>
    <x v="12"/>
    <s v="Fortalecer la secretaría de salud con equipos tecnológicos y muebles de oficina garantizar mejores servicios de atención a la comunidad"/>
    <s v="Porcentaje"/>
    <n v="100"/>
    <n v="1"/>
    <s v="Si"/>
    <s v="Salud y bienestar"/>
    <s v="No acumulativo"/>
    <n v="1"/>
    <m/>
    <m/>
    <m/>
    <n v="1"/>
    <n v="0.64516129"/>
    <n v="0"/>
    <n v="0"/>
    <m/>
    <m/>
    <m/>
    <m/>
    <n v="0.64516129"/>
    <m/>
  </r>
  <r>
    <x v="0"/>
    <x v="2"/>
    <s v="DIVISION DE ASEGURAMIENTO"/>
    <x v="2"/>
    <x v="2"/>
    <s v="1903 - Inspección, vigilancia y control"/>
    <s v="1903 - La Dorada Saludable: Vigilancia en salud pública eficiente "/>
    <s v="1903016 - Servicio de auditoría y visitas inspectivas"/>
    <x v="13"/>
    <x v="13"/>
    <s v="Realizar dieciséis (16) visitas de inspección a prestadores de servicios y administradores de  planes de beneficios para vigilar los recursos del régimen subsidiado"/>
    <s v="Número"/>
    <n v="16"/>
    <n v="0.25"/>
    <s v="Si"/>
    <s v="Paz, justicia e instituciones sólidas"/>
    <s v="Acumulativo"/>
    <n v="4"/>
    <n v="4"/>
    <n v="4"/>
    <n v="4"/>
    <n v="1"/>
    <n v="0.16129032258064516"/>
    <n v="0.48"/>
    <n v="7.7419354838709667E-2"/>
    <m/>
    <m/>
    <m/>
    <m/>
    <n v="0.23870967741935484"/>
    <m/>
  </r>
  <r>
    <x v="0"/>
    <x v="2"/>
    <s v="DIVISIÓN ADMINISTRATIVA DE SALUD PÚBLICA"/>
    <x v="2"/>
    <x v="2"/>
    <s v="1903 - Inspección, vigilancia y control"/>
    <s v="1903 - La Dorada Saludable: Vigilancia en salud pública eficiente "/>
    <s v="1903031 - Servicio de información de vigilancia epidemiológica"/>
    <x v="14"/>
    <x v="14"/>
    <s v="Fortalecer los mecanismos de vigilancia epidemiológica en el municipio, garantizando la entrega de un informe mensual al SI VIGILA, para un total de 48 informes, conforme a las directrices del Instituto Nacional de Salud y con interés de generar el &quot;observatorio Social municipal&quot;"/>
    <s v="Número"/>
    <n v="48"/>
    <n v="0.25"/>
    <s v="Si"/>
    <s v="Paz, justicia e instituciones sólidas"/>
    <s v="Acumulativo"/>
    <n v="12"/>
    <n v="12"/>
    <n v="12"/>
    <n v="12"/>
    <n v="1"/>
    <n v="0.16129032258064516"/>
    <n v="0.5"/>
    <n v="8.0645161290322578E-2"/>
    <m/>
    <m/>
    <m/>
    <m/>
    <n v="0.24193548387096775"/>
    <m/>
  </r>
  <r>
    <x v="0"/>
    <x v="2"/>
    <s v="DIVISIÓN ADMINISTRATIVA DE SALUD PÚBLICA"/>
    <x v="2"/>
    <x v="2"/>
    <s v="1905 - Salud pública"/>
    <s v=" 1905 - La Dorada Saludable: Salud Pública con énfasis en determinantes sociales "/>
    <s v="1905022 - Servicio de gestión del riesgo en temas de trastornos mentales"/>
    <x v="15"/>
    <x v="15"/>
    <s v="Implementar cuatro (4) campañas (una al año) para reducir trastornos mentales en todos los grupos poblacionales"/>
    <s v="Número"/>
    <n v="4"/>
    <n v="0.25"/>
    <s v="Si"/>
    <s v="Salud y bienestar"/>
    <s v="Acumulativo"/>
    <n v="1"/>
    <n v="1"/>
    <n v="1"/>
    <n v="1"/>
    <n v="1"/>
    <n v="0.16129032258064516"/>
    <n v="0.5"/>
    <n v="8.0645161290322578E-2"/>
    <m/>
    <m/>
    <m/>
    <m/>
    <n v="0.24193548387096775"/>
    <m/>
  </r>
  <r>
    <x v="0"/>
    <x v="2"/>
    <s v="DIVISIÓN ADMINISTRATIVA DE SALUD PÚBLICA"/>
    <x v="2"/>
    <x v="2"/>
    <s v="1905 - Salud pública"/>
    <s v=" 1905 - La Dorada Saludable: Salud Pública con énfasis en determinantes sociales "/>
    <s v="1905054 - Servicio de promoción de la salud"/>
    <x v="16"/>
    <x v="16"/>
    <s v="Implementar cuatro (4) estrategias que contengan el Plan de Intervenciones Colectivas PIC con enfoque en determinantes sociales y bajo los ejes establecidos por el Plan Decenal de Salud pública"/>
    <s v="Número"/>
    <n v="4"/>
    <n v="0.25"/>
    <s v="Si"/>
    <s v="Salud y bienestar"/>
    <s v="No acumulativo"/>
    <n v="4"/>
    <n v="4"/>
    <n v="4"/>
    <n v="4"/>
    <n v="1"/>
    <n v="0.16129032258064516"/>
    <n v="0.47"/>
    <n v="7.5806451612903225E-2"/>
    <m/>
    <m/>
    <m/>
    <m/>
    <n v="0.23709677419354838"/>
    <m/>
  </r>
  <r>
    <x v="0"/>
    <x v="2"/>
    <s v="DIVISIÓN ADMINISTRATIVA DE SALUD PÚBLICA"/>
    <x v="2"/>
    <x v="2"/>
    <s v="1905 - Salud pública"/>
    <s v=" 1905 - La Dorada Saludable: Salud Pública con énfasis en determinantes sociales "/>
    <s v="1905054 - Servicio de promoción de la salud"/>
    <x v="17"/>
    <x v="17"/>
    <s v="Implementar cuatro (4) estrategias de Atención Primaria en salud APS realizado por medio del modelo predictivo preventivo"/>
    <s v="Número"/>
    <n v="4"/>
    <n v="0.25"/>
    <s v="No"/>
    <s v="Salud y bienestar"/>
    <s v="Acumulativo"/>
    <n v="1"/>
    <n v="1"/>
    <n v="1"/>
    <n v="1"/>
    <n v="1"/>
    <n v="0.16129032258064516"/>
    <n v="0.5"/>
    <n v="0.64516129"/>
    <m/>
    <m/>
    <m/>
    <m/>
    <n v="0.80645161258064513"/>
    <m/>
  </r>
  <r>
    <x v="0"/>
    <x v="2"/>
    <s v="DIVISIÓN ADMINISTRATIVA DE SALUD PÚBLICA"/>
    <x v="2"/>
    <x v="2"/>
    <s v="1905 - Salud pública"/>
    <s v=" 1905 - La Dorada Saludable: Salud Pública con énfasis en determinantes sociales "/>
    <s v="1905054 - Servicio de promoción de la salud"/>
    <x v="18"/>
    <x v="18"/>
    <s v="Implementar cuatro (4) campañas (una al año) para reducir la tasa de violencias física intrafamiliar y de género con énfasis en prevención de la violencia sexual en población infantil"/>
    <s v="Número"/>
    <n v="4"/>
    <n v="0.25"/>
    <s v="No"/>
    <s v="Salud y bienestar"/>
    <s v="Acumulativo"/>
    <n v="1"/>
    <n v="1"/>
    <n v="1"/>
    <n v="1"/>
    <n v="1"/>
    <n v="0.16129032258064516"/>
    <n v="0.49"/>
    <n v="7.9032258064516123E-2"/>
    <m/>
    <m/>
    <m/>
    <m/>
    <n v="0.24032258064516127"/>
    <m/>
  </r>
  <r>
    <x v="0"/>
    <x v="2"/>
    <s v="SECRETARÍA DE SALUD"/>
    <x v="2"/>
    <x v="2"/>
    <s v="1906 - Aseguramiento y prestación integral de servicios de salud"/>
    <s v="1906 - La Dorada Saludable: Programa Integral de Aseguramiento en Salud "/>
    <s v="1906001 - Hospitales de primer nivel de atención adecuados"/>
    <x v="19"/>
    <x v="19"/>
    <s v="Desarrollar y ejecutar un plan de adecuación de infraestructura para el hospital con sedes en Guarinocito y Buenavista"/>
    <s v="Número"/>
    <n v="1"/>
    <n v="1"/>
    <s v="Si"/>
    <s v="Salud y bienestar"/>
    <s v="No acumulativo"/>
    <m/>
    <m/>
    <n v="1"/>
    <m/>
    <n v="0"/>
    <n v="0"/>
    <n v="0"/>
    <n v="0"/>
    <m/>
    <m/>
    <m/>
    <m/>
    <n v="0"/>
    <m/>
  </r>
  <r>
    <x v="0"/>
    <x v="2"/>
    <s v="DIVISION DE ASEGURAMIENTO"/>
    <x v="2"/>
    <x v="2"/>
    <s v="1906 - Aseguramiento y prestación integral de servicios de salud"/>
    <s v="1906 - La Dorada Saludable: Programa Integral de Aseguramiento en Salud "/>
    <s v="1906004 - Servicio de atención en salud a la población"/>
    <x v="20"/>
    <x v="20"/>
    <s v="Garantizar y sostener la cobertura de los servicios de salud en un 99% de los usuarios del régimen subsidiado en La Dorada"/>
    <s v="Número"/>
    <n v="99"/>
    <n v="0.25"/>
    <s v="Si"/>
    <s v="Salud y bienestar"/>
    <s v="No acumulativo"/>
    <n v="99"/>
    <n v="99"/>
    <n v="99"/>
    <n v="99"/>
    <n v="1"/>
    <n v="0.16129032258064516"/>
    <n v="0.55000000000000004"/>
    <n v="8.8709677419354843E-2"/>
    <m/>
    <m/>
    <m/>
    <m/>
    <n v="0.25"/>
    <m/>
  </r>
  <r>
    <x v="0"/>
    <x v="2"/>
    <s v="DIVISION DE ASEGURAMIENTO"/>
    <x v="2"/>
    <x v="2"/>
    <s v="1906 - Aseguramiento y prestación integral de servicios de salud"/>
    <s v="1906 - La Dorada Saludable: Programa Integral de Aseguramiento en Salud "/>
    <s v="1906005 - Hospitales de primer nivel de atención dotados"/>
    <x v="21"/>
    <x v="21"/>
    <s v="Dotar con tecnología biomédica a un (1) prestador de servicios de salud de la red pública con influencia en zonas vulnerables"/>
    <s v="Número"/>
    <n v="1"/>
    <n v="1"/>
    <s v="Si"/>
    <s v="Salud y bienestar"/>
    <s v="No acumulativo"/>
    <n v="1"/>
    <m/>
    <m/>
    <m/>
    <n v="1"/>
    <n v="0.64516129"/>
    <n v="0"/>
    <n v="0"/>
    <m/>
    <m/>
    <m/>
    <m/>
    <n v="0.64516129"/>
    <m/>
  </r>
  <r>
    <x v="0"/>
    <x v="2"/>
    <s v="SECRETARÍA DE SALUD"/>
    <x v="2"/>
    <x v="2"/>
    <s v="1906 - Aseguramiento y prestación integral de servicios de salud"/>
    <s v="1906 - La Dorada Saludable: Programa Integral de Aseguramiento en Salud "/>
    <s v="1906022 - Servicio de apoyo a la prestación del servicio de transporte de pacientes"/>
    <x v="22"/>
    <x v="22"/>
    <s v="Gestionar la adquisición de una ambulancia para optimizar los servicios de salud en áreas urbanas y rurales dispersas"/>
    <s v="Número"/>
    <n v="1"/>
    <n v="1"/>
    <s v="Si"/>
    <s v="Salud y bienestar"/>
    <s v="No acumulativo"/>
    <m/>
    <m/>
    <n v="1"/>
    <m/>
    <n v="0"/>
    <n v="0"/>
    <n v="0"/>
    <n v="0"/>
    <m/>
    <m/>
    <m/>
    <m/>
    <n v="0"/>
    <m/>
  </r>
  <r>
    <x v="0"/>
    <x v="2"/>
    <s v="DIVISION DE ASEGURAMIENTO"/>
    <x v="2"/>
    <x v="2"/>
    <s v="1906 - Aseguramiento y prestación integral de servicios de salud"/>
    <s v="1906 - La Dorada Saludable: Programa Integral de Aseguramiento en Salud "/>
    <s v="1906032 - Servicio de promoción de afiliaciones al régimen contributivo del Sistema General de Seguridad Social de las personas con capacidad de pago"/>
    <x v="23"/>
    <x v="23"/>
    <s v="Garantizar la búsqueda activa permanente al 100%de personas que cumplen con las condiciones de afiliación pero que aún no tienen acceso"/>
    <s v="Número"/>
    <n v="100"/>
    <n v="0.25"/>
    <s v="Si"/>
    <s v="Salud y bienestar"/>
    <s v="Acumulativo"/>
    <n v="30"/>
    <n v="30"/>
    <n v="20"/>
    <n v="20"/>
    <n v="1"/>
    <n v="0.16129032258064516"/>
    <n v="0.4"/>
    <n v="6.4516129032258063E-2"/>
    <m/>
    <m/>
    <m/>
    <m/>
    <n v="0.22580645161290322"/>
    <m/>
  </r>
  <r>
    <x v="0"/>
    <x v="2"/>
    <s v="SECRETARÍA DE SALUD"/>
    <x v="2"/>
    <x v="2"/>
    <s v="1906 - Aseguramiento y prestación integral de servicios de salud"/>
    <s v="1906 - La Dorada Saludable: Programa Integral de Aseguramiento en Salud "/>
    <s v="1906033 - Unidades móviles para la atención médica adquiridas y dotadas"/>
    <x v="24"/>
    <x v="24"/>
    <s v="Gestionar una unidad móvil con el fin de brindar los servicios de atención primaria en salud en el municipio de La Dorada"/>
    <s v="Número"/>
    <n v="1"/>
    <n v="1"/>
    <s v="Si"/>
    <s v="Salud y bienestar"/>
    <s v="No acumulativo"/>
    <m/>
    <m/>
    <n v="1"/>
    <m/>
    <n v="0"/>
    <n v="0"/>
    <n v="0"/>
    <n v="0"/>
    <m/>
    <m/>
    <m/>
    <m/>
    <n v="0"/>
    <m/>
  </r>
  <r>
    <x v="0"/>
    <x v="2"/>
    <s v="DIVISION DE ASEGURAMIENTO"/>
    <x v="2"/>
    <x v="2"/>
    <s v="1906 - Aseguramiento y prestación integral de servicios de salud"/>
    <s v="1906 - La Dorada Saludable: Programa Integral de Aseguramiento en Salud "/>
    <s v="1906041 - Servicio de asistencia técnica"/>
    <x v="25"/>
    <x v="25"/>
    <s v="Realizar (16) Asistencias técnicas para el fortalecimiento del Consejo Territorial de salud, los Copagos y las Veedurías en salud en temas de prestación de servicios y derechos en salud. personas con necesidades especiales de movilidad"/>
    <s v="Número"/>
    <n v="16"/>
    <n v="0.25"/>
    <s v="Si"/>
    <s v="Salud y bienestar"/>
    <s v="No acumulativo"/>
    <n v="16"/>
    <n v="16"/>
    <n v="16"/>
    <n v="16"/>
    <n v="1"/>
    <n v="0.16129032258064516"/>
    <n v="0.5"/>
    <n v="8.0645161290322578E-2"/>
    <m/>
    <m/>
    <m/>
    <m/>
    <n v="0.24193548387096775"/>
    <m/>
  </r>
  <r>
    <x v="0"/>
    <x v="2"/>
    <s v="DIVISION DE ASEGURAMIENTO"/>
    <x v="2"/>
    <x v="2"/>
    <s v="1906 - Aseguramiento y prestación integral de servicios de salud"/>
    <s v="1906 - La Dorada Saludable: Programa Integral de Aseguramiento en Salud "/>
    <s v="1906044 - Servicio de afiliaciones al régimen subsidiado del Sistema General de Seguridad Social"/>
    <x v="26"/>
    <x v="26"/>
    <s v="Realizar afiliaciones al régimen subsidiado a las personas que cumplan las condiciones para pertenecer al Sistema General de seguridad social en salud pero que no cuentan con capacidad de pago"/>
    <s v="Número"/>
    <n v="1200"/>
    <n v="0.25"/>
    <s v="Si"/>
    <s v="Salud y bienestar"/>
    <s v="Acumulativo"/>
    <n v="350"/>
    <n v="350"/>
    <n v="350"/>
    <n v="150"/>
    <n v="1"/>
    <n v="0.16129032258064516"/>
    <n v="0.48"/>
    <n v="7.7419354838709667E-2"/>
    <m/>
    <m/>
    <m/>
    <m/>
    <n v="0.23870967741935484"/>
    <m/>
  </r>
  <r>
    <x v="2"/>
    <x v="1"/>
    <s v="ÁREA DE ALUMBRADO PUBLICO"/>
    <x v="3"/>
    <x v="3"/>
    <s v="2102 - Consolidación productiva del sector de energía eléctrica"/>
    <s v="2102 - Consolidación productiva y reconversión energética del municipio de la Dorada "/>
    <s v="2102010 - Redes de alumbrado público ampliadas"/>
    <x v="27"/>
    <x v="27"/>
    <s v="Ampliar 10.000 metros de redes de alumbrado público en el Municipio de La Dorada"/>
    <s v="Metros "/>
    <n v="10000"/>
    <n v="0.25"/>
    <s v="Si"/>
    <s v="Energía asequible y no contaminante"/>
    <s v="Acumulativo"/>
    <n v="2500"/>
    <n v="2500"/>
    <n v="2500"/>
    <n v="2500"/>
    <n v="0.04"/>
    <n v="6.4516129032258064E-3"/>
    <n v="0"/>
    <n v="0"/>
    <m/>
    <m/>
    <m/>
    <m/>
    <n v="6.4516129032258064E-3"/>
    <m/>
  </r>
  <r>
    <x v="2"/>
    <x v="1"/>
    <s v="ÁREA DE ALUMBRADO PUBLICO"/>
    <x v="3"/>
    <x v="3"/>
    <s v="2102 - Consolidación productiva del sector de energía eléctrica"/>
    <s v="2102 - Consolidación productiva y reconversión energética del municipio de la Dorada "/>
    <s v="2102011 - Redes de alumbrado público con mantenimiento"/>
    <x v="28"/>
    <x v="28"/>
    <s v="Realizar mantenimiento a 125.000 metros de redes de alumbrado público en el Municipio de La Dorada"/>
    <s v="Metros "/>
    <n v="125000"/>
    <n v="0.25"/>
    <s v="Si"/>
    <s v="Energía asequible y no contaminante"/>
    <s v="Acumulativo"/>
    <n v="31250"/>
    <n v="31250"/>
    <n v="31250"/>
    <n v="31250"/>
    <n v="1"/>
    <n v="0.16129032258064516"/>
    <n v="0.11"/>
    <n v="1.7741935483870968E-2"/>
    <m/>
    <m/>
    <m/>
    <m/>
    <n v="0.17903225806451611"/>
    <m/>
  </r>
  <r>
    <x v="2"/>
    <x v="1"/>
    <s v="ÁREA DE ALUMBRADO PUBLICO"/>
    <x v="3"/>
    <x v="3"/>
    <s v="2102 - Consolidación productiva del sector de energía eléctrica"/>
    <s v="2102 - Consolidación productiva y reconversión energética del municipio de la Dorada "/>
    <s v="2102013 - Redes de alumbrado público mejoradas"/>
    <x v="29"/>
    <x v="29"/>
    <s v="Desarrollar acciones orientadas al mejoramiento de 15.000 metros de redes de alumbrado público en el Municipio de La Dorada"/>
    <s v="Metros "/>
    <n v="15000"/>
    <n v="0.25"/>
    <s v="Si"/>
    <s v="Energía asequible y no contaminante"/>
    <s v="Acumulativo"/>
    <n v="3750"/>
    <n v="3750"/>
    <n v="3750"/>
    <n v="3750"/>
    <n v="0.52"/>
    <n v="8.387096774193549E-2"/>
    <n v="0"/>
    <n v="0"/>
    <m/>
    <m/>
    <m/>
    <m/>
    <n v="8.387096774193549E-2"/>
    <m/>
  </r>
  <r>
    <x v="2"/>
    <x v="1"/>
    <s v="ÁREA DE ALUMBRADO PUBLICO"/>
    <x v="3"/>
    <x v="3"/>
    <s v="2102 - Consolidación productiva del sector de energía eléctrica"/>
    <s v="2102 - Consolidación productiva y reconversión energética del municipio de la Dorada "/>
    <s v="2102036 - Servicio de educación informal a las comunidades en temas de eficiencia energética y el uso racional de la energía"/>
    <x v="30"/>
    <x v="30"/>
    <s v="Capacitar a 1000 personas en temas de eficiencia energética y uso racional de la energía"/>
    <s v="Número"/>
    <n v="1000"/>
    <n v="1"/>
    <s v="Si"/>
    <s v="Energía asequible y no contaminante"/>
    <s v="No acumulativo"/>
    <m/>
    <n v="1000"/>
    <m/>
    <m/>
    <n v="0"/>
    <n v="0"/>
    <n v="0"/>
    <n v="0"/>
    <m/>
    <m/>
    <m/>
    <m/>
    <n v="0"/>
    <m/>
  </r>
  <r>
    <x v="2"/>
    <x v="1"/>
    <s v="ÁREA DE ALUMBRADO PUBLICO"/>
    <x v="3"/>
    <x v="3"/>
    <s v="2102 - Consolidación productiva del sector de energía eléctrica"/>
    <s v="2102 - Consolidación productiva y reconversión energética del municipio de la Dorada "/>
    <s v="2102038 - Central de generación fotovoltaica construida"/>
    <x v="31"/>
    <x v="31"/>
    <s v="Implementar 5 centrales de generación fotovoltaicas que permita la autogeneración de energía en las Instituciones Educativas del municipio de La Dorada. (Reconversión de energía tradicional a fotovoltaica)"/>
    <s v="Número"/>
    <n v="5"/>
    <n v="0.33333333333333337"/>
    <s v="Si"/>
    <s v="Energía asequible y no contaminante"/>
    <s v="Acumulativo"/>
    <m/>
    <n v="1"/>
    <n v="3"/>
    <n v="1"/>
    <n v="0"/>
    <n v="0"/>
    <n v="0"/>
    <n v="0"/>
    <m/>
    <m/>
    <m/>
    <m/>
    <n v="0"/>
    <m/>
  </r>
  <r>
    <x v="2"/>
    <x v="1"/>
    <s v="ÁREA DE ALUMBRADO PUBLICO"/>
    <x v="3"/>
    <x v="3"/>
    <s v="2102 - Consolidación productiva del sector de energía eléctrica"/>
    <s v="2102 - Consolidación productiva y reconversión energética del municipio de la Dorada "/>
    <s v="2102058 - Unidades de generación fotovoltaica de energía eléctrica instaladas"/>
    <x v="32"/>
    <x v="32"/>
    <s v="Instalar 150 Unidades Fotovoltaicas para zona urbana y rural del Municipio de La Dorada"/>
    <s v="Número"/>
    <n v="150"/>
    <n v="0.25"/>
    <s v="Si"/>
    <s v="Energía asequible y no contaminante"/>
    <s v="Acumulativo"/>
    <n v="1"/>
    <n v="80"/>
    <n v="40"/>
    <n v="30"/>
    <n v="0"/>
    <n v="0"/>
    <n v="0"/>
    <n v="0"/>
    <m/>
    <m/>
    <m/>
    <m/>
    <n v="0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26 - Servicio de acondicionamiento de ambientes de aprendizaje"/>
    <x v="33"/>
    <x v="33"/>
    <s v="Dotar nueve sedes de instituciones educativas oficiales del municipio de La Dorada con laboratorios de electrónica, kits de robótica, así como materiales para la formación complementaria"/>
    <s v="Número"/>
    <n v="9"/>
    <n v="1"/>
    <s v="Si"/>
    <s v="Educación de calidad"/>
    <s v="No acumulativo"/>
    <m/>
    <n v="9"/>
    <m/>
    <m/>
    <n v="0"/>
    <n v="0"/>
    <n v="0"/>
    <n v="0"/>
    <m/>
    <m/>
    <m/>
    <m/>
    <n v="0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29 - Servicio de apoyo a la permanencia con transporte escolar"/>
    <x v="34"/>
    <x v="34"/>
    <s v="Proveer servicio de transporte escolar a 650 estudiantes en La Dorada"/>
    <s v="Número"/>
    <n v="650"/>
    <n v="0.25"/>
    <s v="Si"/>
    <s v="Educación de calidad"/>
    <s v="No acumulativo"/>
    <n v="650"/>
    <n v="650"/>
    <n v="650"/>
    <n v="650"/>
    <n v="0.96"/>
    <n v="0.15483870967741933"/>
    <n v="0.4"/>
    <n v="6.4516129032258063E-2"/>
    <m/>
    <m/>
    <m/>
    <m/>
    <n v="0.2193548387096774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33 - Servicio de fomento para la permanencia en programas de educación formal"/>
    <x v="35"/>
    <x v="35"/>
    <s v="Beneficiar a 4.000 estudiantes con estrategias de permanencia enfocadas en la población vulnerable escolarizada del sistema educativo del municipio de La Dorada"/>
    <s v="Número"/>
    <n v="4000"/>
    <n v="0.25"/>
    <s v="Si"/>
    <s v="Educación de calidad"/>
    <s v="Acumulativo"/>
    <n v="1000"/>
    <n v="1000"/>
    <n v="1000"/>
    <n v="1000"/>
    <n v="1"/>
    <n v="0.16129032258064516"/>
    <n v="0.6"/>
    <n v="9.6774193548387094E-2"/>
    <m/>
    <m/>
    <m/>
    <m/>
    <n v="0.25806451612903225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34 - Servicio educativos de promoción del bilingüismo"/>
    <x v="36"/>
    <x v="36"/>
    <s v="Beneficiar a 200 estudiantes de instituciones oficiales con formación para el desarrollo de competencias en un segundo idioma en el municipio de La Dorada"/>
    <s v="Número"/>
    <n v="200"/>
    <n v="0.5"/>
    <s v="Si"/>
    <s v="Educación de calidad"/>
    <s v="Acumulativo"/>
    <m/>
    <n v="119"/>
    <n v="81"/>
    <m/>
    <n v="0"/>
    <n v="0"/>
    <n v="0"/>
    <n v="0"/>
    <m/>
    <m/>
    <m/>
    <m/>
    <n v="0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62 - Infraestructura educativa mantenida"/>
    <x v="37"/>
    <x v="37"/>
    <s v="Desarrollar acciones para el mejoramiento de la Infraestructura de las Instituciones Educativas oficiales en el Municipio de La Dorada  "/>
    <s v="Número"/>
    <n v="9"/>
    <n v="0.25"/>
    <s v="Si"/>
    <s v="Educación de calidad"/>
    <s v="No acumulativo"/>
    <n v="9"/>
    <n v="9"/>
    <n v="9"/>
    <n v="9"/>
    <n v="1"/>
    <n v="0.16129032258064516"/>
    <n v="0.55000000000000004"/>
    <n v="8.8709677419354843E-2"/>
    <m/>
    <m/>
    <m/>
    <m/>
    <n v="0.25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67 - Servicio de apoyo para el fortalecimiento de escuelas de padres"/>
    <x v="38"/>
    <x v="38"/>
    <s v="Fortalecer 9 programas de escuelas para padres en las sedes de la Instituciones educativas de La Dorada"/>
    <s v="Número"/>
    <n v="9"/>
    <n v="0.33333333333333337"/>
    <s v="Si"/>
    <s v="Paz, justicia e instituciones sólidas"/>
    <s v="Acumulativo"/>
    <m/>
    <n v="3"/>
    <n v="3"/>
    <n v="3"/>
    <n v="0"/>
    <n v="0"/>
    <n v="0"/>
    <n v="0"/>
    <m/>
    <m/>
    <m/>
    <m/>
    <n v="0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73 - Servicio de evaluación de la calidad de la educación inicial, preescolar, básica y media"/>
    <x v="39"/>
    <x v="39"/>
    <s v="Evaluar a 800 estudiantes con programas que permitan la aplicación y análisis de pruebas de calidad educativa en el municipio de La Dorada"/>
    <s v="Número"/>
    <n v="800"/>
    <n v="0.33333333333333337"/>
    <s v="Si"/>
    <s v="Paz, justicia e instituciones sólidas"/>
    <s v="Acumulativo"/>
    <m/>
    <n v="300"/>
    <n v="300"/>
    <n v="200"/>
    <n v="0"/>
    <n v="0"/>
    <n v="0.7"/>
    <n v="0.1129032258064516"/>
    <m/>
    <m/>
    <m/>
    <m/>
    <n v="0.1129032258064516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76 - Servicio de asistencia técnica a comunidades en fortalecimiento del tejido social y construcción de escenarios comunitarios protectores de derechos"/>
    <x v="40"/>
    <x v="40"/>
    <s v="Brindar apoyo a 3 comunidades educativas del municipio con estrategias comunitarias para la transmisión de saberes intergeneracionales, educación inclusiva y acciones de formación comunitaria con enfoque diferencial"/>
    <s v="Número"/>
    <n v="3"/>
    <n v="1"/>
    <s v="Si"/>
    <s v="Paz, justicia e instituciones sólidas"/>
    <s v="No acumulativo"/>
    <m/>
    <m/>
    <n v="3"/>
    <m/>
    <n v="0"/>
    <n v="0"/>
    <n v="0"/>
    <n v="0"/>
    <m/>
    <m/>
    <m/>
    <m/>
    <n v="0"/>
    <m/>
  </r>
  <r>
    <x v="0"/>
    <x v="3"/>
    <s v="DIVISIÓN ADMINISTRATIVA DE EDUCACIÓN"/>
    <x v="4"/>
    <x v="4"/>
    <s v="2201 - Calidad, cobertura y fortalecimiento de la educación inicial, prescolar, básica y media"/>
    <s v="2201 - La Fuerza de las ideas, la creatividad y la educación al servicio de La Dorada Caldas"/>
    <s v="2201079 - Servicio de apoyo financiero a entidades territoriales para la ejecución de estrategias de permanencia con alimentación escolar"/>
    <x v="41"/>
    <x v="41"/>
    <s v="Beneficiar a 7.391 estudiantes con el Programa de Alimentación Escolar en el municipio de La Dorada"/>
    <s v="Número"/>
    <n v="7391"/>
    <n v="0.25"/>
    <s v="Si"/>
    <s v="Educación de calidad"/>
    <s v="No acumulativo"/>
    <n v="7391"/>
    <n v="7391"/>
    <n v="7391"/>
    <n v="7391"/>
    <n v="0.7"/>
    <n v="0.1129032258064516"/>
    <n v="0.37"/>
    <n v="5.9677419354838709E-2"/>
    <m/>
    <m/>
    <m/>
    <m/>
    <n v="0.17258064516129029"/>
    <m/>
  </r>
  <r>
    <x v="0"/>
    <x v="3"/>
    <s v="DIVISIÓN ADMINISTRATIVA DE EDUCACIÓN"/>
    <x v="4"/>
    <x v="4"/>
    <s v="2202 - Calidad y fomento de la educación superior"/>
    <s v="2202 - La Dorada Puerto Universitario y de Oportunidades "/>
    <s v="2202062 - Servicio de fomento para el acceso a la educación superior "/>
    <x v="42"/>
    <x v="42"/>
    <s v="Beneficiar a 1200 estudiantes con estrategias de acceso y permanencia enfocadas a la formación flexible y pertinente en el marco de la educación técnica y tecnológica municipio de La Dorada"/>
    <s v="Número"/>
    <n v="1200"/>
    <n v="0.25"/>
    <s v="Si"/>
    <s v="Educación de calidad"/>
    <s v="Acumulativo"/>
    <n v="300"/>
    <n v="300"/>
    <n v="300"/>
    <n v="300"/>
    <n v="1"/>
    <n v="0.16129032258064516"/>
    <n v="0.5"/>
    <n v="0.64516129"/>
    <m/>
    <m/>
    <m/>
    <m/>
    <n v="0.80645161258064513"/>
    <m/>
  </r>
  <r>
    <x v="0"/>
    <x v="3"/>
    <s v="DIVISIÓN ADMINISTRATIVA DE EDUCACIÓN"/>
    <x v="4"/>
    <x v="4"/>
    <s v="2202 - Calidad y fomento de la educación superior"/>
    <s v="2202 - La Dorada Puerto Universitario y de Oportunidades "/>
    <s v="2202063 - Servicio de apoyo financiero para el acceso a la educación superior"/>
    <x v="43"/>
    <x v="43"/>
    <s v="Promover el acceso a la educación superior para 30 estudiantes con programas o estrategias específicas en el Municipio de La Dorada"/>
    <s v="Número"/>
    <n v="30"/>
    <n v="0.25"/>
    <s v="Si"/>
    <s v="Educación de calidad"/>
    <s v="No acumulativo"/>
    <n v="30"/>
    <n v="30"/>
    <n v="30"/>
    <n v="30"/>
    <n v="0.6"/>
    <n v="9.6774193548387094E-2"/>
    <n v="0"/>
    <n v="0"/>
    <m/>
    <m/>
    <m/>
    <m/>
    <n v="9.6774193548387094E-2"/>
    <m/>
  </r>
  <r>
    <x v="1"/>
    <x v="1"/>
    <s v="DIVISIÓN ADMINISTRATIVA DE SISTEMAS"/>
    <x v="5"/>
    <x v="5"/>
    <s v="2301 - Facilitar el acceso y uso de las Tecnologías de la Información y las Comunicaciones (TIC) en todo el territorio nacional"/>
    <s v="2301 - Acceso y uso de las Tecnologías de la Información y las Comunicaciones en todo el territorio Doradense "/>
    <s v="2301062 - Servicio de apoyo en tecnologías de la información y las comunicaciones para la educación básica, primaria y secundaria"/>
    <x v="44"/>
    <x v="44"/>
    <s v="Proveer a 3,500 estudiantes con conectividad a Internet de banda ancha para el acceso y manejo de recursos educativos digitales"/>
    <s v="Número"/>
    <n v="3500"/>
    <n v="0.33333333333333337"/>
    <s v="Si"/>
    <s v="Educación de calidad"/>
    <s v="Acumulativo"/>
    <m/>
    <n v="1500"/>
    <n v="1000"/>
    <n v="1000"/>
    <n v="0"/>
    <n v="0"/>
    <n v="0.5"/>
    <n v="8.0645161290322578E-2"/>
    <m/>
    <m/>
    <m/>
    <m/>
    <n v="8.0645161290322578E-2"/>
    <m/>
  </r>
  <r>
    <x v="1"/>
    <x v="1"/>
    <s v="DIVISIÓN ADMINISTRATIVA DE SISTEMAS"/>
    <x v="5"/>
    <x v="5"/>
    <s v="2301 - Facilitar el acceso y uso de las Tecnologías de la Información y las Comunicaciones (TIC) en todo el territorio nacional"/>
    <s v="2301 - Acceso y uso de las Tecnologías de la Información y las Comunicaciones en todo el territorio Doradense "/>
    <s v="2301075 - Servicio de Información implementado"/>
    <x v="45"/>
    <x v="45"/>
    <s v="Desarrollar un (1) sistema de información, que a través de aplicaciones web y móviles, centralice la gestión de información y la prestación de servicios, buscando optimizar la interconectividad y el acceso a la oferta institucional"/>
    <s v="Número"/>
    <n v="1"/>
    <n v="0.25"/>
    <s v="Si"/>
    <s v="Paz, justicia e instituciones sólidas"/>
    <s v="No acumulativo"/>
    <n v="1"/>
    <n v="1"/>
    <n v="1"/>
    <n v="1"/>
    <n v="1"/>
    <n v="0.16129032258064516"/>
    <n v="0.46"/>
    <n v="7.4193548387096769E-2"/>
    <m/>
    <m/>
    <m/>
    <m/>
    <n v="0.23548387096774193"/>
    <m/>
  </r>
  <r>
    <x v="1"/>
    <x v="1"/>
    <s v="DIVISIÓN ADMINISTRATIVA DE SISTEMAS"/>
    <x v="5"/>
    <x v="5"/>
    <s v="2301 - Facilitar el acceso y uso de las Tecnologías de la Información y las Comunicaciones (TIC) en todo el territorio nacional"/>
    <s v="2301 - Acceso y uso de las Tecnologías de la Información y las Comunicaciones en todo el territorio Doradense "/>
    <s v="2301079 -  Servicio de acceso zonas digitales"/>
    <x v="46"/>
    <x v="46"/>
    <s v="Habilitar 60 puntos de acceso a redes inalámbricas de alta velocidad (Wifi) para cobertura digital en las zonas urbanas y rurales del municipio"/>
    <s v="Número"/>
    <n v="60"/>
    <n v="0.25"/>
    <s v="Si"/>
    <s v="Industria, innovación e infraestructura"/>
    <s v="Acumulativo"/>
    <n v="20"/>
    <n v="20"/>
    <n v="10"/>
    <n v="10"/>
    <n v="1"/>
    <n v="0.16129032258064516"/>
    <n v="0.5"/>
    <n v="8.0645161290322578E-2"/>
    <m/>
    <m/>
    <m/>
    <m/>
    <n v="0.24193548387096775"/>
    <m/>
  </r>
  <r>
    <x v="2"/>
    <x v="1"/>
    <s v="DIVISIÓN ADMINISTRATIVA DE OBRAS"/>
    <x v="6"/>
    <x v="6"/>
    <s v="2402 - Infraestructura red vial regional"/>
    <s v="2402 - La Dorada eje de conectividad "/>
    <s v="2402112 - Vía terciaria con mantenimiento periódico o rutinario"/>
    <x v="47"/>
    <x v="47"/>
    <s v="Desarrollar acciones para el mantenimiento y rehabilitación de 100 Km de vías terciarias en el municipio de La Dorada. (Placa Huellas, Bateas, Puentes)"/>
    <s v="Kilómetros"/>
    <n v="100"/>
    <n v="0.25"/>
    <s v="Si"/>
    <s v="Industria, innovación e infraestructura"/>
    <s v="Acumulativo"/>
    <n v="25"/>
    <n v="25"/>
    <n v="25"/>
    <n v="25"/>
    <n v="0"/>
    <n v="0"/>
    <n v="0.25"/>
    <n v="4.0322580645161289E-2"/>
    <m/>
    <m/>
    <m/>
    <m/>
    <n v="4.0322580645161289E-2"/>
    <m/>
  </r>
  <r>
    <x v="2"/>
    <x v="1"/>
    <s v="DIVISIÓN ADMINISTRATIVA DE OBRAS"/>
    <x v="6"/>
    <x v="6"/>
    <s v="2402 - Infraestructura red vial regional"/>
    <s v="2402 - La Dorada eje de conectividad "/>
    <s v="2402115 - Vía urbana con mantenimiento periódico o rutinario"/>
    <x v="48"/>
    <x v="48"/>
    <s v="Realizar la construcción y mantenimiento de 30 Km vías urbanas del municipio"/>
    <s v="Kilómetros"/>
    <n v="30"/>
    <n v="0.25"/>
    <s v="Si"/>
    <s v="Industria, innovación e infraestructura"/>
    <s v="Acumulativo"/>
    <n v="5"/>
    <n v="10"/>
    <n v="10"/>
    <n v="5"/>
    <n v="4.7300000000000002E-2"/>
    <n v="7.6290322580645159E-3"/>
    <n v="0.45"/>
    <n v="7.2580645161290328E-2"/>
    <m/>
    <m/>
    <m/>
    <m/>
    <n v="8.020967741935485E-2"/>
    <m/>
  </r>
  <r>
    <x v="2"/>
    <x v="1"/>
    <s v="DIVISIÓN ADMINISTRATIVA DE OBRAS"/>
    <x v="6"/>
    <x v="6"/>
    <s v="2402 - Infraestructura red vial regional"/>
    <s v="2402 - La Dorada eje de conectividad "/>
    <s v="2402125 - Banco de maquinaria dotado"/>
    <x v="49"/>
    <x v="49"/>
    <s v="Adquirir 5 equipos de maquinaria amarilla, requeridos para realizar el mantenimiento de la malla vial rural y urbana del municipio de La Dorada"/>
    <s v="Número"/>
    <n v="5"/>
    <n v="1"/>
    <s v="Si"/>
    <s v="Industria, innovación e infraestructura"/>
    <s v="No acumulativo"/>
    <m/>
    <n v="5"/>
    <m/>
    <m/>
    <n v="0"/>
    <n v="0"/>
    <n v="0"/>
    <n v="0"/>
    <m/>
    <m/>
    <m/>
    <m/>
    <n v="0"/>
    <m/>
  </r>
  <r>
    <x v="2"/>
    <x v="0"/>
    <s v="DIVISIÓN ADMINISTRATIVA DE TRANSITO Y TRANSPORTE"/>
    <x v="6"/>
    <x v="6"/>
    <s v="2409 - Seguridad de transporte"/>
    <s v="2409 - La Dorada, movilidad amable y segura "/>
    <s v="2409009 - Servicio de promoción y difusión para la seguridad de transporte"/>
    <x v="50"/>
    <x v="50"/>
    <s v="Implementar el Plan Local de Seguridad Vial"/>
    <s v="Número"/>
    <n v="7"/>
    <n v="0.25"/>
    <s v="Si"/>
    <s v="Ciudades y comunidades sostenibles"/>
    <s v="No acumulativo"/>
    <n v="7"/>
    <n v="7"/>
    <n v="7"/>
    <n v="7"/>
    <n v="1"/>
    <n v="0.16129032258064516"/>
    <n v="0.73"/>
    <n v="0.11774193548387096"/>
    <m/>
    <m/>
    <m/>
    <m/>
    <n v="0.27903225806451615"/>
    <m/>
  </r>
  <r>
    <x v="2"/>
    <x v="0"/>
    <s v="DIVISIÓN ADMINISTRATIVA DE TRANSITO Y TRANSPORTE"/>
    <x v="6"/>
    <x v="6"/>
    <s v="2409 - Seguridad de transporte"/>
    <s v="2409 - La Dorada, movilidad amable y segura "/>
    <s v="2409011 - Servicio de control a la seguridad vial"/>
    <x v="51"/>
    <x v="51"/>
    <s v="Dotar con un sistema de vigilancia inteligente a la autoridad de tránsito del municipio de La Dorada"/>
    <s v="Número"/>
    <n v="1"/>
    <n v="1"/>
    <s v="Si"/>
    <s v="Ciudades y comunidades sostenibles"/>
    <s v="No acumulativo"/>
    <m/>
    <m/>
    <n v="1"/>
    <m/>
    <n v="0"/>
    <n v="0"/>
    <n v="0"/>
    <n v="0"/>
    <m/>
    <m/>
    <m/>
    <m/>
    <n v="0"/>
    <m/>
  </r>
  <r>
    <x v="3"/>
    <x v="1"/>
    <s v="DIVISIÓN ADMINISTRATIVA DE MEDIO AMBIENTE"/>
    <x v="7"/>
    <x v="7"/>
    <s v="3201 - Fortalecimiento del desempeño ambiental de los sectores productivos"/>
    <s v="3201 - Fortalecimiento del desempeño ambiental de los sectores productivos de La Dorada "/>
    <s v="3201002 - Documentos de lineamientos técnicos para el fortalecimiento del desempeño ambiental de los sectores productivos"/>
    <x v="52"/>
    <x v="52"/>
    <s v="Formular (3) estudios técnicos para la planificación sectorial y la gestión ambiental: Plan de Gestión Ambiental Municipal, Plan de Manejo de Humedales, Plan Integral de Gestión del Cambio Climático"/>
    <s v="Número"/>
    <n v="3"/>
    <n v="0.5"/>
    <s v="Si"/>
    <s v="Vida de ecosistemas terrestres"/>
    <s v="Acumulativo"/>
    <m/>
    <m/>
    <n v="2"/>
    <n v="1"/>
    <n v="0"/>
    <n v="0"/>
    <n v="0"/>
    <n v="0"/>
    <m/>
    <m/>
    <m/>
    <m/>
    <n v="0"/>
    <m/>
  </r>
  <r>
    <x v="3"/>
    <x v="1"/>
    <s v="DIVISIÓN ADMINISTRATIVA DE MEDIO AMBIENTE"/>
    <x v="7"/>
    <x v="7"/>
    <s v="3201 - Fortalecimiento del desempeño ambiental de los sectores productivos"/>
    <s v="3201 - Fortalecimiento del desempeño ambiental de los sectores productivos de La Dorada "/>
    <s v="3201008 - Servicio de vigilancia de la calidad del aire"/>
    <x v="53"/>
    <x v="53"/>
    <s v="Realizar un (1) informe técnico sobre la calidad del aire en el municipio para establecer acciones de mejora"/>
    <s v="Número"/>
    <n v="1"/>
    <n v="1"/>
    <s v="No"/>
    <s v="Alianzas para lograr los objetivos"/>
    <s v="No acumulativo"/>
    <m/>
    <n v="1"/>
    <m/>
    <m/>
    <n v="0"/>
    <n v="0"/>
    <n v="0.46"/>
    <n v="7.4193548387096769E-2"/>
    <m/>
    <m/>
    <m/>
    <m/>
    <n v="7.4193548387096769E-2"/>
    <m/>
  </r>
  <r>
    <x v="3"/>
    <x v="1"/>
    <s v="DIVISIÓN ADMINISTRATIVA DE MEDIO AMBIENTE"/>
    <x v="7"/>
    <x v="7"/>
    <s v="3201 - Fortalecimiento del desempeño ambiental de los sectores productivos"/>
    <s v="3201 - Fortalecimiento del desempeño ambiental de los sectores productivos de La Dorada "/>
    <s v="3201028 - Servicio de monitoreo de fuentes de emisión de ruido"/>
    <x v="54"/>
    <x v="54"/>
    <s v="Monitorear cinco (5) fuentes de emisión de ruido en la zona urbana de La Dorada"/>
    <s v="Número"/>
    <n v="5"/>
    <n v="0.25"/>
    <s v="Si"/>
    <s v="Industria, innovación e infraestructura"/>
    <s v="No acumulativo"/>
    <n v="5"/>
    <n v="5"/>
    <n v="5"/>
    <n v="5"/>
    <n v="1"/>
    <n v="0.16129032258064516"/>
    <n v="0.25"/>
    <n v="4.0322580645161289E-2"/>
    <m/>
    <m/>
    <m/>
    <m/>
    <n v="0.20161290322580644"/>
    <m/>
  </r>
  <r>
    <x v="3"/>
    <x v="1"/>
    <s v="DIVISIÓN ADMINISTRATIVA DE MEDIO AMBIENTE"/>
    <x v="7"/>
    <x v="7"/>
    <s v="3202 - Conservación de la biodiversidad y sus servicios ecosistémicos"/>
    <s v="3202 - Conservación de la biodiversidad y protección de los ecosistemas de La Dorada "/>
    <s v="3202002 - Documentos de planeación para la conservación de la biodiversidad y sus servicios eco sistémicos"/>
    <x v="55"/>
    <x v="55"/>
    <s v="Construir un (1) esquema de pagos por servicios ambientales para la protección humedales y el Bosque Seco Tropical"/>
    <s v="Número"/>
    <n v="1"/>
    <n v="1"/>
    <s v="No"/>
    <s v="Vida de ecosistemas terrestres"/>
    <s v="No acumulativo"/>
    <n v="1"/>
    <m/>
    <m/>
    <m/>
    <n v="1"/>
    <n v="0.64516129"/>
    <n v="0"/>
    <n v="0"/>
    <m/>
    <m/>
    <m/>
    <m/>
    <n v="0.64516129"/>
    <m/>
  </r>
  <r>
    <x v="3"/>
    <x v="1"/>
    <s v="DIVISIÓN ADMINISTRATIVA DE MEDIO AMBIENTE"/>
    <x v="7"/>
    <x v="7"/>
    <s v="3202 - Conservación de la biodiversidad y sus servicios ecosistémicos"/>
    <s v="3202 - Conservación de la biodiversidad y protección de los ecosistemas de La Dorada "/>
    <s v="3202005 - Servicio de restauración de ecosistemas"/>
    <x v="56"/>
    <x v="56"/>
    <s v="Delimitar y proteger (10) hectáreas de Bosque Seco Tropical"/>
    <s v="Hectáreas"/>
    <n v="10"/>
    <n v="0.33333333333333337"/>
    <s v="Si"/>
    <s v="Vida de ecosistemas terrestres"/>
    <s v="Acumulativo"/>
    <m/>
    <n v="4"/>
    <n v="3"/>
    <n v="3"/>
    <n v="0"/>
    <n v="0"/>
    <n v="0.45"/>
    <n v="7.2580645161290328E-2"/>
    <m/>
    <m/>
    <m/>
    <m/>
    <n v="7.2580645161290328E-2"/>
    <m/>
  </r>
  <r>
    <x v="3"/>
    <x v="1"/>
    <s v="DIVISIÓN ADMINISTRATIVA DE MEDIO AMBIENTE"/>
    <x v="7"/>
    <x v="7"/>
    <s v="3202 - Conservación de la biodiversidad y sus servicios ecosistémicos"/>
    <s v="3202 - Conservación de la biodiversidad y protección de los ecosistemas de La Dorada "/>
    <s v="3202037 - Servicio de recuperación de cuerpos de agua lénticos y lóticos"/>
    <x v="57"/>
    <x v="57"/>
    <s v="Recuperar (23) hectáreas del cuerpo de agua de la charca de Guarinocito para recuperar su biodiversidad y servicios ecosistémicos"/>
    <s v="Hectáreas"/>
    <n v="23"/>
    <n v="0.25"/>
    <s v="Si"/>
    <s v="Agua limpia y saneamiento"/>
    <s v="No acumulativo"/>
    <n v="23"/>
    <n v="23"/>
    <n v="23"/>
    <n v="23"/>
    <n v="1"/>
    <n v="0.16129032258064516"/>
    <n v="0.5"/>
    <n v="8.0645161290322578E-2"/>
    <m/>
    <m/>
    <m/>
    <m/>
    <n v="0.24193548387096775"/>
    <m/>
  </r>
  <r>
    <x v="3"/>
    <x v="1"/>
    <s v="DIVISIÓN ADMINISTRATIVA DE MEDIO AMBIENTE"/>
    <x v="7"/>
    <x v="7"/>
    <s v="3202 - Conservación de la biodiversidad y sus servicios ecosistémicos"/>
    <s v="3202 - Conservación de la biodiversidad y protección de los ecosistemas de La Dorada "/>
    <s v="3202041 - Servicio de establecimiento de especies vegetales"/>
    <x v="58"/>
    <x v="58"/>
    <s v="Implementar el Manual de Silvicultura urbana a través de la siembra de (1.000) árboles en el perímetro urbano del municipio"/>
    <s v="Número"/>
    <n v="1000"/>
    <n v="0.25"/>
    <s v="Si"/>
    <s v="Vida de ecosistemas terrestres"/>
    <s v="Acumulativo"/>
    <n v="250"/>
    <n v="250"/>
    <n v="250"/>
    <n v="250"/>
    <n v="1"/>
    <n v="0.16129032258064516"/>
    <n v="0.46"/>
    <n v="7.4193548387096769E-2"/>
    <m/>
    <m/>
    <m/>
    <m/>
    <n v="0.23548387096774193"/>
    <m/>
  </r>
  <r>
    <x v="3"/>
    <x v="1"/>
    <s v="DIVISIÓN ADMINISTRATIVA DE MEDIO AMBIENTE"/>
    <x v="7"/>
    <x v="7"/>
    <s v="3203 - Gestión integral del recurso hídrico"/>
    <s v="3203 - Gestión integral del recurso hídrico en La Dorada "/>
    <s v="3203009 - Servicio de caracterización de la calidad del agua"/>
    <x v="59"/>
    <x v="59"/>
    <s v="Actualizar (1) documento sobre la calidad del agua del acuífero del Río Grande del Magdalena en articulación con Corpocaldas"/>
    <s v="Número"/>
    <n v="1"/>
    <n v="1"/>
    <s v="No"/>
    <s v="Alianzas para lograr los objetivos"/>
    <s v="No acumulativo"/>
    <m/>
    <m/>
    <m/>
    <n v="1"/>
    <n v="0"/>
    <n v="0"/>
    <n v="0"/>
    <n v="0"/>
    <m/>
    <m/>
    <m/>
    <m/>
    <n v="0"/>
    <m/>
  </r>
  <r>
    <x v="3"/>
    <x v="1"/>
    <s v="DIVISIÓN ADMINISTRATIVA DE MEDIO AMBIENTE"/>
    <x v="7"/>
    <x v="7"/>
    <s v="3203 - Gestión integral del recurso hídrico"/>
    <s v="3203 - Gestión integral del recurso hídrico en La Dorada "/>
    <s v="3203011 - Servicio de modelación hidrológica"/>
    <x v="60"/>
    <x v="60"/>
    <s v="Actualizar el modelo hidrológico para el tramo urbano del Río Magdalena"/>
    <s v="Número"/>
    <n v="1"/>
    <n v="1"/>
    <s v="Si"/>
    <s v="Alianzas para lograr los objetivos"/>
    <s v="No acumulativo"/>
    <m/>
    <m/>
    <n v="1"/>
    <m/>
    <n v="0"/>
    <n v="0"/>
    <n v="0"/>
    <n v="0"/>
    <m/>
    <m/>
    <m/>
    <m/>
    <n v="0"/>
    <m/>
  </r>
  <r>
    <x v="3"/>
    <x v="1"/>
    <s v="DIVISIÓN ADMINISTRATIVA DE MEDIO AMBIENTE"/>
    <x v="7"/>
    <x v="7"/>
    <s v="3203 - Gestión integral del recurso hídrico"/>
    <s v="3203 - Gestión integral del recurso hídrico en La Dorada "/>
    <s v="3203046 - Servicio de dragado."/>
    <x v="61"/>
    <x v="61"/>
    <s v="Extraer (1000) metros cúbicos de materiales o escombros de cuerpos de agua"/>
    <s v="Metros cúbicos"/>
    <n v="1000"/>
    <n v="0.25"/>
    <s v="Si"/>
    <s v="Agua limpia y saneamiento"/>
    <s v="Acumulativo"/>
    <n v="250"/>
    <n v="250"/>
    <n v="250"/>
    <n v="250"/>
    <n v="1"/>
    <n v="0.16129032258064516"/>
    <n v="0.05"/>
    <n v="8.0645161290322578E-3"/>
    <m/>
    <m/>
    <m/>
    <m/>
    <n v="0.16935483870967741"/>
    <m/>
  </r>
  <r>
    <x v="3"/>
    <x v="1"/>
    <s v="DIVISIÓN ADMINISTRATIVA DE MEDIO AMBIENTE"/>
    <x v="7"/>
    <x v="7"/>
    <s v="3203 - Gestión integral del recurso hídrico"/>
    <s v="3203 - Gestión integral del recurso hídrico en La Dorada "/>
    <s v="3203050 - Servicio de protección del recurso hídrico"/>
    <x v="62"/>
    <x v="62"/>
    <s v="Realizar mantenimiento a (50) hectáreas en áreas prioritarias para la conservación de recursos hídricos"/>
    <s v="Hectáreas"/>
    <n v="50"/>
    <n v="0.25"/>
    <s v="Si"/>
    <s v="Agua limpia y saneamiento"/>
    <s v="No acumulativo"/>
    <n v="50"/>
    <n v="50"/>
    <n v="50"/>
    <n v="50"/>
    <n v="1"/>
    <n v="0.16129032258064516"/>
    <n v="0.35"/>
    <n v="5.6451612903225798E-2"/>
    <m/>
    <m/>
    <m/>
    <m/>
    <n v="0.21774193548387094"/>
    <m/>
  </r>
  <r>
    <x v="3"/>
    <x v="1"/>
    <s v="DIVISIÓN ADMINISTRATIVA DE MEDIO AMBIENTE"/>
    <x v="7"/>
    <x v="7"/>
    <s v="3206 - Gestión del cambio climático para un desarrollo bajo en carbono y resiliente al clima"/>
    <s v="3206 - Gestión del cambio climático para un desarrollo bajo en carbono y resiliente al clima del Municipio de La Dorada"/>
    <s v="3206003 - Servicio de apoyo técnico para la implementación de acciones de mitigación y adaptación al cambio climático"/>
    <x v="63"/>
    <x v="63"/>
    <s v="Promover (1) estrategia para la articulación interinstitucional entorno a la gestión regional del cambio climático"/>
    <s v="Número"/>
    <n v="1"/>
    <n v="1"/>
    <s v="No"/>
    <s v="Acción por el clima"/>
    <s v="No acumulativo"/>
    <m/>
    <m/>
    <n v="1"/>
    <m/>
    <n v="0"/>
    <n v="0"/>
    <n v="0"/>
    <n v="0"/>
    <m/>
    <m/>
    <m/>
    <m/>
    <n v="0"/>
    <m/>
  </r>
  <r>
    <x v="3"/>
    <x v="1"/>
    <s v="DIVISIÓN ADMINISTRATIVA DE MEDIO AMBIENTE"/>
    <x v="7"/>
    <x v="7"/>
    <s v="3206 - Gestión del cambio climático para un desarrollo bajo en carbono y resiliente al clima"/>
    <s v="3206 - Gestión del cambio climático para un desarrollo bajo en carbono y resiliente al clima del Municipio de La Dorada"/>
    <s v="3206014 - Servicio de producción de plántulas en viveros"/>
    <x v="64"/>
    <x v="64"/>
    <s v="Producir (10,000) plántulas de especies nativas en un vivero municipal"/>
    <s v="Número"/>
    <n v="10000"/>
    <n v="0.25"/>
    <s v="Si"/>
    <s v="Vida de ecosistemas terrestres"/>
    <s v="Acumulativo"/>
    <n v="2500"/>
    <n v="2500"/>
    <n v="2500"/>
    <n v="2500"/>
    <n v="0.97"/>
    <n v="0.15645161290322579"/>
    <n v="0.49"/>
    <n v="7.9032258064516123E-2"/>
    <m/>
    <m/>
    <m/>
    <m/>
    <n v="0.23548387096774193"/>
    <m/>
  </r>
  <r>
    <x v="3"/>
    <x v="1"/>
    <s v="DIVISIÓN ADMINISTRATIVA DE MEDIO AMBIENTE"/>
    <x v="7"/>
    <x v="7"/>
    <s v="3208 - Educación Ambiental "/>
    <s v="3208 - Educación ambiental para la gobernanza del desarrollo territorial sostenible en La Dorada "/>
    <s v="3208006 - Servicio de asistencia técnica para la implementación de lasestrategias educativo ambientales y de participación"/>
    <x v="65"/>
    <x v="65"/>
    <s v="Desarrollar (9) estrategias de educación ambiental en el marco del Plan Municipal de Educación Ambiental"/>
    <s v="Número"/>
    <n v="9"/>
    <n v="0.25"/>
    <s v="Si"/>
    <s v="Paz, justicia e instituciones sólidas"/>
    <s v="No acumulativo"/>
    <n v="9"/>
    <n v="9"/>
    <n v="9"/>
    <n v="9"/>
    <n v="1"/>
    <n v="0.16129032258064516"/>
    <n v="0.45"/>
    <n v="7.2580645161290328E-2"/>
    <m/>
    <m/>
    <m/>
    <m/>
    <n v="0.2338709677419355"/>
    <m/>
  </r>
  <r>
    <x v="3"/>
    <x v="1"/>
    <s v="DIVISIÓN ADMINISTRATIVA DE MEDIO AMBIENTE"/>
    <x v="7"/>
    <x v="7"/>
    <s v="3208 - Educación Ambiental "/>
    <s v="3208 - Educación ambiental para la gobernanza del desarrollo territorial sostenible en La Dorada "/>
    <s v="3208007 - Servicio de apoyo técnico a proyectos de educación ambiental y participación con enfoque diferencial"/>
    <x v="66"/>
    <x v="66"/>
    <s v="Implementar (1) proyecto para la recuperación de conocimientos ancestrales afrodescendientes sobre la biodiversidad"/>
    <s v="Número"/>
    <n v="1"/>
    <n v="1"/>
    <s v="No"/>
    <s v="Reducción de las desigualdades"/>
    <s v="No acumulativo"/>
    <m/>
    <m/>
    <n v="1"/>
    <m/>
    <n v="0"/>
    <n v="0"/>
    <n v="0"/>
    <n v="0"/>
    <m/>
    <m/>
    <m/>
    <m/>
    <n v="0"/>
    <m/>
  </r>
  <r>
    <x v="3"/>
    <x v="1"/>
    <s v="DIVISIÓN ADMINISTRATIVA DE MEDIO AMBIENTE"/>
    <x v="7"/>
    <x v="7"/>
    <s v="3208 - Educación Ambiental "/>
    <s v="3208 - Educación ambiental para la gobernanza del desarrollo territorial sostenible en La Dorada "/>
    <s v="3208010 - Servicio de educación informal ambiental"/>
    <x v="67"/>
    <x v="30"/>
    <s v="Sensibilizar a (200) jóvenes sobre el cuidado ambiental en colaboración con la RNJA (Red Nacional de Jóvenes de Ambiente)"/>
    <s v="Número"/>
    <n v="200"/>
    <n v="0.25"/>
    <s v="Si"/>
    <s v="Producción y consumo responsables"/>
    <s v="No acumulativo"/>
    <n v="200"/>
    <n v="200"/>
    <n v="200"/>
    <n v="200"/>
    <n v="1"/>
    <n v="0.16129032258064516"/>
    <n v="0.25"/>
    <n v="4.0322580645161289E-2"/>
    <m/>
    <m/>
    <m/>
    <m/>
    <n v="0.20161290322580644"/>
    <m/>
  </r>
  <r>
    <x v="0"/>
    <x v="3"/>
    <s v="DIVISIÓN ADMINISTRATIVA DE CULTURA"/>
    <x v="8"/>
    <x v="8"/>
    <s v="3301 - Promoción y acceso efectivo a procesos culturales y artísticos"/>
    <s v="3301 - La Fuerza de la Cultura y el Arte como Agente Transformador de La Dorada "/>
    <s v="3301053 - Servicio de promoción de actividades culturales"/>
    <x v="68"/>
    <x v="67"/>
    <s v="Organizar 48 eventos culturales que incluyan actividades patrimoniales, literarias, artísticas y musicales, para enriquecer la vida comunitaria en el municipio de La Dorada"/>
    <s v="Número"/>
    <n v="48"/>
    <n v="0.25"/>
    <s v="Si"/>
    <s v="Ciudades y comunidades sostenibles"/>
    <s v="Acumulativo"/>
    <n v="12"/>
    <n v="12"/>
    <n v="12"/>
    <n v="12"/>
    <n v="1"/>
    <n v="0.16129032258064516"/>
    <n v="0.04"/>
    <n v="6.4516129032258064E-3"/>
    <m/>
    <m/>
    <m/>
    <m/>
    <n v="0.16774193548387095"/>
    <m/>
  </r>
  <r>
    <x v="0"/>
    <x v="3"/>
    <s v="DIVISIÓN ADMINISTRATIVA DE CULTURA"/>
    <x v="8"/>
    <x v="8"/>
    <s v="3301 - Promoción y acceso efectivo a procesos culturales y artísticos"/>
    <s v="3301 - La Fuerza de la Cultura y el Arte como Agente Transformador de La Dorada "/>
    <s v="3301054 - Servicio de apoyo financiero al sector artístico y cultural"/>
    <x v="69"/>
    <x v="68"/>
    <s v="Otorgar 8 estímulos a los actores del sector artístico y cultural, con el fin de impulsar la práctica y circulación del trabajo del sector cultural"/>
    <s v="Número"/>
    <n v="8"/>
    <n v="0.33333333333333337"/>
    <s v="Si"/>
    <s v="Trabajo decente y crecimiento económico"/>
    <s v="Acumulativo"/>
    <m/>
    <n v="2"/>
    <n v="3"/>
    <n v="3"/>
    <n v="0"/>
    <n v="0"/>
    <n v="0"/>
    <n v="0"/>
    <m/>
    <m/>
    <m/>
    <m/>
    <n v="0"/>
    <m/>
  </r>
  <r>
    <x v="0"/>
    <x v="3"/>
    <s v="DIVISIÓN ADMINISTRATIVA DE CULTURA"/>
    <x v="8"/>
    <x v="8"/>
    <s v="3301 - Promoción y acceso efectivo a procesos culturales y artísticos"/>
    <s v="3301 - La Fuerza de la Cultura y el Arte como Agente Transformador de La Dorada "/>
    <s v="3301068 - Servicio de mantenimiento de infraestructura cultural"/>
    <x v="70"/>
    <x v="69"/>
    <s v="Realizar las intervenciones para el adecuado funcionamiento de la infraestructura física de la Casa de la Cultura y la Casa Afro"/>
    <s v="Número"/>
    <n v="2"/>
    <n v="0.25"/>
    <s v="Si"/>
    <s v="Ciudades y comunidades sostenibles"/>
    <s v="No acumulativo"/>
    <n v="2"/>
    <n v="2"/>
    <n v="2"/>
    <n v="2"/>
    <n v="0.5"/>
    <n v="8.0645161290322578E-2"/>
    <n v="0.15"/>
    <n v="2.4193548387096774E-2"/>
    <m/>
    <m/>
    <m/>
    <m/>
    <n v="0.10483870967741934"/>
    <m/>
  </r>
  <r>
    <x v="0"/>
    <x v="3"/>
    <s v="DIVISIÓN ADMINISTRATIVA DE CULTURA"/>
    <x v="8"/>
    <x v="8"/>
    <s v="3301 - Promoción y acceso efectivo a procesos culturales y artísticos"/>
    <s v="3301 - La Fuerza de la Cultura y el Arte como Agente Transformador de La Dorada "/>
    <s v="3301074 - Servicio de apoyo para la organización y la participación del sector artístico, cultural y la ciudadanía"/>
    <x v="71"/>
    <x v="70"/>
    <s v="Realizar 24 encuentros para garantizar el funcionamiento y fortalecimiento del consejo municipal de cultura de La Dorada"/>
    <s v="Número"/>
    <n v="24"/>
    <n v="0.25"/>
    <s v="Si"/>
    <s v="Paz, justicia e instituciones sólidas"/>
    <s v="Acumulativo"/>
    <n v="6"/>
    <n v="6"/>
    <n v="6"/>
    <n v="6"/>
    <n v="1"/>
    <n v="0.16129032258064516"/>
    <n v="0.4"/>
    <n v="6.4516129032258063E-2"/>
    <m/>
    <m/>
    <m/>
    <m/>
    <n v="0.22580645161290322"/>
    <m/>
  </r>
  <r>
    <x v="0"/>
    <x v="3"/>
    <s v="DIVISIÓN ADMINISTRATIVA DE CULTURA"/>
    <x v="8"/>
    <x v="8"/>
    <s v="3301 - Promoción y acceso efectivo a procesos culturales y artísticos"/>
    <s v="3301 - La Fuerza de la Cultura y el Arte como Agente Transformador de La Dorada "/>
    <s v="3301085 - Servicios bibliotecarios"/>
    <x v="72"/>
    <x v="71"/>
    <s v="Atender a 9.500 usuarios con servicio de las bibliotecas públicas municipales en el municipio de La Dorada"/>
    <s v="Número"/>
    <n v="9500"/>
    <n v="0.25"/>
    <s v="Si"/>
    <s v="Educación de calidad"/>
    <s v="No acumulativo"/>
    <n v="9500"/>
    <n v="9500"/>
    <n v="9500"/>
    <n v="9500"/>
    <n v="1"/>
    <n v="0.16129032258064516"/>
    <n v="0.32"/>
    <n v="5.1612903225806452E-2"/>
    <m/>
    <m/>
    <m/>
    <m/>
    <n v="0.2129032258064516"/>
    <m/>
  </r>
  <r>
    <x v="0"/>
    <x v="3"/>
    <s v="DIVISIÓN ADMINISTRATIVA DE CULTURA"/>
    <x v="8"/>
    <x v="8"/>
    <s v="3301 - Promoción y acceso efectivo a procesos culturales y artísticos"/>
    <s v="3301 - La Fuerza de la Cultura y el Arte como Agente Transformador de La Dorada "/>
    <s v="3301126 - Servicio de apoyo al proceso de formación artística y cultural"/>
    <x v="73"/>
    <x v="72"/>
    <s v="Brindar de manera permanente la oferta de 10 talleres de formación en el marco de las Escuelas Municipales de la Artes"/>
    <s v="Número"/>
    <n v="10"/>
    <n v="0.25"/>
    <s v="Si"/>
    <s v="Educación de calidad"/>
    <s v="No acumulativo"/>
    <n v="10"/>
    <n v="10"/>
    <n v="10"/>
    <n v="10"/>
    <n v="1"/>
    <n v="0.16129032258064516"/>
    <n v="0.4"/>
    <n v="6.4516129032258063E-2"/>
    <m/>
    <m/>
    <m/>
    <m/>
    <n v="0.22580645161290322"/>
    <m/>
  </r>
  <r>
    <x v="0"/>
    <x v="3"/>
    <s v="DIVISIÓN ADMINISTRATIVA DE CULTURA"/>
    <x v="8"/>
    <x v="8"/>
    <s v="3301 - Promoción y acceso efectivo a procesos culturales y artísticos"/>
    <s v="3301 - La Fuerza de la Cultura y el Arte como Agente Transformador de La Dorada "/>
    <s v="3301127 - Infraestructuras culturales dotadas"/>
    <x v="74"/>
    <x v="73"/>
    <s v="Dotar anualmente a la Casa de la Cultura del municipio de La Dorada con los recursos necesarios para fomentar el desarrollo artístico y cultural"/>
    <s v="Número"/>
    <n v="4"/>
    <n v="0.33333333333333337"/>
    <s v="Si"/>
    <s v="Ciudades y comunidades sostenibles"/>
    <s v="Acumulativo"/>
    <m/>
    <n v="2"/>
    <n v="1"/>
    <n v="1"/>
    <n v="0"/>
    <n v="0"/>
    <n v="0"/>
    <n v="0"/>
    <m/>
    <m/>
    <m/>
    <m/>
    <n v="0"/>
    <m/>
  </r>
  <r>
    <x v="0"/>
    <x v="3"/>
    <s v="DIVISIÓN ADMINISTRATIVA DE CULTURA"/>
    <x v="8"/>
    <x v="8"/>
    <s v="3301 - Promoción y acceso efectivo a procesos culturales y artísticos"/>
    <s v="3301 - La Fuerza de la Cultura y el Arte como Agente Transformador de La Dorada "/>
    <s v="3301128 - Servicio de apoyo financiero para creadores y gestores culturales"/>
    <x v="75"/>
    <x v="74"/>
    <s v="Proporcionar a 20 creadores y gestores culturales del municipio de La Dorada acceso al programa de Beneficio Económico Periódico (BEPS) para apoyar su labor continuada en el sector cultural"/>
    <s v="Número"/>
    <n v="20"/>
    <n v="0.25"/>
    <s v="Si"/>
    <s v="Ciudades y comunidades sostenibles"/>
    <s v="Acumulativo"/>
    <n v="5"/>
    <n v="5"/>
    <n v="5"/>
    <n v="5"/>
    <n v="0"/>
    <n v="0"/>
    <n v="0"/>
    <n v="0"/>
    <m/>
    <m/>
    <m/>
    <m/>
    <n v="0"/>
    <m/>
  </r>
  <r>
    <x v="0"/>
    <x v="3"/>
    <s v="DIVISIÓN ADMINISTRATIVA DE CULTURA"/>
    <x v="8"/>
    <x v="8"/>
    <s v="3302 - Gestión, protección y salvaguardia del patrimonio cultural colombiano"/>
    <s v="3302 -  Gestión, protección y salvaguardia del patrimonio cultural de La Dorada "/>
    <s v="3302019 - Servicio de educación informal a Vigías del Patrimonio"/>
    <x v="76"/>
    <x v="75"/>
    <s v="Realizar una capacitación anual a iniciativas, colectivos o grupos de Vigías del Patrimonio"/>
    <s v="Número"/>
    <n v="1"/>
    <n v="0.25"/>
    <s v="Si"/>
    <s v="Educación de calidad"/>
    <s v="No acumulativo"/>
    <n v="1"/>
    <n v="1"/>
    <n v="1"/>
    <n v="1"/>
    <n v="1"/>
    <n v="0.16129032258064516"/>
    <n v="0.36"/>
    <n v="5.8064516129032254E-2"/>
    <m/>
    <m/>
    <m/>
    <m/>
    <n v="0.21935483870967742"/>
    <m/>
  </r>
  <r>
    <x v="1"/>
    <x v="1"/>
    <s v="ÁREA DE DESARROLLO ECONÓMICO"/>
    <x v="9"/>
    <x v="9"/>
    <s v="3502 - Productividad y competitividad de las empresas colombianas"/>
    <s v="3502 - Impulso Doradense: Elevando la Productividad y Competitividad Empresarial "/>
    <s v="3502010 - Servicio de apoyo financiero para agregar valor a los productos y mejorar los canales de comercialización"/>
    <x v="77"/>
    <x v="76"/>
    <s v="Apoyar económicamente dieciséis (16) iniciativas de productos que resalten la identidad regional, con el fin de estimular la economía y promover la cultura emprendedora en la región"/>
    <s v="Número"/>
    <n v="16"/>
    <n v="0.33333333333333337"/>
    <s v="Si"/>
    <s v="Industria, innovación e infraestructura"/>
    <s v="Acumulativo"/>
    <m/>
    <n v="5"/>
    <n v="6"/>
    <n v="5"/>
    <n v="0"/>
    <n v="0"/>
    <n v="0"/>
    <n v="0"/>
    <m/>
    <m/>
    <m/>
    <m/>
    <n v="0"/>
    <m/>
  </r>
  <r>
    <x v="1"/>
    <x v="1"/>
    <s v="ÁREA DE DESARROLLO ECONÓMICO"/>
    <x v="9"/>
    <x v="9"/>
    <s v="3502 - Productividad y competitividad de las empresas colombianas"/>
    <s v="3502 - Impulso Doradense: Elevando la Productividad y Competitividad Empresarial "/>
    <s v="3502011 - Servicio de apoyo para la formación de capital humano pertinente para el desarrollo empresarial de los territorios"/>
    <x v="78"/>
    <x v="77"/>
    <s v="Capacitar a 200 emprendedoras, en habilidades y competencias que fomenten el crecimiento y la gestión eficiente de sus negocios en el ámbito de la economía local"/>
    <s v="Número"/>
    <n v="200"/>
    <n v="0.25"/>
    <s v="Si"/>
    <s v="Educación de calidad"/>
    <s v="Acumulativo"/>
    <n v="50"/>
    <n v="50"/>
    <n v="50"/>
    <n v="50"/>
    <n v="1"/>
    <n v="0.16129032258064516"/>
    <n v="0.5"/>
    <n v="8.0645161290322578E-2"/>
    <m/>
    <m/>
    <m/>
    <m/>
    <n v="0.24193548387096775"/>
    <m/>
  </r>
  <r>
    <x v="1"/>
    <x v="1"/>
    <s v="ÁREA DE DESARROLLO ECONÓMICO"/>
    <x v="9"/>
    <x v="9"/>
    <s v="3502 - Productividad y competitividad de las empresas colombianas"/>
    <s v="3502 - Impulso Doradense: Elevando la Productividad y Competitividad Empresarial "/>
    <s v="3502015 - Servicio para la formalización empresarial y de productos y/o Servicio"/>
    <x v="79"/>
    <x v="78"/>
    <s v="Brindar asistencia técnica a 20 iniciativas de negocio o emprendimientos de La Dorada a través de convenios con la Cámara de Comercio de La Dorada, Puerto Salgar, Puerto Boyacá y Oriente de Caldas, para promover la formalización y contribuir al desarrollo económico sostenible del municipio"/>
    <s v="Número"/>
    <n v="20"/>
    <n v="0.5"/>
    <s v="Si"/>
    <s v="Trabajo decente y crecimiento económico"/>
    <s v="Acumulativo"/>
    <m/>
    <m/>
    <n v="10"/>
    <n v="10"/>
    <n v="0"/>
    <n v="0"/>
    <n v="0"/>
    <n v="0"/>
    <m/>
    <m/>
    <m/>
    <m/>
    <n v="0"/>
    <m/>
  </r>
  <r>
    <x v="1"/>
    <x v="1"/>
    <s v="ÁREA DE DESARROLLO ECONÓMICO"/>
    <x v="9"/>
    <x v="9"/>
    <s v="3502 - Productividad y competitividad de las empresas colombianas"/>
    <s v="3502 - Impulso Doradense: Elevando la Productividad y Competitividad Empresarial "/>
    <s v="3502036 - Servicio de apoyo financiero para la competitividad turística"/>
    <x v="80"/>
    <x v="79"/>
    <s v="Cofinanciar dos (2) proyectos enfocados en enriquecer la calidad e identidad de los atractivos turísticos rurales de La Dorada, así como, mejorar la sostenibilidad y rentabilidad de los negocios turísticos locales, promocionar la charca como destino y producto turístico"/>
    <s v="Número"/>
    <n v="2"/>
    <n v="1"/>
    <s v="Si"/>
    <s v="Trabajo decente y crecimiento económico"/>
    <s v="No acumulativo"/>
    <m/>
    <n v="2"/>
    <m/>
    <m/>
    <n v="0"/>
    <n v="0"/>
    <n v="0"/>
    <n v="0"/>
    <m/>
    <m/>
    <m/>
    <m/>
    <n v="0"/>
    <m/>
  </r>
  <r>
    <x v="1"/>
    <x v="1"/>
    <s v="ÁREA DE DESARROLLO ECONÓMICO"/>
    <x v="9"/>
    <x v="9"/>
    <s v="3502 - Productividad y competitividad de las empresas colombianas"/>
    <s v="3502 - Impulso Doradense: Elevando la Productividad y Competitividad Empresarial "/>
    <s v="3502046 - Servicio de promoción turística"/>
    <x v="81"/>
    <x v="80"/>
    <s v="Campañas realizadasRealizar 8 campañas de promoción turística para posicionar a La Dorada como destino turístico nacional"/>
    <s v="Número"/>
    <n v="8"/>
    <n v="0.25"/>
    <s v="Si"/>
    <s v="Trabajo decente y crecimiento económico"/>
    <s v="Acumulativo"/>
    <n v="2"/>
    <n v="2"/>
    <n v="2"/>
    <n v="2"/>
    <n v="1"/>
    <n v="0.16129032258064516"/>
    <n v="0.6"/>
    <n v="9.6774193548387094E-2"/>
    <m/>
    <m/>
    <m/>
    <m/>
    <n v="0.25806451612903225"/>
    <m/>
  </r>
  <r>
    <x v="1"/>
    <x v="1"/>
    <s v="ÁREA DE DESARROLLO ECONÓMICO"/>
    <x v="10"/>
    <x v="10"/>
    <s v="3602 - Generación y formalización del empleo"/>
    <s v="3602 - Creación y Formalización de Oportunidades Laborales en la Dorada "/>
    <s v="3602013 - Servicio de gestión para el emprendimiento"/>
    <x v="82"/>
    <x v="81"/>
    <s v="Desarrollar e implementar un programa de promoción y asesoría, que facilite y acelere la creación de nuevas empresas, y proporcione herramientas y orientaciones emprendedores"/>
    <s v="Número"/>
    <n v="1"/>
    <n v="1"/>
    <s v="No"/>
    <s v="Trabajo decente y crecimiento económico"/>
    <s v="No acumulativo"/>
    <m/>
    <n v="1"/>
    <m/>
    <m/>
    <n v="0"/>
    <n v="0"/>
    <n v="0"/>
    <n v="0"/>
    <m/>
    <m/>
    <m/>
    <m/>
    <n v="0"/>
    <m/>
  </r>
  <r>
    <x v="1"/>
    <x v="1"/>
    <s v="ÁREA DE DESARROLLO ECONÓMICO"/>
    <x v="10"/>
    <x v="10"/>
    <s v="3603 - Formación para el trabajo"/>
    <s v="3603 - Vocación productiva de La Dorada, potenciando el desarrollo municipal y regional "/>
    <s v="3603002 - Servicio de formación para el trabajo en competencias para la inserción laboral"/>
    <x v="83"/>
    <x v="82"/>
    <s v="Formar a 300 personas en habilidades demandadas por los sectores laborales prioritarios del municipio de La Dorada, con el objetivo de disminuir significativamente la tasa de desempleo y fomentar el empleo sostenible en la región"/>
    <s v="Número"/>
    <n v="300"/>
    <n v="0.25"/>
    <s v="Si"/>
    <s v="Educación de calidad"/>
    <s v="Acumulativo"/>
    <n v="75"/>
    <n v="75"/>
    <n v="75"/>
    <n v="75"/>
    <n v="0.73"/>
    <n v="0.11774193548387096"/>
    <n v="0.4"/>
    <n v="6.4516129032258063E-2"/>
    <m/>
    <m/>
    <m/>
    <m/>
    <n v="0.18225806451612903"/>
    <m/>
  </r>
  <r>
    <x v="1"/>
    <x v="1"/>
    <s v="ÁREA DE DESARROLLO ECONÓMICO"/>
    <x v="10"/>
    <x v="10"/>
    <s v="3603 - Formación para el trabajo"/>
    <s v="3603 - Vocación productiva de La Dorada, potenciando el desarrollo municipal y regional "/>
    <s v="3603003 - Documentos de lineamientos técnicos"/>
    <x v="84"/>
    <x v="83"/>
    <s v="Realizar un (1) estudio de vocación productiva municipal y regional, para identificar las demandas de empleo tanto en el sector formal como informal, con el fin de alinear las estrategias de formación y empleo con las necesidades reales del mercado"/>
    <s v="Número"/>
    <n v="1"/>
    <n v="1"/>
    <s v="Si"/>
    <s v="Educación de calidad"/>
    <s v="No acumulativo"/>
    <m/>
    <m/>
    <n v="1"/>
    <m/>
    <n v="0"/>
    <n v="0"/>
    <n v="0"/>
    <n v="0"/>
    <m/>
    <m/>
    <m/>
    <m/>
    <n v="0"/>
    <m/>
  </r>
  <r>
    <x v="2"/>
    <x v="1"/>
    <s v="SECRETARÍA DE PLANEACIÓN"/>
    <x v="11"/>
    <x v="11"/>
    <s v="4001 - Acceso a soluciones de vivienda"/>
    <s v="4001 - Vivienda digna para los Doradense "/>
    <s v="4001002 - Servicio de asistencia técnica en proyectos de Vivienda"/>
    <x v="85"/>
    <x v="84"/>
    <s v="Brindar asistencia técnica a 3 organizaciones populares de vivienda, como estrategia para acceso a vivienda propia"/>
    <s v="Número"/>
    <n v="3"/>
    <n v="1"/>
    <s v="Si"/>
    <s v="Paz, justicia e instituciones sólidas"/>
    <s v="No acumulativo"/>
    <m/>
    <n v="3"/>
    <m/>
    <m/>
    <n v="0"/>
    <n v="0"/>
    <n v="0"/>
    <n v="0"/>
    <m/>
    <m/>
    <m/>
    <m/>
    <n v="0"/>
    <m/>
  </r>
  <r>
    <x v="2"/>
    <x v="1"/>
    <s v="SECRETARÍA DE PLANEACIÓN"/>
    <x v="11"/>
    <x v="11"/>
    <s v="4001 - Acceso a soluciones de vivienda"/>
    <s v="4001 - Vivienda digna para los Doradense "/>
    <s v="4001004 - Documentos de planeación"/>
    <x v="86"/>
    <x v="85"/>
    <s v="Formular un documento técnico para la adopción e implementación de la política pública de vivienda en el municipio de La Dorada"/>
    <s v="Número"/>
    <n v="1"/>
    <n v="1"/>
    <s v="Si"/>
    <s v="Ciudades y comunidades sostenibles"/>
    <s v="No acumulativo"/>
    <m/>
    <n v="1"/>
    <m/>
    <m/>
    <n v="0"/>
    <n v="0"/>
    <n v="0"/>
    <n v="0"/>
    <m/>
    <m/>
    <m/>
    <m/>
    <n v="0"/>
    <m/>
  </r>
  <r>
    <x v="2"/>
    <x v="1"/>
    <s v="SECRETARÍA DE PLANEACIÓN"/>
    <x v="11"/>
    <x v="11"/>
    <s v="4001 - Acceso a soluciones de vivienda"/>
    <s v="4001 - Vivienda digna para los Doradense "/>
    <s v="4001007 - Servicio de saneamiento y titulación de bienes fiscales"/>
    <x v="87"/>
    <x v="86"/>
    <s v="Titular y sanear 200 bienes fiscales en el municipio de La Dorada"/>
    <s v="Número"/>
    <n v="200"/>
    <n v="0.33"/>
    <s v="Si"/>
    <s v="Paz, justicia e instituciones sólidas"/>
    <s v="Acumulativo"/>
    <m/>
    <n v="50"/>
    <n v="100"/>
    <n v="50"/>
    <n v="0"/>
    <n v="0"/>
    <n v="0"/>
    <n v="0"/>
    <m/>
    <m/>
    <m/>
    <m/>
    <n v="0"/>
    <m/>
  </r>
  <r>
    <x v="2"/>
    <x v="1"/>
    <s v="SECRETARÍA DE PLANEACIÓN"/>
    <x v="11"/>
    <x v="11"/>
    <s v="4001 - Acceso a soluciones de vivienda"/>
    <s v="4001 - Vivienda digna para los Doradense "/>
    <s v="4001042 - Vivienda de Interés Social construidas"/>
    <x v="88"/>
    <x v="87"/>
    <s v="Construir 67 viviendas de Interés Social, para familias pertenecientes a poblaciones vulnerables"/>
    <s v="Número"/>
    <n v="67"/>
    <n v="1"/>
    <s v="Si"/>
    <s v="Ciudades y comunidades sostenibles"/>
    <s v="No acumulativo"/>
    <m/>
    <m/>
    <n v="67"/>
    <m/>
    <n v="0"/>
    <n v="0"/>
    <n v="0"/>
    <n v="0"/>
    <m/>
    <m/>
    <m/>
    <m/>
    <n v="0"/>
    <m/>
  </r>
  <r>
    <x v="2"/>
    <x v="1"/>
    <s v="SECRETARÍA DE PLANEACIÓN"/>
    <x v="11"/>
    <x v="11"/>
    <s v="4001 - Acceso a soluciones de vivienda"/>
    <s v="4001 - Vivienda digna para los Doradense "/>
    <s v="4001044 - Vivienda de Interés Social mejoradas"/>
    <x v="89"/>
    <x v="88"/>
    <s v="Beneficiar 300 hogares a través de la asignación de un subsidio de mejoramiento de vivienda, con énfasis en población vulnerable, en el municipio de La Dorada"/>
    <s v="Número"/>
    <n v="300"/>
    <n v="0.33333333333333337"/>
    <s v="Si"/>
    <s v="Ciudades y comunidades sostenibles"/>
    <s v="Acumulativo"/>
    <m/>
    <n v="100"/>
    <n v="100"/>
    <n v="100"/>
    <n v="0"/>
    <n v="0"/>
    <n v="0"/>
    <n v="0"/>
    <m/>
    <m/>
    <m/>
    <m/>
    <n v="0"/>
    <m/>
  </r>
  <r>
    <x v="2"/>
    <x v="1"/>
    <s v="DIVISIÓN ADMISTRATIVA DE PLANEACIÓN"/>
    <x v="11"/>
    <x v="11"/>
    <s v="4002 - Ordenamiento territorial y desarrollo urbano"/>
    <s v="4002 - La Dorada por un desarrollo urbano y territorial sostenible"/>
    <s v="4002016 - Documentos de planeación"/>
    <x v="90"/>
    <x v="85"/>
    <s v="Realizar la revisión, actualización y modificación ordinaria del PBOT"/>
    <s v="Número"/>
    <n v="1"/>
    <n v="0.33"/>
    <s v="Si"/>
    <s v="Ciudades y comunidades sostenibles"/>
    <s v="Acumulativo"/>
    <m/>
    <n v="0.33333000000000002"/>
    <n v="0.33333000000000002"/>
    <n v="0.33333000000000002"/>
    <n v="0"/>
    <n v="0"/>
    <n v="0"/>
    <n v="0"/>
    <m/>
    <m/>
    <m/>
    <m/>
    <n v="0"/>
    <m/>
  </r>
  <r>
    <x v="2"/>
    <x v="1"/>
    <s v="DIVISIÓN ADMISTRATIVA DE PLANEACIÓN"/>
    <x v="11"/>
    <x v="11"/>
    <s v="4002 - Ordenamiento territorial y desarrollo urbano"/>
    <s v="4002 - La Dorada por un desarrollo urbano y territorial sostenible"/>
    <s v="4002016 - Documentos de planeación"/>
    <x v="91"/>
    <x v="89"/>
    <s v="Formular y revisar al menos 12 instrumentos de planeación orientados al cumplimiento e implementación del PBOT: Planes parciales, Planes locales Centros Poblados, Planes de implantación, planes de regularización, Plan maestro de equipamientos colectivos y plan maestro de movilidad"/>
    <s v="Número"/>
    <n v="12"/>
    <n v="0.5"/>
    <s v="No"/>
    <s v="Ciudades y comunidades sostenibles"/>
    <s v="Acumulativo"/>
    <m/>
    <m/>
    <n v="6"/>
    <n v="6"/>
    <n v="0"/>
    <n v="0"/>
    <n v="0"/>
    <n v="0"/>
    <m/>
    <m/>
    <m/>
    <m/>
    <n v="0"/>
    <m/>
  </r>
  <r>
    <x v="2"/>
    <x v="0"/>
    <s v="DIVISIÓN ADMINISTRATIVA CONTROL URBANO Y ESPACIO PÚBLICO"/>
    <x v="11"/>
    <x v="11"/>
    <s v="4002 - Ordenamiento territorial y desarrollo urbano"/>
    <s v="4002 - La Dorada por un desarrollo urbano y territorial sostenible"/>
    <s v="4002020 - Espacio publico adecuado"/>
    <x v="92"/>
    <x v="90"/>
    <s v="Adecuar 40.000 m2 de espacio público, mediante obras de urbanismo en el municipio de La Dorada"/>
    <s v="Metros cuadrados"/>
    <n v="40000"/>
    <n v="0.25"/>
    <s v="Si"/>
    <s v="Ciudades y comunidades sostenibles"/>
    <s v="Acumulativo"/>
    <n v="20000"/>
    <n v="10000"/>
    <n v="5000"/>
    <n v="5000"/>
    <n v="0.94"/>
    <n v="0.15161290322580645"/>
    <n v="0.36"/>
    <n v="5.8064516129032254E-2"/>
    <m/>
    <m/>
    <m/>
    <m/>
    <n v="0.20967741935483869"/>
    <m/>
  </r>
  <r>
    <x v="2"/>
    <x v="1"/>
    <s v="DIVISIÓN ADMISTRATIVA DE PLANEACIÓN"/>
    <x v="11"/>
    <x v="11"/>
    <s v="4002 - Ordenamiento territorial y desarrollo urbano"/>
    <s v="4002 - La Dorada por un desarrollo urbano y territorial sostenible"/>
    <s v="4002034 - Estudios de pre inversión e inversión"/>
    <x v="93"/>
    <x v="91"/>
    <s v="Actualizar un (1) estudio de viabilidad técnica, jurídica, ambiental y económica de los asentamientos informales denominados Alameda y Pan coger. Esto incluye los estudios de detalle de gestión del riesgo"/>
    <s v="Número"/>
    <n v="1"/>
    <n v="1"/>
    <s v="Si"/>
    <s v="Paz, justicia e instituciones sólidas"/>
    <s v="No acumulativo"/>
    <m/>
    <m/>
    <n v="1"/>
    <m/>
    <n v="0"/>
    <n v="0"/>
    <n v="0"/>
    <n v="0"/>
    <m/>
    <m/>
    <m/>
    <m/>
    <n v="0"/>
    <m/>
  </r>
  <r>
    <x v="2"/>
    <x v="1"/>
    <s v="DIVISIÓN ADMINISTRATIVA DE MEDIO AMBIENTE"/>
    <x v="11"/>
    <x v="11"/>
    <s v="4003 - Acceso de la población a los servicios de agua potable y saneamiento básico"/>
    <s v="4003 - Ampliar la cobertura y mejorar la calidad de los servicios de agua potable y saneamiento básico de Los Doradense "/>
    <s v="4003006 - Documentos de planeación"/>
    <x v="94"/>
    <x v="85"/>
    <s v="Actualizar e implementar un (1) Plan integral de Residuos Sólidos - PGIRS para el municipio de La Dorada"/>
    <s v="Número"/>
    <n v="1"/>
    <n v="1"/>
    <s v="Si"/>
    <s v="Agua limpia y saneamiento"/>
    <s v="No acumulativo"/>
    <m/>
    <n v="1"/>
    <m/>
    <m/>
    <n v="0"/>
    <n v="0"/>
    <n v="0.08"/>
    <n v="1.2903225806451613E-2"/>
    <m/>
    <m/>
    <m/>
    <m/>
    <n v="1.2903225806451613E-2"/>
    <m/>
  </r>
  <r>
    <x v="2"/>
    <x v="1"/>
    <s v="DIVISIÓN ADMISTRATIVA DE PLANEACIÓN"/>
    <x v="11"/>
    <x v="11"/>
    <s v="4003 - Acceso de la población a los servicios de agua potable y saneamiento básico"/>
    <s v="4003 - Ampliar la cobertura y mejorar la calidad de los servicios de agua potable y saneamiento básico de Los Doradense "/>
    <s v="4003008 - Servicio de apoyo financiero a los planes, programas y proyectos de Agua Potable y Saneamiento Básico"/>
    <x v="95"/>
    <x v="92"/>
    <s v="Brindar apoyo financiero a (2) proyectos de mejora del sistema de acueducto y alcantarillado, en los centros poblados y zonas rurales de La Dorada, con énfasis en PTAR's, PTAP's y USB's veredales"/>
    <s v="Número"/>
    <n v="2"/>
    <n v="0.5"/>
    <s v="Si"/>
    <s v="Agua limpia y saneamiento"/>
    <s v="Acumulativo"/>
    <m/>
    <m/>
    <n v="1"/>
    <n v="1"/>
    <n v="0"/>
    <n v="0"/>
    <n v="0"/>
    <n v="0"/>
    <m/>
    <m/>
    <m/>
    <m/>
    <n v="0"/>
    <m/>
  </r>
  <r>
    <x v="2"/>
    <x v="1"/>
    <s v="DIVISIÓN ADMISTRATIVA DE PLANEACIÓN"/>
    <x v="11"/>
    <x v="11"/>
    <s v="4003 - Acceso de la población a los servicios de agua potable y saneamiento básico"/>
    <s v="4003 - Ampliar la cobertura y mejorar la calidad de los servicios de agua potable y saneamiento básico de Los Doradense "/>
    <s v="4003012 - Soluciones de disposición final de residuos solidos construidas"/>
    <x v="96"/>
    <x v="93"/>
    <s v="Desarrollar acciones para la formalización ante Corpocaldas de un (1) Punto limpio (escombrera) como gestor de RCD"/>
    <s v="Número"/>
    <n v="1"/>
    <n v="1"/>
    <s v="Si"/>
    <s v="Ciudades y comunidades sostenibles"/>
    <s v="No acumulativo"/>
    <m/>
    <m/>
    <n v="1"/>
    <m/>
    <n v="0"/>
    <n v="0"/>
    <n v="0"/>
    <n v="0"/>
    <m/>
    <m/>
    <m/>
    <m/>
    <n v="0"/>
    <m/>
  </r>
  <r>
    <x v="2"/>
    <x v="1"/>
    <s v="DIVISIÓN ADMISTRATIVA DE PLANEACIÓN"/>
    <x v="11"/>
    <x v="11"/>
    <s v="4003 - Acceso de la población a los servicios de agua potable y saneamiento básico"/>
    <s v="4003 - Ampliar la cobertura y mejorar la calidad de los servicios de agua potable y saneamiento básico de Los Doradense "/>
    <s v="4003047 - Servicio de apoyo financiero para subsidios al consumo en los servicios públicos domiciliarios"/>
    <x v="97"/>
    <x v="94"/>
    <s v="Beneficiar de manera anual, a 19.353 usuarios de estratos 1, 2 y 3 con el subsidio al consumo para el servicio público de acueducto, alcantarillado y aseo en el municipio de La Dorada"/>
    <s v="Número"/>
    <n v="19353"/>
    <n v="0.25"/>
    <s v="Si"/>
    <s v="Agua limpia y saneamiento"/>
    <s v="No acumulativo"/>
    <n v="19353"/>
    <n v="19353"/>
    <n v="19353"/>
    <n v="19353"/>
    <n v="1"/>
    <n v="0.16129032258064516"/>
    <n v="0.4"/>
    <n v="6.4516129032258063E-2"/>
    <m/>
    <m/>
    <m/>
    <m/>
    <n v="0.22580645161290322"/>
    <m/>
  </r>
  <r>
    <x v="0"/>
    <x v="3"/>
    <s v="DIVISIÓN ADMINISTRATIVA DE BIENESTAR SOCIAL"/>
    <x v="12"/>
    <x v="12"/>
    <s v="4101 - Atención, asistencia y reparación integral a las víctimas"/>
    <s v="4101 - La Dorada Diversa e incluyente: Víctimas del conflicto armado atendidas integralmente"/>
    <s v="4101014 - Servicio de caracterización de la población víctima para su posterior atención, asistencia y reparación integral"/>
    <x v="98"/>
    <x v="95"/>
    <s v="Implementar un (1) proceso de caracterización con el fin de identificar las víctimas del conflicto armado asentadas en el municipio"/>
    <s v="Número"/>
    <n v="500"/>
    <n v="1"/>
    <s v="Si"/>
    <s v="Paz, justicia e instituciones sólidas"/>
    <s v="No acumulativo"/>
    <m/>
    <n v="500"/>
    <m/>
    <m/>
    <n v="0"/>
    <n v="0"/>
    <n v="0"/>
    <n v="0"/>
    <m/>
    <m/>
    <m/>
    <m/>
    <n v="0"/>
    <m/>
  </r>
  <r>
    <x v="0"/>
    <x v="3"/>
    <s v="DIVISIÓN ADMINISTRATIVA DE BIENESTAR SOCIAL"/>
    <x v="12"/>
    <x v="12"/>
    <s v="4101 - Atención, asistencia y reparación integral a las víctimas"/>
    <s v="4101 - La Dorada Diversa e incluyente: Víctimas del conflicto armado atendidas integralmente"/>
    <s v="4101038 - Servicio de asistencia técnica para la participación de las víctimas"/>
    <x v="99"/>
    <x v="96"/>
    <s v="Realizar tres (3) conmemoraciones al año para la población víctima, en el marco de la Ley 1448"/>
    <s v="Número"/>
    <n v="3"/>
    <n v="0.25"/>
    <s v="Si"/>
    <s v="Paz, justicia e instituciones sólidas"/>
    <s v="No acumulativo"/>
    <n v="3"/>
    <n v="3"/>
    <n v="3"/>
    <n v="3"/>
    <n v="1"/>
    <n v="0.16129032258064516"/>
    <n v="0.25"/>
    <n v="4.0322580645161289E-2"/>
    <m/>
    <m/>
    <m/>
    <m/>
    <n v="0.20161290322580644"/>
    <m/>
  </r>
  <r>
    <x v="0"/>
    <x v="3"/>
    <s v="DIVISIÓN ADMINISTRATIVA DE BIENESTAR SOCIAL"/>
    <x v="12"/>
    <x v="12"/>
    <s v="4101 - Atención, asistencia y reparación integral a las víctimas"/>
    <s v="4101 - La Dorada Diversa e incluyente: Víctimas del conflicto armado atendidas integralmente"/>
    <s v="4101038 - Servicio de asistencia técnica para la participación de las víctimas"/>
    <x v="100"/>
    <x v="97"/>
    <s v="Apoyar dieciséis (16) mesas de participación de víctimas del conflicto armado y garantizar la actualización del plan de contingencia y el plan de acción"/>
    <s v="Número"/>
    <n v="16"/>
    <n v="0.25"/>
    <s v="No"/>
    <s v="Paz, justicia e instituciones sólidas"/>
    <s v="No acumulativo"/>
    <n v="16"/>
    <n v="16"/>
    <n v="16"/>
    <n v="16"/>
    <n v="1"/>
    <n v="0.16129032258064516"/>
    <n v="0.21"/>
    <n v="3.387096774193548E-2"/>
    <m/>
    <m/>
    <m/>
    <m/>
    <n v="0.19516129032258064"/>
    <m/>
  </r>
  <r>
    <x v="0"/>
    <x v="0"/>
    <s v="DIVISIÓN ADMINISTRATIVA DE CENTRO DE CONVIVENCIA Y PARTICIPACIÓN CIUDADANA"/>
    <x v="12"/>
    <x v="12"/>
    <s v="4101 - Atención, asistencia y reparación integral a las víctimas"/>
    <s v="4101 - La Dorada Diversa e incluyente: Víctimas del conflicto armado atendidas integralmente"/>
    <s v="4101068 - Servicios de divulgación de tematicas de memoria histórica"/>
    <x v="101"/>
    <x v="80"/>
    <s v="Realizar doce (12) campañas enmarcadas en la construcción del tejido social, Memoria histórica, construcción de cultura de reconciliación, convivencia y la tolerancia y no estigmatización"/>
    <s v="Número"/>
    <n v="12"/>
    <n v="0.25"/>
    <s v="Si"/>
    <s v="Paz, justicia e instituciones sólidas"/>
    <s v="No acumulativo"/>
    <n v="12"/>
    <n v="12"/>
    <n v="12"/>
    <n v="12"/>
    <n v="1"/>
    <n v="0.16129032258064516"/>
    <n v="0.49"/>
    <n v="7.9032258064516123E-2"/>
    <m/>
    <m/>
    <m/>
    <m/>
    <n v="0.24032258064516127"/>
    <m/>
  </r>
  <r>
    <x v="0"/>
    <x v="3"/>
    <s v="DIVISIÓN ADMINISTRATIVA DE BIENESTAR SOCIAL"/>
    <x v="12"/>
    <x v="12"/>
    <s v="4101 - Atención, asistencia y reparación integral a las víctimas"/>
    <s v="4101 - La Dorada Diversa e incluyente: Víctimas del conflicto armado atendidas integralmente"/>
    <s v="4101100 - Servicio de asistencia humanitaria a víctimas del conflicto armado"/>
    <x v="102"/>
    <x v="98"/>
    <s v="Garantizar la provisión de ayuda humanitaria a las víctimas del conflicto armado, asegurando una atención de emergencia rápida e inmediata "/>
    <s v="Número"/>
    <n v="300"/>
    <n v="0.25"/>
    <s v="Si"/>
    <s v="Paz, justicia e instituciones sólidas"/>
    <s v="Acumulativo"/>
    <n v="75"/>
    <n v="75"/>
    <n v="75"/>
    <n v="75"/>
    <n v="0.17"/>
    <n v="2.7419354838709678E-2"/>
    <n v="0.6"/>
    <n v="9.6774193548387094E-2"/>
    <m/>
    <m/>
    <m/>
    <m/>
    <n v="0.12419354838709677"/>
    <m/>
  </r>
  <r>
    <x v="0"/>
    <x v="3"/>
    <s v="DIVISIÓN ADMINISTRATIVA DE BIENESTAR SOCIAL"/>
    <x v="12"/>
    <x v="12"/>
    <s v="4102 - Desarrollo integral de la primera infancia a la juventud, y fortalecimiento de las capacidades de las familias de niñas, niños y adolescentes"/>
    <s v="4102 - La Dorada Diversa e incluyente: niños, niñas y adolescentes creciendo en armonía con sus derechos "/>
    <s v="4102004 - Edificaciones para la atención integral a la primera infancia construidas"/>
    <x v="103"/>
    <x v="99"/>
    <s v="Cofinanciar un (1) Centro de Desarrollo Infantil (CDI), para atender a la primera infancia, en el marco de la atención Integral y Diferencial que brinda el ICBF"/>
    <s v="Número"/>
    <n v="1"/>
    <n v="1"/>
    <s v="Si"/>
    <s v="Educación de calidad"/>
    <s v="No acumulativo"/>
    <m/>
    <n v="1"/>
    <m/>
    <m/>
    <n v="0"/>
    <n v="0"/>
    <n v="0"/>
    <n v="0"/>
    <m/>
    <m/>
    <m/>
    <m/>
    <n v="0"/>
    <m/>
  </r>
  <r>
    <x v="0"/>
    <x v="0"/>
    <s v="SECRETARÍA DE GOBIERNO"/>
    <x v="12"/>
    <x v="12"/>
    <s v="4102 - Desarrollo integral de la primera infancia a la juventud, y fortalecimiento de las capacidades de las familias de niñas, niños y adolescentes"/>
    <s v="4102 - La Dorada Diversa e incluyente: niños, niñas y adolescentes creciendo en armonía con sus derechos "/>
    <s v="4102038 - Servicio dirigidos a la atención de niños, niñas, adolescentes y jóvenes, con enfoque pedagógico y restaurativo encaminados a la inclusión social"/>
    <x v="104"/>
    <x v="100"/>
    <s v="Garantizar las condiciones mínimas para la atención en el hogar de paso del menor infractor"/>
    <s v="Número"/>
    <n v="100"/>
    <n v="1"/>
    <s v="Si"/>
    <s v="Paz, justicia e instituciones sólidas"/>
    <s v="No acumulativo"/>
    <m/>
    <n v="100"/>
    <m/>
    <m/>
    <n v="0"/>
    <n v="0"/>
    <n v="0"/>
    <n v="0"/>
    <m/>
    <m/>
    <m/>
    <m/>
    <n v="0"/>
    <m/>
  </r>
  <r>
    <x v="0"/>
    <x v="3"/>
    <s v="SECRETARÍA DE INTEGRACIÓN E INCLUSIÓN SOCIAL"/>
    <x v="12"/>
    <x v="12"/>
    <s v="4102 - Desarrollo integral de la primera infancia a la juventud, y fortalecimiento de las capacidades de las familias de niñas, niños y adolescentes"/>
    <s v="4102 - La Dorada Diversa e incluyente: niños, niñas y adolescentes creciendo en armonía con sus derechos "/>
    <s v="4102046 - Servicios de promoción de los derechos de los niños, niñas, adolescentes y jóvenes"/>
    <x v="105"/>
    <x v="101"/>
    <s v="Diseñar e implementar campañas de promoción y divulgación sobre el goce efectivo de derechos, dirigido a fortalecer los programas y políticas de apoyo a la Primera Infancia, Infancia, Adolescencia y Fortalecimiento Familiar"/>
    <s v="Número"/>
    <n v="20"/>
    <n v="0.25"/>
    <s v="Si"/>
    <s v="Paz, justicia e instituciones sólidas"/>
    <s v="Acumulativo"/>
    <n v="5"/>
    <n v="5"/>
    <n v="5"/>
    <n v="5"/>
    <n v="1"/>
    <n v="0.16129032258064516"/>
    <n v="0.6"/>
    <n v="9.6774193548387094E-2"/>
    <m/>
    <m/>
    <m/>
    <m/>
    <n v="0.25806451612903225"/>
    <m/>
  </r>
  <r>
    <x v="0"/>
    <x v="3"/>
    <s v="SECRETARÍA DE INTEGRACIÓN E INCLUSIÓN SOCIAL"/>
    <x v="12"/>
    <x v="12"/>
    <s v="4102 - Desarrollo integral de la primera infancia a la juventud, y fortalecimiento de las capacidades de las familias de niñas, niños y adolescentes"/>
    <s v="4102 - La Dorada Diversa e incluyente: niños, niñas y adolescentes creciendo en armonía con sus derechos "/>
    <s v="4102047 - Servicios de asistencia técnica en políticas públicas de infancia, adolescencia y juventud"/>
    <x v="106"/>
    <x v="102"/>
    <s v="Garantizar la operatividad de dos (2) agentes institucionales (plataforma de juventudes y Consejo de juventudes) en el marco de la construcción de la agenda pública de juventud"/>
    <s v="Número"/>
    <n v="2"/>
    <n v="0.25"/>
    <s v="Si"/>
    <s v="Paz, justicia e instituciones sólidas"/>
    <s v="No acumulativo"/>
    <n v="2"/>
    <n v="2"/>
    <n v="2"/>
    <n v="2"/>
    <n v="1"/>
    <n v="0.16129032258064516"/>
    <n v="0.43"/>
    <n v="6.9354838709677416E-2"/>
    <m/>
    <m/>
    <m/>
    <m/>
    <n v="0.23064516129032259"/>
    <m/>
  </r>
  <r>
    <x v="0"/>
    <x v="3"/>
    <s v="SECRETARÍA DE INTEGRACIÓN E INCLUSIÓN SOCIAL"/>
    <x v="12"/>
    <x v="12"/>
    <s v="4102 - Desarrollo integral de la primera infancia a la juventud, y fortalecimiento de las capacidades de las familias de niñas, niños y adolescentes"/>
    <s v="4102 - La Dorada Diversa e incluyente: niños, niñas y adolescentes creciendo en armonía con sus derechos "/>
    <s v="4102052 - Servicio de protección integral a niños, niñas, adolescentes y jóvenes"/>
    <x v="107"/>
    <x v="103"/>
    <s v="Garantizar la atención de Niños, niñas, adolescentes y jóvenes en hogar de paso como medida de protección y restitución de derechos"/>
    <s v="Número"/>
    <n v="100"/>
    <n v="0.25"/>
    <s v="Si"/>
    <s v="Paz, justicia e instituciones sólidas"/>
    <s v="No acumulativo"/>
    <n v="100"/>
    <n v="100"/>
    <n v="100"/>
    <n v="100"/>
    <n v="0.57999999999999996"/>
    <n v="9.3548387096774183E-2"/>
    <n v="0.1"/>
    <n v="1.6129032258064516E-2"/>
    <m/>
    <m/>
    <m/>
    <m/>
    <n v="0.1096774193548387"/>
    <m/>
  </r>
  <r>
    <x v="0"/>
    <x v="3"/>
    <s v="DIVISIÓN ADMINISTRATIVA DE BIENESTAR SOCIAL"/>
    <x v="12"/>
    <x v="12"/>
    <s v="4103 - Inclusión social y productiva para la población en situación de vulnerabilidad"/>
    <s v="4103 - La Dorada diversa e incluyente: apoyo a poblaciones vulnerables "/>
    <s v="4103052 - Servicio de gestión de oferta social para la población vulnerable"/>
    <x v="108"/>
    <x v="104"/>
    <s v="Mantener la oferta del Gobierno Nacional para la Cobertura del Programa &quot;Colombia mayor&quot; a los 3.109 adultos mayores"/>
    <s v="Número"/>
    <n v="3109"/>
    <n v="0.25"/>
    <s v="Si"/>
    <s v="Fin de la pobreza"/>
    <s v="No acumulativo"/>
    <n v="3109"/>
    <n v="3109"/>
    <n v="3109"/>
    <n v="3109"/>
    <n v="1"/>
    <n v="0.16129032258064516"/>
    <n v="0.5"/>
    <n v="8.0645161290322578E-2"/>
    <m/>
    <m/>
    <m/>
    <m/>
    <n v="0.24193548387096775"/>
    <m/>
  </r>
  <r>
    <x v="0"/>
    <x v="3"/>
    <s v="DIVISIÓN ADMINISTRATIVA DE BIENESTAR SOCIAL"/>
    <x v="12"/>
    <x v="12"/>
    <s v="4103 - Inclusión social y productiva para la población en situación de vulnerabilidad"/>
    <s v="4103 - La Dorada diversa e incluyente: apoyo a poblaciones vulnerables "/>
    <s v="4103055 - Servicio de apoyo para las unidades productivas para el autoconsumo de los hogares en situación de vulnerabilidad social"/>
    <x v="109"/>
    <x v="105"/>
    <s v="Apoyar a 20 familias con unidades productivas de autoconsumo, como estrategia de seguridad alimentaria"/>
    <s v="Número"/>
    <n v="20"/>
    <n v="1"/>
    <s v="Si"/>
    <s v="Hambre cero"/>
    <s v="No acumulativo"/>
    <m/>
    <m/>
    <n v="20"/>
    <m/>
    <n v="0"/>
    <n v="0"/>
    <n v="0"/>
    <n v="0"/>
    <m/>
    <m/>
    <m/>
    <m/>
    <n v="0"/>
    <m/>
  </r>
  <r>
    <x v="0"/>
    <x v="3"/>
    <s v="SECRETARÍA DE INTEGRACIÓN E INCLUSIÓN SOCIAL"/>
    <x v="12"/>
    <x v="12"/>
    <s v="4103 - Inclusión social y productiva para la población en situación de vulnerabilidad"/>
    <s v="4103 - La Dorada diversa e incluyente: apoyo a poblaciones vulnerables "/>
    <s v="4103057 - Servicio de apoyo a unidades productivas individuales para la generación de ingresos"/>
    <x v="110"/>
    <x v="106"/>
    <s v="Brindar apoyo a veinte (20) unidades productivas lideradas por mujeres, organizando ferias de emprendimiento que promuevan y visibilicen sus proyectos productivos"/>
    <s v="Número"/>
    <n v="20"/>
    <n v="0.5"/>
    <s v="Si"/>
    <s v="Fin de la pobreza"/>
    <s v="Acumulativo"/>
    <m/>
    <n v="10"/>
    <m/>
    <n v="10"/>
    <n v="0"/>
    <n v="0"/>
    <n v="0.25"/>
    <n v="4.0322580645161289E-2"/>
    <m/>
    <m/>
    <m/>
    <m/>
    <n v="4.0322580645161289E-2"/>
    <m/>
  </r>
  <r>
    <x v="0"/>
    <x v="3"/>
    <s v="SECRETARÍA DE INTEGRACIÓN E INCLUSIÓN SOCIAL"/>
    <x v="12"/>
    <x v="12"/>
    <s v="4103 - Inclusión social y productiva para la población en situación de vulnerabilidad"/>
    <s v="4103 - La Dorada diversa e incluyente: apoyo a poblaciones vulnerables "/>
    <s v="4103060 - Documento de lineamientos técnicos"/>
    <x v="111"/>
    <x v="8"/>
    <s v="Elaborar un (1) documento de Política Pública de atención a comunidades NARP y actualización del Plan de Etnodesarrollo"/>
    <s v="Número"/>
    <n v="2"/>
    <n v="1"/>
    <s v="Si"/>
    <s v="Paz, justicia e instituciones sólidas"/>
    <s v="No acumulativo"/>
    <m/>
    <n v="2"/>
    <m/>
    <m/>
    <n v="0"/>
    <n v="0"/>
    <n v="0"/>
    <n v="0"/>
    <m/>
    <m/>
    <m/>
    <m/>
    <n v="0"/>
    <m/>
  </r>
  <r>
    <x v="0"/>
    <x v="3"/>
    <s v="DIVISIÓN ADMINISTRATIVA DE BIENESTAR SOCIAL"/>
    <x v="12"/>
    <x v="12"/>
    <s v="4103 - Inclusión social y productiva para la población en situación de vulnerabilidad"/>
    <s v="4103 - La Dorada diversa e incluyente: apoyo a poblaciones vulnerables "/>
    <s v="4103061 - Servicio de apoyo financiero para la entrega de transferencias monetarias no condicionadas"/>
    <x v="112"/>
    <x v="107"/>
    <s v="Garantizar la implementación del programa Renta Ciudadana, para que las 724 familias beneficiadas tengan acceso al apoyo financiero entregado por el Gobierno Nacional, según los lineamientos Prosperidad Social"/>
    <s v="Número"/>
    <n v="724"/>
    <n v="0.25"/>
    <s v="Si"/>
    <s v="Fin de la pobreza"/>
    <s v="No acumulativo"/>
    <n v="724"/>
    <n v="724"/>
    <n v="724"/>
    <n v="724"/>
    <n v="1"/>
    <n v="0.16129032258064516"/>
    <n v="0.4"/>
    <n v="6.4516129032258063E-2"/>
    <m/>
    <m/>
    <m/>
    <m/>
    <n v="0.22580645161290322"/>
    <m/>
  </r>
  <r>
    <x v="0"/>
    <x v="3"/>
    <s v="DIVISIÓN ADMINISTRATIVA DE BIENESTAR SOCIAL"/>
    <x v="12"/>
    <x v="12"/>
    <s v="4104 - Atención integral de población en situación permanente de desprotección social y/o familiar"/>
    <s v="4104 - La Dorada diversa e incluyente: poblaciones incluidas para el desarrollo social, la paz y la vida "/>
    <s v="4104008 - Servicio de atención y protección integral al adulto mayor"/>
    <x v="113"/>
    <x v="108"/>
    <s v="Atender de manera integral a 90 adultos mayores, con servicios integrales en el Centro de Protección y promoción Juan María Noguera"/>
    <s v="Número"/>
    <n v="90"/>
    <n v="0.25"/>
    <s v="Si"/>
    <s v="Fin de la pobreza"/>
    <s v="No acumulativo"/>
    <n v="90"/>
    <n v="90"/>
    <n v="90"/>
    <n v="90"/>
    <n v="1"/>
    <n v="0.16129032258064516"/>
    <n v="0.45"/>
    <n v="7.2580645161290328E-2"/>
    <m/>
    <m/>
    <m/>
    <m/>
    <n v="0.2338709677419355"/>
    <m/>
  </r>
  <r>
    <x v="0"/>
    <x v="3"/>
    <s v="DIVISIÓN ADMINISTRATIVA DE BIENESTAR SOCIAL"/>
    <x v="12"/>
    <x v="12"/>
    <s v="4104 - Atención integral de población en situación permanente de desprotección social y/o familiar"/>
    <s v="4104 - La Dorada diversa e incluyente: poblaciones incluidas para el desarrollo social, la paz y la vida "/>
    <s v="4104008 - Servicio de atención y protección integral al adulto mayor"/>
    <x v="113"/>
    <x v="108"/>
    <s v="Atender de manera integral a 465 adultos mayores al año en la modalidad de Centro Día"/>
    <s v="Número"/>
    <n v="465"/>
    <n v="0.25"/>
    <s v="Si"/>
    <s v="Fin de la pobreza"/>
    <s v="No acumulativo"/>
    <n v="465"/>
    <n v="465"/>
    <n v="465"/>
    <n v="465"/>
    <n v="1"/>
    <n v="0.16129032258064516"/>
    <n v="0.45"/>
    <n v="7.2580645161290328E-2"/>
    <m/>
    <m/>
    <m/>
    <m/>
    <n v="0.2338709677419355"/>
    <m/>
  </r>
  <r>
    <x v="0"/>
    <x v="3"/>
    <s v="DIVISIÓN ADMINISTRATIVA DE BIENESTAR SOCIAL"/>
    <x v="12"/>
    <x v="12"/>
    <s v="4104 - Atención integral de población en situación permanente de desprotección social y/o familiar"/>
    <s v="4104 - La Dorada diversa e incluyente: poblaciones incluidas para el desarrollo social, la paz y la vida "/>
    <s v="4104020 - Servicio de atención integral a población en condición de discapacidad"/>
    <x v="114"/>
    <x v="109"/>
    <s v="Brindar atención integral a 200 personas en condición de discapacidad en concordancia con la oferta social de la política pública de discapacidad"/>
    <s v="Número"/>
    <n v="200"/>
    <n v="0.25"/>
    <s v="Si"/>
    <s v="Fin de la pobreza"/>
    <s v="No acumulativo"/>
    <n v="200"/>
    <n v="200"/>
    <n v="200"/>
    <n v="200"/>
    <n v="1"/>
    <n v="0.16129032258064516"/>
    <n v="0.4"/>
    <n v="6.4516129032258063E-2"/>
    <m/>
    <m/>
    <m/>
    <m/>
    <n v="0.22580645161290322"/>
    <m/>
  </r>
  <r>
    <x v="0"/>
    <x v="3"/>
    <s v="DIVISIÓN ADMINISTRATIVA DE BIENESTAR SOCIAL"/>
    <x v="12"/>
    <x v="12"/>
    <s v="4104 - Atención integral de población en situación permanente de desprotección social y/o familiar"/>
    <s v="4104 - La Dorada diversa e incluyente: poblaciones incluidas para el desarrollo social, la paz y la vida "/>
    <s v="4104027 - Servicio de atención integral al habitante de la calle"/>
    <x v="115"/>
    <x v="110"/>
    <s v="Brindar servicios de atención integral a 118 habitantes de calle del municipio de La Dorada"/>
    <s v="Número"/>
    <n v="118"/>
    <n v="0.25"/>
    <s v="Si"/>
    <s v="Fin de la pobreza"/>
    <s v="No acumulativo"/>
    <n v="118"/>
    <n v="118"/>
    <n v="118"/>
    <n v="118"/>
    <n v="1"/>
    <n v="0.16129032258064516"/>
    <n v="0.2"/>
    <n v="3.2258064516129031E-2"/>
    <m/>
    <m/>
    <m/>
    <m/>
    <n v="0.19354838709677419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04 - Servicio de mantenimiento a la infraestructura deportiva"/>
    <x v="116"/>
    <x v="111"/>
    <s v="Realizar mantenimiento a 10 escenarios deportivos del municipio garantizando las condiciones de funcionalidad"/>
    <s v="Número"/>
    <n v="10"/>
    <n v="0.25"/>
    <s v="Si"/>
    <s v="Ciudades y comunidades sostenibles"/>
    <s v="No acumulativo"/>
    <n v="10"/>
    <n v="10"/>
    <n v="10"/>
    <n v="10"/>
    <n v="1"/>
    <n v="0.16129032258064516"/>
    <n v="0.35"/>
    <n v="5.6451612903225798E-2"/>
    <m/>
    <m/>
    <m/>
    <m/>
    <n v="0.21774193548387094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15 - Canchas multifuncionales construidas y dotadas"/>
    <x v="117"/>
    <x v="112"/>
    <s v="Construir y dotar dos canchas multifuncional en el municipio de La Dorada"/>
    <s v="Número"/>
    <n v="2"/>
    <n v="0.5"/>
    <s v="Si"/>
    <s v="Ciudades y comunidades sostenibles"/>
    <s v="Acumulativo"/>
    <m/>
    <n v="1"/>
    <n v="1"/>
    <m/>
    <n v="0"/>
    <n v="0"/>
    <n v="0"/>
    <n v="0"/>
    <m/>
    <m/>
    <m/>
    <m/>
    <n v="0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19 - Placa deportiva construida"/>
    <x v="118"/>
    <x v="113"/>
    <s v="Gestionar recursos para la cofinanciación de cinco (5) cubiertas para los escenarios deportivos rurales y urbanos"/>
    <s v="Número"/>
    <n v="5"/>
    <n v="0.33"/>
    <s v="Si"/>
    <s v="Ciudades y comunidades sostenibles"/>
    <s v="Acumulativo"/>
    <m/>
    <n v="2"/>
    <n v="2"/>
    <n v="1"/>
    <n v="0"/>
    <n v="0"/>
    <n v="0"/>
    <n v="0"/>
    <m/>
    <m/>
    <m/>
    <m/>
    <n v="0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26 - Cancha construida y dotada"/>
    <x v="119"/>
    <x v="114"/>
    <s v="Gestionar los recursos para la Construcción de una Cancha Sintética en el municipio de La Dorada"/>
    <s v="Número"/>
    <n v="1"/>
    <n v="1"/>
    <s v="Si"/>
    <s v="Ciudades y comunidades sostenibles"/>
    <s v="No acumulativo"/>
    <m/>
    <m/>
    <n v="1"/>
    <m/>
    <n v="0"/>
    <n v="0"/>
    <n v="0"/>
    <n v="0"/>
    <m/>
    <m/>
    <m/>
    <m/>
    <n v="0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27 - Cancha adecuada"/>
    <x v="120"/>
    <x v="115"/>
    <s v="Realizar una (1) Adecuación de la cancha municipal los Alpes (Estadio), para mejorar su funcionalidad en eventos y actividades deportivas"/>
    <s v="Número"/>
    <n v="1"/>
    <n v="1"/>
    <s v="Si"/>
    <s v="Ciudades y comunidades sostenibles"/>
    <s v="No acumulativo"/>
    <m/>
    <n v="1"/>
    <m/>
    <m/>
    <n v="0"/>
    <n v="0"/>
    <n v="0.1"/>
    <n v="1.6129032258064516E-2"/>
    <m/>
    <m/>
    <m/>
    <m/>
    <n v="1.6129032258064516E-2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31 - Estudios y diseños de infraestructura recreo-deportiva"/>
    <x v="121"/>
    <x v="116"/>
    <s v="Elaborar un estudio y diseños para la creación de un Skatepark, con el propósito de promover la práctica de deportes alternativos y ofrecer una opción de ocupación del tiempo libre"/>
    <s v="Número"/>
    <n v="1"/>
    <n v="1"/>
    <s v="Si"/>
    <s v="Ciudades y comunidades sostenibles"/>
    <s v="No acumulativo"/>
    <m/>
    <n v="1"/>
    <m/>
    <m/>
    <n v="0"/>
    <n v="0"/>
    <n v="0"/>
    <n v="0"/>
    <m/>
    <m/>
    <m/>
    <m/>
    <n v="0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32 - Servicio de organización de eventos deportivos comunitarios"/>
    <x v="122"/>
    <x v="117"/>
    <s v="Beneficiar a 3.500 personas con la realización anual de eventos deportivos comunitarios"/>
    <s v="Número"/>
    <n v="3500"/>
    <n v="0.25"/>
    <s v="No"/>
    <s v="Salud y bienestar"/>
    <s v="No acumulativo"/>
    <n v="3500"/>
    <n v="3500"/>
    <n v="3500"/>
    <n v="3500"/>
    <n v="1"/>
    <n v="0.16129032258064516"/>
    <n v="0.8"/>
    <n v="0.12903225806451613"/>
    <m/>
    <m/>
    <m/>
    <m/>
    <n v="0.29032258064516125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37 - Servicio de promoción de la actividad física, la recreación y el deporte"/>
    <x v="123"/>
    <x v="118"/>
    <s v="Facilitar a 1200 personas del municipio de La Dorada acceso a programas que fomenten la actividad física, recreativa y deportiva"/>
    <s v="Número"/>
    <n v="1200"/>
    <n v="0.25"/>
    <s v="Si"/>
    <s v="Salud y bienestar"/>
    <s v="No acumulativo"/>
    <n v="1200"/>
    <n v="1200"/>
    <n v="1200"/>
    <n v="1200"/>
    <n v="1"/>
    <n v="0.16129032258064516"/>
    <n v="0.47"/>
    <n v="7.5806451612903225E-2"/>
    <m/>
    <m/>
    <m/>
    <m/>
    <n v="0.23709677419354838"/>
    <m/>
  </r>
  <r>
    <x v="0"/>
    <x v="3"/>
    <s v="DIVISÓN ADMINISTRATIVA DE DEPORTES"/>
    <x v="13"/>
    <x v="13"/>
    <s v="4301 - Fomento a la recreación, la actividad física y el deporte para desarrollar entornos de convivencia y paz"/>
    <s v="4301 - La Fuerza y el Poder Transformador del Deporte para Todos"/>
    <s v="4301038 - Servicio de organización de eventos recreativos comunitarios"/>
    <x v="124"/>
    <x v="119"/>
    <s v="Beneficiar a 5.200 jóvenes con la organización de eventos recreativos en el marco de la semana de la juventud, campamentos juveniles y los encuentros deportivos con enfoque étnico"/>
    <s v="Número"/>
    <n v="5200"/>
    <n v="0.25"/>
    <s v="No"/>
    <s v="Salud y bienestar"/>
    <s v="No acumulativo"/>
    <n v="5200"/>
    <n v="5200"/>
    <n v="5200"/>
    <n v="5200"/>
    <n v="1"/>
    <n v="0.16129032258064516"/>
    <n v="0.38"/>
    <n v="6.1290322580645158E-2"/>
    <m/>
    <m/>
    <m/>
    <m/>
    <n v="0.22258064516129031"/>
    <m/>
  </r>
  <r>
    <x v="2"/>
    <x v="0"/>
    <s v="SECRETARÍA DE GOBIERNO"/>
    <x v="14"/>
    <x v="14"/>
    <s v="4501 - Fortalecimiento de la convivencia y la seguridad ciudadana"/>
    <s v="4501 - Fortalecimiento de la convivencia y la seguridad ciudadana del Municipio de La Dorada "/>
    <s v="4501026 - Documentos Planeacion"/>
    <x v="125"/>
    <x v="120"/>
    <s v="Elaborar e implementar un (01) Plan Integral de Seguridad y Convivencia Ciudadana"/>
    <s v="Número"/>
    <n v="1"/>
    <n v="0.25"/>
    <s v="Si"/>
    <s v="Paz, justicia e instituciones sólidas"/>
    <s v="No acumulativo"/>
    <n v="1"/>
    <n v="1"/>
    <n v="1"/>
    <n v="1"/>
    <n v="0.99"/>
    <n v="0.1596774193548387"/>
    <n v="0.3"/>
    <n v="4.8387096774193547E-2"/>
    <m/>
    <m/>
    <m/>
    <m/>
    <n v="0.20806451612903226"/>
    <m/>
  </r>
  <r>
    <x v="2"/>
    <x v="0"/>
    <s v="SECRETARÍA DE GOBIERNO"/>
    <x v="14"/>
    <x v="14"/>
    <s v="4501 - Fortalecimiento de la convivencia y la seguridad ciudadana"/>
    <s v="4501 - Fortalecimiento de la convivencia y la seguridad ciudadana del Municipio de La Dorada "/>
    <s v="4501029 - Servicio de apoyo financiero para proyectos de convivencia y seguridad ciudadana"/>
    <x v="126"/>
    <x v="121"/>
    <s v="Realizar la gestión para la cofinanciación de proyectos de convivencia y seguridad ciudadana"/>
    <s v="Número"/>
    <n v="4"/>
    <n v="0.33333333333333337"/>
    <s v="Si"/>
    <s v="Paz, justicia e instituciones sólidas"/>
    <s v="Acumulativo"/>
    <n v="1"/>
    <m/>
    <n v="2"/>
    <n v="1"/>
    <n v="1"/>
    <n v="0.21505376344086022"/>
    <n v="0"/>
    <n v="0"/>
    <m/>
    <m/>
    <m/>
    <m/>
    <n v="0.21505376344086022"/>
    <m/>
  </r>
  <r>
    <x v="2"/>
    <x v="3"/>
    <s v="SECRETARÍA DE INTEGRACIÓN E INCLUSIÓN SOCIAL"/>
    <x v="14"/>
    <x v="14"/>
    <s v="4501 - Fortalecimiento de la convivencia y la seguridad ciudadana"/>
    <s v="4501 - Fortalecimiento de la convivencia y la seguridad ciudadana del Municipio de La Dorada "/>
    <s v="4501050 - Servicio de orientación a casos de violencia de género"/>
    <x v="127"/>
    <x v="122"/>
    <s v="Fortalecer los espacios de empoderamiento de la mujer a través de la atención de la Casa de la Mujer - Mujer Libre de Violencia"/>
    <s v="Número"/>
    <n v="150"/>
    <n v="0.25"/>
    <s v="No"/>
    <s v="Igualdad de género"/>
    <s v="No acumulativo"/>
    <n v="150"/>
    <n v="150"/>
    <n v="150"/>
    <n v="150"/>
    <n v="1"/>
    <n v="0.16129032258064516"/>
    <n v="0.5"/>
    <n v="8.0645161290322578E-2"/>
    <m/>
    <m/>
    <m/>
    <m/>
    <n v="0.24193548387096775"/>
    <m/>
  </r>
  <r>
    <x v="2"/>
    <x v="1"/>
    <s v="DIVISIÓN ADMINISTRATIVA DE MEDIO AMBIENTE"/>
    <x v="14"/>
    <x v="14"/>
    <s v="4501 - Fortalecimiento de la convivencia y la seguridad ciudadana"/>
    <s v="4501 - Fortalecimiento de la convivencia y la seguridad ciudadana del Municipio de La Dorada "/>
    <s v="4501054 - Servicio de sanidad animal"/>
    <x v="128"/>
    <x v="123"/>
    <s v="Atender con servicios de bienestar a 4.000 animales que se encuentren en condición de abandono, pérdida, desatención estatal o de tenencia irresponsable o en situación de vulnerabilidad"/>
    <s v="Número"/>
    <n v="4000"/>
    <n v="0.25"/>
    <s v="Si"/>
    <s v="Salud y bienestar"/>
    <s v="Acumulativo"/>
    <n v="1000"/>
    <n v="1000"/>
    <n v="1000"/>
    <n v="1000"/>
    <n v="1"/>
    <n v="0.16129032258064516"/>
    <n v="0.28999999999999998"/>
    <n v="4.6774193548387091E-2"/>
    <m/>
    <m/>
    <m/>
    <m/>
    <n v="0.20806451612903226"/>
    <m/>
  </r>
  <r>
    <x v="0"/>
    <x v="3"/>
    <s v="SECRETARÍA DE INTEGRACIÓN E INCLUSIÓN SOCIAL"/>
    <x v="14"/>
    <x v="14"/>
    <s v="4502 - Fortalecimiento del buen gobierno para el respeto y garantía de los derechos humanos."/>
    <s v="4502 - La Dorada por el Respeto y la Garantía de Derechos "/>
    <s v="4502001 - Servicio de promoción a la participación ciudadana"/>
    <x v="129"/>
    <x v="124"/>
    <s v="Generar dieciséis (16) espacios que garanticen la participación de las comunidades religiosas y realizar la celebración del día nacional de la libertad religiosa y de cultos"/>
    <s v="Número"/>
    <n v="16"/>
    <n v="0.25"/>
    <s v="Si"/>
    <s v="Paz, justicia e instituciones sólidas"/>
    <s v="Acumulativo"/>
    <n v="4"/>
    <n v="4"/>
    <n v="4"/>
    <n v="4"/>
    <n v="1"/>
    <n v="0.16129032258064516"/>
    <n v="0.25"/>
    <n v="4.0322580645161289E-2"/>
    <m/>
    <m/>
    <m/>
    <m/>
    <n v="0.20161290322580644"/>
    <m/>
  </r>
  <r>
    <x v="0"/>
    <x v="4"/>
    <s v="DIVISIÓN ADMINISTRATIVA DE PRENSA"/>
    <x v="14"/>
    <x v="14"/>
    <s v="4502 - Fortalecimiento del buen gobierno para el respeto y garantía de los derechos humanos."/>
    <s v="4502 - La Dorada por el Respeto y la Garantía de Derechos "/>
    <s v="4502001 - Servicio de promoción a la participación ciudadana"/>
    <x v="130"/>
    <x v="125"/>
    <s v="Organizar ocho &quot;Diálogos de barrio&quot; para promover la transparencia y facilitar la rendición de cuentas en la gestión pública"/>
    <s v="Número"/>
    <n v="8"/>
    <n v="0.25"/>
    <s v="No"/>
    <s v="Paz, justicia e instituciones sólidas"/>
    <s v="No acumulativo"/>
    <n v="8"/>
    <n v="8"/>
    <n v="8"/>
    <n v="8"/>
    <n v="0.75"/>
    <n v="0.12096774193548387"/>
    <n v="0.255"/>
    <n v="4.1129032258064517E-2"/>
    <m/>
    <m/>
    <m/>
    <m/>
    <n v="0.1620967741935484"/>
    <m/>
  </r>
  <r>
    <x v="0"/>
    <x v="3"/>
    <s v="SECRETARÍA DE INTEGRACIÓN E INCLUSIÓN SOCIAL"/>
    <x v="14"/>
    <x v="14"/>
    <s v="4502 - Fortalecimiento del buen gobierno para el respeto y garantía de los derechos humanos."/>
    <s v="4502 - La Dorada por el Respeto y la Garantía de Derechos "/>
    <s v="4502022 - Servicio de asistencia técnica"/>
    <x v="131"/>
    <x v="126"/>
    <s v="Asistir técnicamente a una (1) instancia de participación NARP, a través de cuatro (4) mesas de concertación anuales y garantizar la celebración del día de la Afrocolombianidad"/>
    <s v="Número"/>
    <n v="1"/>
    <n v="0.25"/>
    <s v="No"/>
    <s v="Paz, justicia e instituciones sólidas"/>
    <s v="No acumulativo"/>
    <n v="1"/>
    <n v="1"/>
    <n v="1"/>
    <n v="1"/>
    <n v="1"/>
    <n v="0.16129032258064516"/>
    <n v="0.75"/>
    <n v="0.12096774193548387"/>
    <m/>
    <m/>
    <m/>
    <m/>
    <n v="0.282258064516129"/>
    <m/>
  </r>
  <r>
    <x v="0"/>
    <x v="0"/>
    <s v="SECRETARÍA DE GOBIERNO"/>
    <x v="14"/>
    <x v="14"/>
    <s v="4502 - Fortalecimiento del buen gobierno para el respeto y garantía de los derechos humanos."/>
    <s v="4502 - La Dorada por el Respeto y la Garantía de Derechos "/>
    <s v="4502025 - Servicio de organización de procesos electorales"/>
    <x v="132"/>
    <x v="127"/>
    <s v="Disposición de los espacios y la logística para el desarrollo de cinco (05) procesos electorales"/>
    <s v="Número"/>
    <n v="5"/>
    <n v="0.33333333333333337"/>
    <s v="Si"/>
    <s v="Paz, justicia e instituciones sólidas"/>
    <s v="Acumulativo"/>
    <m/>
    <n v="1"/>
    <n v="2"/>
    <n v="2"/>
    <n v="0"/>
    <n v="0"/>
    <n v="0.5"/>
    <n v="8.0645161290322578E-2"/>
    <m/>
    <m/>
    <m/>
    <m/>
    <n v="8.0645161290322578E-2"/>
    <m/>
  </r>
  <r>
    <x v="0"/>
    <x v="3"/>
    <s v="SECRETARÍA DE INTEGRACIÓN E INCLUSIÓN SOCIAL"/>
    <x v="14"/>
    <x v="14"/>
    <s v="4502 - Fortalecimiento del buen gobierno para el respeto y garantía de los derechos humanos."/>
    <s v="4502 - La Dorada por el Respeto y la Garantía de Derechos "/>
    <s v="4502026 - Documentos normativos"/>
    <x v="133"/>
    <x v="128"/>
    <s v="Elaborar Un (1) documento marco para la política pública de la Mujer y la equidad que incluya la agenda &quot;Mujer Dorada&quot; como plan de acción"/>
    <s v="Número"/>
    <n v="1"/>
    <n v="1"/>
    <s v="No"/>
    <s v="Paz, justicia e instituciones sólidas"/>
    <s v="No acumulativo"/>
    <m/>
    <n v="1"/>
    <m/>
    <m/>
    <n v="0"/>
    <n v="0"/>
    <n v="0.05"/>
    <n v="8.0645161290322578E-3"/>
    <m/>
    <m/>
    <m/>
    <m/>
    <n v="8.0645161290322578E-3"/>
    <m/>
  </r>
  <r>
    <x v="0"/>
    <x v="3"/>
    <s v="SECRETARÍA DE INTEGRACIÓN E INCLUSIÓN SOCIAL"/>
    <x v="14"/>
    <x v="14"/>
    <s v="4502 - Fortalecimiento del buen gobierno para el respeto y garantía de los derechos humanos."/>
    <s v="4502 - La Dorada por el Respeto y la Garantía de Derechos "/>
    <s v="4502033 - Servicio de integración de la oferta pública"/>
    <x v="134"/>
    <x v="129"/>
    <s v="Fortalecer la participación de las Juntas de Acción Comunal a través de la implementación de dieciséis (16) espacios que articulen la oferta institucional incluyendo la celebración del día del comunal"/>
    <s v="Número"/>
    <n v="16"/>
    <n v="0.25"/>
    <s v="Si"/>
    <s v="Paz, justicia e instituciones sólidas"/>
    <s v="Acumulativo"/>
    <n v="4"/>
    <n v="4"/>
    <n v="4"/>
    <n v="4"/>
    <n v="1"/>
    <n v="0.16129032258064516"/>
    <n v="0.35"/>
    <n v="5.6451612903225798E-2"/>
    <m/>
    <m/>
    <m/>
    <m/>
    <n v="0.21774193548387094"/>
    <m/>
  </r>
  <r>
    <x v="0"/>
    <x v="3"/>
    <s v="SECRETARÍA DE INTEGRACIÓN E INCLUSIÓN SOCIAL"/>
    <x v="14"/>
    <x v="14"/>
    <s v="4502 - Fortalecimiento del buen gobierno para el respeto y garantía de los derechos humanos."/>
    <s v="4502 - La Dorada por el Respeto y la Garantía de Derechos "/>
    <s v="4502038 - Servicio de promoción de la garantía de derechos"/>
    <x v="135"/>
    <x v="130"/>
    <s v="Implementar dos (2) estrategias para la promoción y garantía de derechos de la comunidad LGTBIQ+ OSIG"/>
    <s v="Número"/>
    <n v="2"/>
    <n v="1"/>
    <s v="Si"/>
    <s v="Igualdad de género"/>
    <s v="No acumulativo"/>
    <m/>
    <n v="2"/>
    <m/>
    <m/>
    <n v="0"/>
    <n v="0"/>
    <n v="0.28000000000000003"/>
    <n v="4.5161290322580649E-2"/>
    <m/>
    <m/>
    <m/>
    <m/>
    <n v="4.5161290322580649E-2"/>
    <m/>
  </r>
  <r>
    <x v="3"/>
    <x v="1"/>
    <s v="DIVISIÓN ADMINISTRATIVA GESTIÓN DEL RIESGO"/>
    <x v="14"/>
    <x v="14"/>
    <s v="4503 - Gestión del riesgo de desastres y emergencias"/>
    <s v="4503 - Gestión del Riesgo de Desastres y Emergencias para el Municipio de La Dorada "/>
    <s v="4503002 - Servicio de educación informal"/>
    <x v="136"/>
    <x v="30"/>
    <s v="Brindar capacitación a 200 personas, mediante programas de asesoramiento, enfocados en la elaboración e implementación de planes institucionales para la gestión de emergencias y desastres"/>
    <s v="Número"/>
    <n v="200"/>
    <n v="1"/>
    <s v="Si"/>
    <s v="Acción por el clima"/>
    <s v="No acumulativo"/>
    <m/>
    <n v="200"/>
    <m/>
    <m/>
    <n v="0"/>
    <n v="0"/>
    <n v="0"/>
    <n v="0"/>
    <m/>
    <m/>
    <m/>
    <m/>
    <n v="0"/>
    <m/>
  </r>
  <r>
    <x v="3"/>
    <x v="1"/>
    <s v="DIVISIÓN ADMINISTRATIVA GESTIÓN DEL RIESGO"/>
    <x v="14"/>
    <x v="14"/>
    <s v="4503 - Gestión del riesgo de desastres y emergencias"/>
    <s v="4503 - Gestión del Riesgo de Desastres y Emergencias para el Municipio de La Dorada "/>
    <s v="4503016 - Servicio de fortalecimiento a las salas de crisis territorial"/>
    <x v="137"/>
    <x v="131"/>
    <s v="Fortalecer los organismos de socorro (Bomberos y Cruz Roja) para la gestión integral del riesgo de desastres"/>
    <s v="Número"/>
    <n v="8"/>
    <n v="0.25"/>
    <s v="Si"/>
    <s v="Ciudades y comunidades sostenibles"/>
    <s v="Acumulativo"/>
    <n v="2"/>
    <n v="2"/>
    <n v="2"/>
    <n v="2"/>
    <n v="1"/>
    <n v="0.16129032258064516"/>
    <n v="0.46"/>
    <n v="7.4193548387096769E-2"/>
    <m/>
    <m/>
    <m/>
    <m/>
    <n v="0.23548387096774193"/>
    <m/>
  </r>
  <r>
    <x v="3"/>
    <x v="1"/>
    <s v="DIVISIÓN ADMINISTRATIVA GESTIÓN DEL RIESGO"/>
    <x v="14"/>
    <x v="14"/>
    <s v="4503 - Gestión del riesgo de desastres y emergencias"/>
    <s v="4503 - Gestión del Riesgo de Desastres y Emergencias para el Municipio de La Dorada "/>
    <s v="4503022 - Obras de infraestructura para la reducción del riesgo de desastres"/>
    <x v="138"/>
    <x v="132"/>
    <s v="Realizar Obras de prevención y mitigación del Riesgo, en el municipio de La Dorada"/>
    <s v="Número"/>
    <n v="5"/>
    <n v="0.25"/>
    <s v="Si"/>
    <s v="Acción por el clima"/>
    <s v="Acumulativo"/>
    <n v="1"/>
    <n v="2"/>
    <n v="1"/>
    <n v="1"/>
    <n v="1"/>
    <n v="0.16129032258064516"/>
    <n v="0.32"/>
    <n v="5.1612903225806452E-2"/>
    <m/>
    <m/>
    <m/>
    <m/>
    <n v="0.2129032258064516"/>
    <m/>
  </r>
  <r>
    <x v="3"/>
    <x v="1"/>
    <s v="DIVISIÓN ADMINISTRATIVA GESTIÓN DEL RIESGO"/>
    <x v="14"/>
    <x v="14"/>
    <s v="4503 - Gestión del riesgo de desastres y emergencias"/>
    <s v="4503 - Gestión del Riesgo de Desastres y Emergencias para el Municipio de La Dorada "/>
    <s v="4503023 - Documentos de planeación"/>
    <x v="139"/>
    <x v="133"/>
    <s v="Actualizar (3) documentos normativos para la gestión del riesgo de desastres: Plan Municipal de Gestión del Riesgo de Desastres (PMGRD), la Estrategia Municipal de Respuesta a Emergencias (EMRE) y Elaborar el perfil sismológico"/>
    <s v="Número"/>
    <n v="3"/>
    <n v="0.33333333333333337"/>
    <s v="No"/>
    <s v="Ciudades y comunidades sostenibles"/>
    <s v="Acumulativo"/>
    <m/>
    <n v="1"/>
    <n v="1"/>
    <n v="1"/>
    <n v="0"/>
    <n v="0"/>
    <n v="0.1"/>
    <n v="1.6129032258064516E-2"/>
    <m/>
    <m/>
    <m/>
    <m/>
    <n v="1.6129032258064516E-2"/>
    <s v="PLAN MUNICIPAL DE GESTIÓN DE RIESGOS - AVR(Inundación, socavación, deslización, avenida torrencial, incendio)"/>
  </r>
  <r>
    <x v="3"/>
    <x v="1"/>
    <s v="DIVISIÓN ADMINISTRATIVA GESTIÓN DEL RIESGO"/>
    <x v="14"/>
    <x v="14"/>
    <s v="4503 - Gestión del riesgo de desastres y emergencias"/>
    <s v="4503 - Gestión del Riesgo de Desastres y Emergencias para el Municipio de La Dorada "/>
    <s v="4503028 - Servicios de apoyo para atención de  población afectada por situaciones de emergencia, desastre o declaratorias de calamidad pública"/>
    <x v="140"/>
    <x v="134"/>
    <s v="Proporcionar asistencia integral a las personas, impactadas por situaciones de emergencia"/>
    <s v="Número"/>
    <n v="1000"/>
    <n v="0.25"/>
    <s v="Si"/>
    <s v="Fin de la pobreza"/>
    <s v="Acumulativo"/>
    <n v="250"/>
    <n v="250"/>
    <n v="250"/>
    <n v="250"/>
    <n v="1"/>
    <n v="0.16129032258064516"/>
    <n v="0.44"/>
    <n v="7.0967741935483872E-2"/>
    <m/>
    <m/>
    <m/>
    <m/>
    <n v="0.23225806451612901"/>
    <m/>
  </r>
  <r>
    <x v="1"/>
    <x v="5"/>
    <s v="SECRETARÍA DE HACIENDA"/>
    <x v="14"/>
    <x v="14"/>
    <s v="4599 - Fortalecimiento a la gestión y dirección de la administración pública territorial"/>
    <s v="4599 - La Dorada Eficiente: Fortalecimiento de la Gestión Pública "/>
    <s v="4599002 - Servicio de saneamiento fiscal y financiero"/>
    <x v="141"/>
    <x v="135"/>
    <s v="Implementar estrategias para el mejoramiento del índice de desempeño fiscal en el Municipio de La Dorada"/>
    <s v="Porcentaje"/>
    <n v="68"/>
    <n v="0.25"/>
    <s v="Si"/>
    <s v="Paz, justicia e instituciones sólidas"/>
    <s v="Acumulativo"/>
    <n v="60"/>
    <n v="62"/>
    <n v="65"/>
    <n v="68"/>
    <n v="0.49"/>
    <n v="7.9032258064516123E-2"/>
    <n v="0.55000000000000004"/>
    <n v="8.8709677419354843E-2"/>
    <m/>
    <m/>
    <m/>
    <m/>
    <n v="0.16774193548387095"/>
    <m/>
  </r>
  <r>
    <x v="1"/>
    <x v="1"/>
    <s v="DIVISIÓN ADMINISTRATIVA DE SISTEMAS"/>
    <x v="14"/>
    <x v="14"/>
    <s v="4599 - Fortalecimiento a la gestión y dirección de la administración pública territorial"/>
    <s v="4599 - La Dorada Eficiente: Fortalecimiento de la Gestión Pública "/>
    <s v="4599007 - Servicios tecnológicos"/>
    <x v="142"/>
    <x v="136"/>
    <s v="Asegurar la provisión completa (100%) de servicios tecnológicos enfocados en el mejoramiento de la gestión administrativa pública, del municipio de La Dorada"/>
    <s v="Porcentaje"/>
    <n v="100"/>
    <n v="0.25"/>
    <s v="Si"/>
    <s v="Alianzas para lograr los objetivos"/>
    <s v="No acumulativo"/>
    <n v="100"/>
    <n v="100"/>
    <n v="100"/>
    <n v="100"/>
    <n v="1"/>
    <n v="0.16129032258064516"/>
    <n v="0.41"/>
    <n v="6.6129032258064505E-2"/>
    <m/>
    <m/>
    <m/>
    <m/>
    <n v="0.22741935483870968"/>
    <m/>
  </r>
  <r>
    <x v="1"/>
    <x v="1"/>
    <s v="DIVISIÓN ADMINISTRATIVA DE OBRAS"/>
    <x v="14"/>
    <x v="14"/>
    <s v="4599 - Fortalecimiento a la gestión y dirección de la administración pública territorial"/>
    <s v="4599 - La Dorada Eficiente: Fortalecimiento de la Gestión Pública "/>
    <s v="4599016 - Sedes mantenidas"/>
    <x v="143"/>
    <x v="37"/>
    <s v="Garantizar la intervención de la sede administrativa de la Alcaldía de La Dorada, para el buen funcionamiento de las sedes institucionales bajo la responsabilidad del municipio"/>
    <s v="Número"/>
    <n v="1"/>
    <n v="0.25"/>
    <s v="Si"/>
    <s v="Paz, justicia e instituciones sólidas"/>
    <s v="No acumulativo"/>
    <n v="1"/>
    <n v="1"/>
    <n v="1"/>
    <n v="1"/>
    <n v="1"/>
    <n v="0.16129032258064516"/>
    <n v="0.3"/>
    <n v="4.8387096774193547E-2"/>
    <m/>
    <m/>
    <m/>
    <m/>
    <n v="0.20967741935483869"/>
    <m/>
  </r>
  <r>
    <x v="1"/>
    <x v="4"/>
    <s v="DIVISIÓN ADMINISTRATIVA DE ATENCIÓN AL CIUDADANO Y GESTIÓN DOCUMENTAL"/>
    <x v="14"/>
    <x v="14"/>
    <s v="4599 - Fortalecimiento a la gestión y dirección de la administración pública territorial"/>
    <s v="4599 - La Dorada Eficiente: Fortalecimiento de la Gestión Pública "/>
    <s v="4599017 - Servicio de gestión documental"/>
    <x v="144"/>
    <x v="137"/>
    <s v="Implementar un proceso de gestión documental para dar cumplimiento a ley 594 de 2000 y poder optimizar el manejo y conservación de los documentos y memoria histórica de la entidad"/>
    <s v="Número"/>
    <n v="1"/>
    <n v="0.25"/>
    <s v="Si"/>
    <s v="Paz, justicia e instituciones sólidas"/>
    <s v="No acumulativo"/>
    <n v="1"/>
    <n v="1"/>
    <n v="1"/>
    <n v="1"/>
    <n v="0.7"/>
    <n v="0.1129032258064516"/>
    <n v="0.38250000000000001"/>
    <n v="6.1693548387096772E-2"/>
    <m/>
    <m/>
    <m/>
    <m/>
    <n v="0.17459677419354835"/>
    <m/>
  </r>
  <r>
    <x v="1"/>
    <x v="4"/>
    <s v="DIVISIÓN ADMINISTRATIVA DE PERSONAL"/>
    <x v="14"/>
    <x v="14"/>
    <s v="4599 - Fortalecimiento a la gestión y dirección de la administración pública territorial"/>
    <s v="4599 - La Dorada Eficiente: Fortalecimiento de la Gestión Pública "/>
    <s v="4599018 - Documentos de lineamientos técnicos"/>
    <x v="145"/>
    <x v="52"/>
    <s v="Elaborar un (1) documentos de planeación (rediseño institucional, manual de procesos y procedimientos) relacionados con la gestión administrativa de la Alcaldía Municipal de La Dorada"/>
    <s v="Número"/>
    <n v="1"/>
    <n v="1"/>
    <s v="Si"/>
    <s v="Paz, justicia e instituciones sólidas"/>
    <s v="No acumulativo"/>
    <m/>
    <m/>
    <n v="1"/>
    <m/>
    <n v="0"/>
    <n v="0"/>
    <n v="0"/>
    <n v="0"/>
    <m/>
    <m/>
    <m/>
    <m/>
    <n v="0"/>
    <m/>
  </r>
  <r>
    <x v="1"/>
    <x v="4"/>
    <s v="DIVISIÓN ADMINISTRATIVA DE PERSONAL"/>
    <x v="14"/>
    <x v="14"/>
    <s v="4599 - Fortalecimiento a la gestión y dirección de la administración pública territorial"/>
    <s v="4599 - La Dorada Eficiente: Fortalecimiento de la Gestión Pública "/>
    <s v="4599023 - Servicio de Implementación Sistemas de Gestión"/>
    <x v="146"/>
    <x v="138"/>
    <s v="Implementar un sistema de gestión para generar capacidad instalada en los servidores públicos"/>
    <s v="Número"/>
    <n v="1"/>
    <n v="0.25"/>
    <s v="Si"/>
    <s v="Paz, justicia e instituciones sólidas"/>
    <s v="No acumulativo"/>
    <n v="1"/>
    <n v="1"/>
    <n v="1"/>
    <n v="1"/>
    <n v="0.9"/>
    <n v="0.14516129032258066"/>
    <n v="0.41"/>
    <n v="6.6129032258064505E-2"/>
    <m/>
    <m/>
    <m/>
    <m/>
    <n v="0.21129032258064517"/>
    <m/>
  </r>
  <r>
    <x v="1"/>
    <x v="4"/>
    <s v="DIVISIÓN ADMINISTRATIVA DE BIENES Y SERVICIOS"/>
    <x v="14"/>
    <x v="14"/>
    <s v="4599 - Fortalecimiento a la gestión y dirección de la administración pública territorial"/>
    <s v="4599 - La Dorada Eficiente: Fortalecimiento de la Gestión Pública "/>
    <s v="4599028 - Servicio de información actualizado"/>
    <x v="147"/>
    <x v="139"/>
    <s v="Fortalecer de manera anual la capacidad técnica y operativa de la División Administrativa de Bienes en el Municipio de La Dorada"/>
    <s v="Número"/>
    <n v="1"/>
    <n v="0.25"/>
    <s v="Si"/>
    <s v="Alianzas para lograr los objetivos"/>
    <s v="No acumulativo"/>
    <n v="1"/>
    <n v="1"/>
    <n v="1"/>
    <n v="1"/>
    <n v="0.84"/>
    <n v="0.13548387096774192"/>
    <n v="0.39"/>
    <n v="6.2903225806451607E-2"/>
    <m/>
    <m/>
    <m/>
    <m/>
    <n v="0.19838709677419353"/>
    <m/>
  </r>
  <r>
    <x v="1"/>
    <x v="4"/>
    <s v="SECRETARÍA GENERAL Y ADMINISTRATIVA"/>
    <x v="14"/>
    <x v="14"/>
    <s v="4599 - Fortalecimiento a la gestión y dirección de la administración pública territorial"/>
    <s v="4599 - La Dorada Eficiente: Fortalecimiento de la Gestión Pública "/>
    <s v="4599031 - Servicio de asistencia técnica"/>
    <x v="148"/>
    <x v="140"/>
    <s v="Fortalecer de manera anual la capacidad técnica y operativa de la Secretaría General y Administrativa en el Municipio de La Dorada"/>
    <s v="Número"/>
    <n v="1"/>
    <n v="0.25"/>
    <s v="Si"/>
    <s v="Paz, justicia e instituciones sólidas"/>
    <s v="No acumulativo"/>
    <n v="1"/>
    <n v="1"/>
    <n v="1"/>
    <n v="1"/>
    <n v="1"/>
    <n v="0.16129032258064516"/>
    <n v="0.45"/>
    <n v="7.2580645161290328E-2"/>
    <m/>
    <m/>
    <m/>
    <m/>
    <n v="0.2338709677419355"/>
    <m/>
  </r>
  <r>
    <x v="1"/>
    <x v="1"/>
    <s v="DIVISIÓN ADMISTRATIVA DE PLANEACIÓN"/>
    <x v="14"/>
    <x v="14"/>
    <s v="4599 - Fortalecimiento a la gestión y dirección de la administración pública territorial"/>
    <s v="4599 - La Dorada Eficiente: Fortalecimiento de la Gestión Pública "/>
    <s v="4599031 - Servicio de asistencia técnica"/>
    <x v="149"/>
    <x v="84"/>
    <s v="Fortalecer de manera anual la capacidad técnica y operativa de la División Administrativa de Planeación adscritas a la Secretaría de Planeación del Municipio de La Dorada"/>
    <s v="Número"/>
    <n v="1"/>
    <n v="0.25"/>
    <s v="No"/>
    <s v="Paz, justicia e instituciones sólidas"/>
    <s v="No acumulativo"/>
    <n v="1"/>
    <n v="1"/>
    <n v="1"/>
    <n v="1"/>
    <n v="1"/>
    <n v="0.16129032258064516"/>
    <n v="0.3"/>
    <n v="4.8387096774193547E-2"/>
    <m/>
    <m/>
    <m/>
    <m/>
    <n v="0.20967741935483869"/>
    <m/>
  </r>
  <r>
    <x v="1"/>
    <x v="1"/>
    <s v="DIVISIÓN DE PROYECTOS Y ESTADISTICA"/>
    <x v="14"/>
    <x v="14"/>
    <s v="4599 - Fortalecimiento a la gestión y dirección de la administración pública territorial"/>
    <s v="4599 - La Dorada Eficiente: Fortalecimiento de la Gestión Pública "/>
    <s v="4599031 - Servicio de asistencia técnica"/>
    <x v="150"/>
    <x v="141"/>
    <s v="Fortalecer la capacidad técnica y operativa de la División de Proyectos y Estadísticas y garantizar la asistencia técnica al Consejo Territorial de Planeación"/>
    <s v="Número"/>
    <n v="6"/>
    <n v="0.25"/>
    <s v="No"/>
    <s v="Paz, justicia e instituciones sólidas"/>
    <s v="No acumulativo"/>
    <n v="6"/>
    <n v="6"/>
    <n v="6"/>
    <n v="6"/>
    <n v="1"/>
    <n v="0.16129032258064516"/>
    <n v="0.5"/>
    <n v="8.0645161290322578E-2"/>
    <m/>
    <m/>
    <m/>
    <m/>
    <n v="0.24193548387096775"/>
    <m/>
  </r>
  <r>
    <x v="1"/>
    <x v="1"/>
    <s v="DIVISIÓN DE PROYECTOS Y ESTADISTICA"/>
    <x v="15"/>
    <x v="15"/>
    <s v="0401 - Levantamiento y actualización de información estadística de calidad"/>
    <s v="0401 - Levantamiento y actualización de información estadística de calidad en el municipio de La Dorada "/>
    <s v="0401102 - Servicio de información implementado"/>
    <x v="151"/>
    <x v="45"/>
    <s v="Crear e implementar un (1) sistema de información para la planificación territorial (Expediente municipal)"/>
    <s v="Número"/>
    <n v="1"/>
    <n v="1"/>
    <s v="Si"/>
    <s v="Paz, justicia e instituciones sólidas"/>
    <s v="No acumulativo"/>
    <m/>
    <n v="1"/>
    <m/>
    <m/>
    <n v="0"/>
    <n v="0"/>
    <n v="0.2"/>
    <n v="3.2258064516129031E-2"/>
    <m/>
    <m/>
    <m/>
    <m/>
    <n v="3.2258064516129031E-2"/>
    <m/>
  </r>
  <r>
    <x v="1"/>
    <x v="1"/>
    <s v="DIVISIÓN ADMISTRATIVA DE PLANEACIÓN"/>
    <x v="15"/>
    <x v="16"/>
    <s v="0401 - Levantamiento y actualización de información estadística de calidad"/>
    <s v="0401 - Levantamiento y actualización de información estadística de calidad en el municipio de La Dorada "/>
    <s v="0401105 - Servicio de estratificación socioeconómica"/>
    <x v="152"/>
    <x v="142"/>
    <s v="Desarrollar acciones orientadas a la actualización de 18.000 predios a través del proceso de estratificación socioeconómica y nomenclatura en el municipio de La Dorada"/>
    <s v="Número"/>
    <n v="18000"/>
    <n v="1"/>
    <s v="Si"/>
    <s v="Alianzas para lograr los objetivos"/>
    <s v="No acumulativo"/>
    <m/>
    <m/>
    <n v="18000"/>
    <m/>
    <n v="0"/>
    <n v="0"/>
    <n v="0"/>
    <n v="0"/>
    <m/>
    <m/>
    <m/>
    <m/>
    <n v="0"/>
    <m/>
  </r>
  <r>
    <x v="1"/>
    <x v="1"/>
    <s v="DIVISIÓN ADMISTRATIVA DE PLANEACIÓN"/>
    <x v="15"/>
    <x v="16"/>
    <s v="0406 - Generación de la información geográfica del territorio nacional"/>
    <s v="0406 - Construyendo el Catastro Multipropósito de la Dorada "/>
    <s v="0406016 - Servicio de actualización catastral con enfoque multipropósito"/>
    <x v="153"/>
    <x v="143"/>
    <s v="Realizar la actualización catastral con enfoque multipropósito hectáreas del municipio de La Dorada"/>
    <s v="Número"/>
    <n v="57400"/>
    <n v="1"/>
    <s v="Si"/>
    <s v="Alianzas para lograr los objetivos"/>
    <s v="No acumulativo"/>
    <n v="0"/>
    <n v="57400"/>
    <m/>
    <m/>
    <n v="0"/>
    <n v="0"/>
    <n v="0.6"/>
    <n v="9.6774193548387094E-2"/>
    <m/>
    <m/>
    <m/>
    <m/>
    <n v="9.6774193548387094E-2"/>
    <s v="Se reprograma META -se eliminación en el año 2024_x000a_(742.74 Hectareas que equivalen a 21.441 predios urbanos - (54.181 Hectareas (RURALES 1.839 PREDIOS 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D5A13-6E19-4EDB-B0EA-DDF9ECA5163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CTORES  PDT">
  <location ref="A150:G175" firstHeaderRow="0" firstDataRow="1" firstDataCol="1"/>
  <pivotFields count="31">
    <pivotField axis="axisRow" multipleItemSelectionAllowed="1" showAll="0">
      <items count="5">
        <item x="2"/>
        <item x="3"/>
        <item x="0"/>
        <item x="1"/>
        <item t="default"/>
      </items>
    </pivotField>
    <pivotField showAll="0"/>
    <pivotField showAll="0"/>
    <pivotField multipleItemSelectionAllowed="1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8">
        <item x="16"/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>
      <items count="145">
        <item x="108"/>
        <item x="102"/>
        <item x="33"/>
        <item x="123"/>
        <item x="58"/>
        <item x="143"/>
        <item x="56"/>
        <item x="62"/>
        <item x="25"/>
        <item x="13"/>
        <item x="43"/>
        <item x="42"/>
        <item x="34"/>
        <item x="104"/>
        <item x="86"/>
        <item x="15"/>
        <item x="101"/>
        <item x="80"/>
        <item x="115"/>
        <item x="114"/>
        <item x="112"/>
        <item x="75"/>
        <item x="31"/>
        <item x="11"/>
        <item x="0"/>
        <item x="126"/>
        <item x="40"/>
        <item x="74"/>
        <item x="12"/>
        <item x="141"/>
        <item x="53"/>
        <item x="83"/>
        <item x="8"/>
        <item x="52"/>
        <item x="55"/>
        <item x="85"/>
        <item x="89"/>
        <item x="128"/>
        <item x="63"/>
        <item x="61"/>
        <item x="99"/>
        <item x="78"/>
        <item x="70"/>
        <item x="22"/>
        <item x="84"/>
        <item x="140"/>
        <item x="38"/>
        <item x="90"/>
        <item x="129"/>
        <item x="124"/>
        <item x="68"/>
        <item x="130"/>
        <item x="18"/>
        <item x="16"/>
        <item x="65"/>
        <item x="50"/>
        <item x="36"/>
        <item x="41"/>
        <item x="44"/>
        <item x="39"/>
        <item x="91"/>
        <item x="116"/>
        <item x="96"/>
        <item x="67"/>
        <item x="119"/>
        <item x="57"/>
        <item x="107"/>
        <item x="54"/>
        <item x="98"/>
        <item x="19"/>
        <item x="21"/>
        <item x="136"/>
        <item x="14"/>
        <item x="69"/>
        <item x="111"/>
        <item x="73"/>
        <item x="125"/>
        <item x="49"/>
        <item x="5"/>
        <item x="97"/>
        <item x="60"/>
        <item x="122"/>
        <item x="100"/>
        <item x="103"/>
        <item x="132"/>
        <item x="131"/>
        <item x="51"/>
        <item x="7"/>
        <item x="4"/>
        <item x="6"/>
        <item x="134"/>
        <item x="26"/>
        <item x="17"/>
        <item x="20"/>
        <item x="110"/>
        <item x="117"/>
        <item x="35"/>
        <item x="30"/>
        <item x="23"/>
        <item x="109"/>
        <item x="82"/>
        <item x="77"/>
        <item x="1"/>
        <item x="118"/>
        <item x="113"/>
        <item x="133"/>
        <item x="120"/>
        <item x="81"/>
        <item x="64"/>
        <item x="142"/>
        <item x="72"/>
        <item x="127"/>
        <item x="3"/>
        <item x="9"/>
        <item x="135"/>
        <item x="76"/>
        <item x="79"/>
        <item x="92"/>
        <item x="121"/>
        <item x="66"/>
        <item x="2"/>
        <item x="59"/>
        <item x="27"/>
        <item x="28"/>
        <item x="29"/>
        <item x="10"/>
        <item x="37"/>
        <item x="137"/>
        <item x="138"/>
        <item x="139"/>
        <item x="45"/>
        <item x="93"/>
        <item x="32"/>
        <item x="24"/>
        <item x="106"/>
        <item x="105"/>
        <item x="71"/>
        <item x="94"/>
        <item x="47"/>
        <item x="48"/>
        <item x="95"/>
        <item x="87"/>
        <item x="88"/>
        <item x="46"/>
        <item t="default"/>
      </items>
    </pivotField>
    <pivotField showAll="0"/>
    <pivotField showAll="0"/>
    <pivotField dataField="1" showAll="0"/>
    <pivotField numFmtId="9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 avgSubtotal="1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25">
    <i>
      <x/>
    </i>
    <i r="1">
      <x v="5"/>
    </i>
    <i r="1">
      <x v="8"/>
    </i>
    <i r="1">
      <x v="13"/>
    </i>
    <i r="1">
      <x v="16"/>
    </i>
    <i>
      <x v="1"/>
    </i>
    <i r="1">
      <x v="9"/>
    </i>
    <i r="1">
      <x v="16"/>
    </i>
    <i>
      <x v="2"/>
    </i>
    <i r="1">
      <x v="2"/>
    </i>
    <i r="1">
      <x v="4"/>
    </i>
    <i r="1">
      <x v="6"/>
    </i>
    <i r="1">
      <x v="10"/>
    </i>
    <i r="1">
      <x v="14"/>
    </i>
    <i r="1">
      <x v="15"/>
    </i>
    <i r="1">
      <x v="16"/>
    </i>
    <i>
      <x v="3"/>
    </i>
    <i r="1">
      <x/>
    </i>
    <i r="1">
      <x v="1"/>
    </i>
    <i r="1">
      <x v="3"/>
    </i>
    <i r="1">
      <x v="7"/>
    </i>
    <i r="1">
      <x v="11"/>
    </i>
    <i r="1">
      <x v="12"/>
    </i>
    <i r="1"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Metas del cuatrienio" fld="12" subtotal="count" baseField="0" baseItem="0" numFmtId="1"/>
    <dataField name="N. Metas Programadas 2024" fld="17" subtotal="count" baseField="0" baseItem="0" numFmtId="1"/>
    <dataField name="N. Metas Programadas 2025" fld="18" subtotal="count" baseField="0" baseItem="0" numFmtId="1"/>
    <dataField name="N. Metas Programadas 2026" fld="19" subtotal="count" baseField="0" baseItem="0" numFmtId="1"/>
    <dataField name="N. Metas Programadas 2027" fld="20" subtotal="count" baseField="0" baseItem="0" numFmtId="1"/>
    <dataField name="Reporte de Cumplimiento PDT 2024" fld="22" baseField="0" baseItem="0" numFmtId="2"/>
  </dataFields>
  <formats count="66">
    <format dxfId="100">
      <pivotArea outline="0" collapsedLevelsAreSubtotals="1" fieldPosition="0"/>
    </format>
    <format dxfId="99">
      <pivotArea dataOnly="0" labelOnly="1" outline="0" axis="axisValues" fieldPosition="0"/>
    </format>
    <format dxfId="98">
      <pivotArea dataOnly="0" outline="0" axis="axisValues" fieldPosition="0"/>
    </format>
    <format dxfId="97">
      <pivotArea dataOnly="0" labelOnly="1" grandRow="1" outline="0" fieldPosition="0"/>
    </format>
    <format dxfId="96">
      <pivotArea outline="0" collapsedLevelsAreSubtotals="1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3" type="button" dataOnly="0" labelOnly="1" outline="0"/>
    </format>
    <format dxfId="92">
      <pivotArea dataOnly="0" labelOnly="1" grandRow="1" outline="0" fieldPosition="0"/>
    </format>
    <format dxfId="91">
      <pivotArea dataOnly="0" labelOnly="1" outline="0" axis="axisValues" fieldPosition="0"/>
    </format>
    <format dxfId="90">
      <pivotArea field="3" type="button" dataOnly="0" labelOnly="1" outline="0"/>
    </format>
    <format dxfId="89">
      <pivotArea dataOnly="0" labelOnly="1" outline="0" axis="axisValues" fieldPosition="0"/>
    </format>
    <format dxfId="88">
      <pivotArea field="3" type="button" dataOnly="0" labelOnly="1" outline="0"/>
    </format>
    <format dxfId="87">
      <pivotArea dataOnly="0" labelOnly="1" outline="0" axis="axisValues" fieldPosition="0"/>
    </format>
    <format dxfId="86">
      <pivotArea field="3" type="button" dataOnly="0" labelOnly="1" outline="0"/>
    </format>
    <format dxfId="85">
      <pivotArea dataOnly="0" labelOnly="1" outline="0" axis="axisValues" fieldPosition="0"/>
    </format>
    <format dxfId="84">
      <pivotArea grandRow="1" outline="0" collapsedLevelsAreSubtotals="1" fieldPosition="0"/>
    </format>
    <format dxfId="83">
      <pivotArea dataOnly="0" labelOnly="1" grandRow="1" outline="0" fieldPosition="0"/>
    </format>
    <format dxfId="82">
      <pivotArea grandRow="1" outline="0" collapsedLevelsAreSubtotals="1" fieldPosition="0"/>
    </format>
    <format dxfId="81">
      <pivotArea dataOnly="0" labelOnly="1" grandRow="1" outline="0" fieldPosition="0"/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4" type="button" dataOnly="0" labelOnly="1" outline="0" axis="axisRow" fieldPosition="1"/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4" type="button" dataOnly="0" labelOnly="1" outline="0" axis="axisRow" fieldPosition="1"/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field="4" type="button" dataOnly="0" labelOnly="1" outline="0" axis="axisRow" fieldPosition="1"/>
    </format>
    <format dxfId="67">
      <pivotArea field="4" type="button" dataOnly="0" labelOnly="1" outline="0" axis="axisRow" fieldPosition="1"/>
    </format>
    <format dxfId="66">
      <pivotArea field="4" type="button" dataOnly="0" labelOnly="1" outline="0" axis="axisRow" fieldPosition="1"/>
    </format>
    <format dxfId="65">
      <pivotArea field="4" type="button" dataOnly="0" labelOnly="1" outline="0" axis="axisRow" fieldPosition="1"/>
    </format>
    <format dxfId="64">
      <pivotArea dataOnly="0" labelOnly="1" outline="0" axis="axisValues" fieldPosition="0"/>
    </format>
    <format dxfId="63">
      <pivotArea field="9" type="button" dataOnly="0" labelOnly="1" outline="0"/>
    </format>
    <format dxfId="62">
      <pivotArea outline="0" collapsedLevelsAreSubtotals="1" fieldPosition="0"/>
    </format>
    <format dxfId="61">
      <pivotArea outline="0" fieldPosition="0">
        <references count="1">
          <reference field="4294967294" count="1">
            <x v="2"/>
          </reference>
        </references>
      </pivotArea>
    </format>
    <format dxfId="60">
      <pivotArea dataOnly="0" outline="0" fieldPosition="0">
        <references count="1">
          <reference field="4294967294" count="1">
            <x v="2"/>
          </reference>
        </references>
      </pivotArea>
    </format>
    <format dxfId="59">
      <pivotArea outline="0" fieldPosition="0">
        <references count="1">
          <reference field="4294967294" count="1">
            <x v="1"/>
          </reference>
        </references>
      </pivotArea>
    </format>
    <format dxfId="58">
      <pivotArea outline="0" fieldPosition="0">
        <references count="1">
          <reference field="4294967294" count="1">
            <x v="0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1" selected="0">
            <x v="0"/>
          </reference>
          <reference field="4" count="4">
            <x v="5"/>
            <x v="8"/>
            <x v="13"/>
            <x v="16"/>
          </reference>
        </references>
      </pivotArea>
    </format>
    <format dxfId="50">
      <pivotArea dataOnly="0" labelOnly="1" fieldPosition="0">
        <references count="2">
          <reference field="0" count="1" selected="0">
            <x v="1"/>
          </reference>
          <reference field="4" count="2">
            <x v="9"/>
            <x v="16"/>
          </reference>
        </references>
      </pivotArea>
    </format>
    <format dxfId="49">
      <pivotArea dataOnly="0" labelOnly="1" fieldPosition="0">
        <references count="2">
          <reference field="0" count="1" selected="0">
            <x v="2"/>
          </reference>
          <reference field="4" count="7">
            <x v="2"/>
            <x v="4"/>
            <x v="6"/>
            <x v="10"/>
            <x v="14"/>
            <x v="15"/>
            <x v="16"/>
          </reference>
        </references>
      </pivotArea>
    </format>
    <format dxfId="48">
      <pivotArea dataOnly="0" labelOnly="1" fieldPosition="0">
        <references count="2">
          <reference field="0" count="1" selected="0">
            <x v="3"/>
          </reference>
          <reference field="4" count="7">
            <x v="0"/>
            <x v="1"/>
            <x v="3"/>
            <x v="7"/>
            <x v="11"/>
            <x v="12"/>
            <x v="16"/>
          </reference>
        </references>
      </pivotArea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0" count="1" selected="0">
            <x v="0"/>
          </reference>
          <reference field="4" count="4">
            <x v="5"/>
            <x v="8"/>
            <x v="13"/>
            <x v="16"/>
          </reference>
        </references>
      </pivotArea>
    </format>
    <format dxfId="43">
      <pivotArea dataOnly="0" labelOnly="1" fieldPosition="0">
        <references count="2">
          <reference field="0" count="1" selected="0">
            <x v="1"/>
          </reference>
          <reference field="4" count="2">
            <x v="9"/>
            <x v="16"/>
          </reference>
        </references>
      </pivotArea>
    </format>
    <format dxfId="42">
      <pivotArea dataOnly="0" labelOnly="1" fieldPosition="0">
        <references count="2">
          <reference field="0" count="1" selected="0">
            <x v="2"/>
          </reference>
          <reference field="4" count="7">
            <x v="2"/>
            <x v="4"/>
            <x v="6"/>
            <x v="10"/>
            <x v="14"/>
            <x v="15"/>
            <x v="16"/>
          </reference>
        </references>
      </pivotArea>
    </format>
    <format dxfId="41">
      <pivotArea dataOnly="0" labelOnly="1" fieldPosition="0">
        <references count="2">
          <reference field="0" count="1" selected="0">
            <x v="3"/>
          </reference>
          <reference field="4" count="7">
            <x v="0"/>
            <x v="1"/>
            <x v="3"/>
            <x v="7"/>
            <x v="11"/>
            <x v="12"/>
            <x v="16"/>
          </reference>
        </references>
      </pivotArea>
    </format>
    <format dxfId="40">
      <pivotArea outline="0" fieldPosition="0">
        <references count="1">
          <reference field="4294967294" count="1">
            <x v="4"/>
          </reference>
        </references>
      </pivotArea>
    </format>
    <format dxfId="39">
      <pivotArea outline="0" fieldPosition="0">
        <references count="1">
          <reference field="4294967294" count="1">
            <x v="3"/>
          </reference>
        </references>
      </pivotArea>
    </format>
    <format dxfId="38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37">
      <pivotArea dataOnly="0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09316-ED6F-44FA-8866-485D8381C68A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CRETARIAS  PDT">
  <location ref="A181:G188" firstHeaderRow="0" firstDataRow="1" firstDataCol="1"/>
  <pivotFields count="31">
    <pivotField multipleItemSelectionAllowed="1" showAll="0">
      <items count="5">
        <item x="2"/>
        <item x="3"/>
        <item x="0"/>
        <item x="1"/>
        <item t="default"/>
      </items>
    </pivotField>
    <pivotField axis="axisRow" showAll="0">
      <items count="7">
        <item x="0"/>
        <item x="5"/>
        <item x="3"/>
        <item x="1"/>
        <item x="2"/>
        <item x="4"/>
        <item t="default"/>
      </items>
    </pivotField>
    <pivotField showAll="0"/>
    <pivotField multipleItemSelectionAllowed="1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8">
        <item x="16"/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>
      <items count="145">
        <item x="108"/>
        <item x="102"/>
        <item x="33"/>
        <item x="123"/>
        <item x="58"/>
        <item x="143"/>
        <item x="56"/>
        <item x="62"/>
        <item x="25"/>
        <item x="13"/>
        <item x="43"/>
        <item x="42"/>
        <item x="34"/>
        <item x="104"/>
        <item x="86"/>
        <item x="15"/>
        <item x="101"/>
        <item x="80"/>
        <item x="115"/>
        <item x="114"/>
        <item x="112"/>
        <item x="75"/>
        <item x="31"/>
        <item x="11"/>
        <item x="0"/>
        <item x="126"/>
        <item x="40"/>
        <item x="74"/>
        <item x="12"/>
        <item x="141"/>
        <item x="53"/>
        <item x="83"/>
        <item x="8"/>
        <item x="52"/>
        <item x="55"/>
        <item x="85"/>
        <item x="89"/>
        <item x="128"/>
        <item x="63"/>
        <item x="61"/>
        <item x="99"/>
        <item x="78"/>
        <item x="70"/>
        <item x="22"/>
        <item x="84"/>
        <item x="140"/>
        <item x="38"/>
        <item x="90"/>
        <item x="129"/>
        <item x="124"/>
        <item x="68"/>
        <item x="130"/>
        <item x="18"/>
        <item x="16"/>
        <item x="65"/>
        <item x="50"/>
        <item x="36"/>
        <item x="41"/>
        <item x="44"/>
        <item x="39"/>
        <item x="91"/>
        <item x="116"/>
        <item x="96"/>
        <item x="67"/>
        <item x="119"/>
        <item x="57"/>
        <item x="107"/>
        <item x="54"/>
        <item x="98"/>
        <item x="19"/>
        <item x="21"/>
        <item x="136"/>
        <item x="14"/>
        <item x="69"/>
        <item x="111"/>
        <item x="73"/>
        <item x="125"/>
        <item x="49"/>
        <item x="5"/>
        <item x="97"/>
        <item x="60"/>
        <item x="122"/>
        <item x="100"/>
        <item x="103"/>
        <item x="132"/>
        <item x="131"/>
        <item x="51"/>
        <item x="7"/>
        <item x="4"/>
        <item x="6"/>
        <item x="134"/>
        <item x="26"/>
        <item x="17"/>
        <item x="20"/>
        <item x="110"/>
        <item x="117"/>
        <item x="35"/>
        <item x="30"/>
        <item x="23"/>
        <item x="109"/>
        <item x="82"/>
        <item x="77"/>
        <item x="1"/>
        <item x="118"/>
        <item x="113"/>
        <item x="133"/>
        <item x="120"/>
        <item x="81"/>
        <item x="64"/>
        <item x="142"/>
        <item x="72"/>
        <item x="127"/>
        <item x="3"/>
        <item x="9"/>
        <item x="135"/>
        <item x="76"/>
        <item x="79"/>
        <item x="92"/>
        <item x="121"/>
        <item x="66"/>
        <item x="2"/>
        <item x="59"/>
        <item x="27"/>
        <item x="28"/>
        <item x="29"/>
        <item x="10"/>
        <item x="37"/>
        <item x="137"/>
        <item x="138"/>
        <item x="139"/>
        <item x="45"/>
        <item x="93"/>
        <item x="32"/>
        <item x="24"/>
        <item x="106"/>
        <item x="105"/>
        <item x="71"/>
        <item x="94"/>
        <item x="47"/>
        <item x="48"/>
        <item x="95"/>
        <item x="87"/>
        <item x="88"/>
        <item x="46"/>
        <item t="default"/>
      </items>
    </pivotField>
    <pivotField showAll="0"/>
    <pivotField showAll="0"/>
    <pivotField dataField="1" showAll="0"/>
    <pivotField numFmtId="9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 avgSubtotal="1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Metas del cuatrienio" fld="12" subtotal="count" baseField="0" baseItem="0" numFmtId="1"/>
    <dataField name="N. Metas Programadas 2024" fld="17" subtotal="count" baseField="0" baseItem="0" numFmtId="1"/>
    <dataField name="N. Metas Programadas 2025" fld="18" subtotal="count" baseField="0" baseItem="0" numFmtId="1"/>
    <dataField name="N. Metas Programadas 2026" fld="19" subtotal="count" baseField="0" baseItem="0" numFmtId="1"/>
    <dataField name="N. Metas Programadas 2027" fld="20" subtotal="count" baseField="0" baseItem="0" numFmtId="1"/>
    <dataField name="Reporte de Cumplimiento PDT 2024" fld="22" baseField="0" baseItem="0" numFmtId="2"/>
  </dataFields>
  <formats count="58">
    <format dxfId="158">
      <pivotArea outline="0" collapsedLevelsAreSubtotals="1" fieldPosition="0"/>
    </format>
    <format dxfId="157">
      <pivotArea dataOnly="0" labelOnly="1" outline="0" axis="axisValues" fieldPosition="0"/>
    </format>
    <format dxfId="156">
      <pivotArea dataOnly="0" outline="0" axis="axisValues" fieldPosition="0"/>
    </format>
    <format dxfId="155">
      <pivotArea dataOnly="0" labelOnly="1" grandRow="1" outline="0" fieldPosition="0"/>
    </format>
    <format dxfId="154">
      <pivotArea outline="0" collapsedLevelsAreSubtotals="1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3" type="button" dataOnly="0" labelOnly="1" outline="0"/>
    </format>
    <format dxfId="150">
      <pivotArea dataOnly="0" labelOnly="1" grandRow="1" outline="0" fieldPosition="0"/>
    </format>
    <format dxfId="149">
      <pivotArea dataOnly="0" labelOnly="1" outline="0" axis="axisValues" fieldPosition="0"/>
    </format>
    <format dxfId="148">
      <pivotArea field="3" type="button" dataOnly="0" labelOnly="1" outline="0"/>
    </format>
    <format dxfId="147">
      <pivotArea dataOnly="0" labelOnly="1" outline="0" axis="axisValues" fieldPosition="0"/>
    </format>
    <format dxfId="146">
      <pivotArea field="3" type="button" dataOnly="0" labelOnly="1" outline="0"/>
    </format>
    <format dxfId="145">
      <pivotArea dataOnly="0" labelOnly="1" outline="0" axis="axisValues" fieldPosition="0"/>
    </format>
    <format dxfId="144">
      <pivotArea field="3" type="button" dataOnly="0" labelOnly="1" outline="0"/>
    </format>
    <format dxfId="143">
      <pivotArea dataOnly="0" labelOnly="1" outline="0" axis="axisValues" fieldPosition="0"/>
    </format>
    <format dxfId="142">
      <pivotArea grandRow="1" outline="0" collapsedLevelsAreSubtotals="1" fieldPosition="0"/>
    </format>
    <format dxfId="141">
      <pivotArea dataOnly="0" labelOnly="1" grandRow="1" outline="0" fieldPosition="0"/>
    </format>
    <format dxfId="140">
      <pivotArea grandRow="1" outline="0" collapsedLevelsAreSubtotals="1" fieldPosition="0"/>
    </format>
    <format dxfId="139">
      <pivotArea dataOnly="0" labelOnly="1" grandRow="1" outline="0" fieldPosition="0"/>
    </format>
    <format dxfId="138">
      <pivotArea grandRow="1" outline="0" collapsedLevelsAreSubtotals="1" fieldPosition="0"/>
    </format>
    <format dxfId="137">
      <pivotArea dataOnly="0" labelOnly="1" grandRow="1" outline="0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4" type="button" dataOnly="0" labelOnly="1" outline="0"/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4" type="button" dataOnly="0" labelOnly="1" outline="0"/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field="4" type="button" dataOnly="0" labelOnly="1" outline="0"/>
    </format>
    <format dxfId="125">
      <pivotArea field="4" type="button" dataOnly="0" labelOnly="1" outline="0"/>
    </format>
    <format dxfId="124">
      <pivotArea field="4" type="button" dataOnly="0" labelOnly="1" outline="0"/>
    </format>
    <format dxfId="123">
      <pivotArea field="4" type="button" dataOnly="0" labelOnly="1" outline="0"/>
    </format>
    <format dxfId="122">
      <pivotArea dataOnly="0" labelOnly="1" outline="0" axis="axisValues" fieldPosition="0"/>
    </format>
    <format dxfId="121">
      <pivotArea field="9" type="button" dataOnly="0" labelOnly="1" outline="0"/>
    </format>
    <format dxfId="120">
      <pivotArea outline="0" collapsedLevelsAreSubtotals="1" fieldPosition="0"/>
    </format>
    <format dxfId="119">
      <pivotArea outline="0" fieldPosition="0">
        <references count="1">
          <reference field="4294967294" count="1">
            <x v="2"/>
          </reference>
        </references>
      </pivotArea>
    </format>
    <format dxfId="118">
      <pivotArea dataOnly="0" outline="0" fieldPosition="0">
        <references count="1">
          <reference field="4294967294" count="1">
            <x v="2"/>
          </reference>
        </references>
      </pivotArea>
    </format>
    <format dxfId="117">
      <pivotArea outline="0" fieldPosition="0">
        <references count="1">
          <reference field="4294967294" count="1">
            <x v="1"/>
          </reference>
        </references>
      </pivotArea>
    </format>
    <format dxfId="116">
      <pivotArea outline="0" fieldPosition="0">
        <references count="1">
          <reference field="4294967294" count="1">
            <x v="0"/>
          </reference>
        </references>
      </pivotArea>
    </format>
    <format dxfId="11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field="0" type="button" dataOnly="0" labelOnly="1" outline="0"/>
    </format>
    <format dxfId="111">
      <pivotArea dataOnly="0" labelOnly="1" grandRow="1" outline="0" fieldPosition="0"/>
    </format>
    <format dxfId="110">
      <pivotArea field="0" type="button" dataOnly="0" labelOnly="1" outline="0"/>
    </format>
    <format dxfId="109">
      <pivotArea dataOnly="0" labelOnly="1" grandRow="1" outline="0" fieldPosition="0"/>
    </format>
    <format dxfId="108">
      <pivotArea outline="0" fieldPosition="0">
        <references count="1">
          <reference field="4294967294" count="1">
            <x v="4"/>
          </reference>
        </references>
      </pivotArea>
    </format>
    <format dxfId="107">
      <pivotArea outline="0" fieldPosition="0">
        <references count="1">
          <reference field="4294967294" count="1">
            <x v="3"/>
          </reference>
        </references>
      </pivotArea>
    </format>
    <format dxfId="106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105">
      <pivotArea dataOnly="0" outline="0" fieldPosition="0">
        <references count="1">
          <reference field="4294967294" count="1">
            <x v="0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field="1" type="button" dataOnly="0" labelOnly="1" outline="0" axis="axisRow" fieldPosition="0"/>
    </format>
    <format dxfId="10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7BD67-5F7A-4D6E-82C8-9F57067E4B9F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A3:C20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44" showAll="0"/>
    <pivotField dataField="1" numFmtId="44" showAll="0"/>
    <pivotField dataField="1" numFmtId="44" showAll="0"/>
    <pivotField numFmtId="9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SUPUESTO DEFINITIVO" fld="2" baseField="0" baseItem="0" numFmtId="44"/>
    <dataField name="Suma de PRESUPUESTO OBLIGADO" fld="3" baseField="0" baseItem="0" numFmtId="44"/>
  </dataFields>
  <formats count="1">
    <format dxfId="2">
      <pivotArea outline="0" collapsedLevelsAreSubtotals="1" fieldPosition="0"/>
    </format>
  </formats>
  <chartFormats count="1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CE740D-5E20-48B0-B2A3-AE9BC8E7176C}" name="Table4" displayName="Table4" ref="A1:AE156">
  <autoFilter ref="A1:AE156" xr:uid="{2ACE740D-5E20-48B0-B2A3-AE9BC8E7176C}"/>
  <tableColumns count="31">
    <tableColumn id="2" xr3:uid="{F931A5C9-CB0B-40FB-99C6-5F5F98FBBDFF}" name="Código de la línea estratégica" dataDxfId="180"/>
    <tableColumn id="32" xr3:uid="{A74DDD36-82F7-4F6E-8445-B25CCAB3AC44}" name="Secretaria" dataDxfId="179"/>
    <tableColumn id="31" xr3:uid="{A19BB459-6E89-43BA-B064-8778EE1D156C}" name="Dependencia" dataDxfId="178"/>
    <tableColumn id="3" xr3:uid="{15D9809B-D782-42C6-9F19-6019B95C2B6D}" name="Sector (MGA)" dataDxfId="177"/>
    <tableColumn id="25" xr3:uid="{1152C2F4-4BD2-4836-9598-ED2A634AFE34}" name="Sector PDT" dataDxfId="176"/>
    <tableColumn id="4" xr3:uid="{EEA141E7-1D04-42B3-A86F-B686F636F0BF}" name="Programa (MGA)" dataDxfId="175"/>
    <tableColumn id="27" xr3:uid="{56692D12-4821-413A-850F-7FA248A386C8}" name="programa PDT" dataDxfId="174"/>
    <tableColumn id="5" xr3:uid="{0C41E24A-8C0F-4AA6-9D60-CE0D2F5BF031}" name="Producto (MGA)" dataDxfId="173"/>
    <tableColumn id="6" xr3:uid="{5B1D5F6D-5229-454D-8217-2BFE1E738469}" name="Código de indicador de producto (MGA)2" dataDxfId="172"/>
    <tableColumn id="7" xr3:uid="{DD3AD34A-7664-4B2A-8409-7FA3FAE9A710}" name="Indicador de Producto(MGA)" dataDxfId="171"/>
    <tableColumn id="8" xr3:uid="{144AD224-D767-4A97-BA16-C62DB9D075DC}" name="Personalización de Indicador de Producto" dataDxfId="170"/>
    <tableColumn id="9" xr3:uid="{4F4A35EB-07E4-4412-8BB6-7A3B594F8AB5}" name="Unidad de medida"/>
    <tableColumn id="10" xr3:uid="{B7B8F383-3715-4F75-986D-70E60DE7592E}" name="Meta del cuatrienio" dataDxfId="169"/>
    <tableColumn id="26" xr3:uid="{77A4A35E-D496-4E49-857B-2233FA3D3E63}" name="peso % de la meta x vigencia" dataDxfId="168"/>
    <tableColumn id="11" xr3:uid="{46125038-2692-4725-949A-98081B0062A0}" name="Principal"/>
    <tableColumn id="12" xr3:uid="{B43923A7-011D-4E9E-B280-0E66ACD673BA}" name="ODS"/>
    <tableColumn id="13" xr3:uid="{75033A0C-9A14-4CFD-8D77-3D711DCD316E}" name="Tipo de acumulación"/>
    <tableColumn id="14" xr3:uid="{2E9624E3-5696-43D9-B393-1F0073E5E8ED}" name="Programación del producto bien ó servicio 2024" dataDxfId="167"/>
    <tableColumn id="15" xr3:uid="{9567F38F-FCA4-4C96-825A-051F90068BAD}" name="Programación del producto bien ó servicio 2025" dataDxfId="166"/>
    <tableColumn id="16" xr3:uid="{E828339E-D73E-4623-9270-4F7F3A7C9DE6}" name="Programación del producto bien ó servicio 2026" dataDxfId="165"/>
    <tableColumn id="17" xr3:uid="{C2354077-D003-40F2-8CB8-54BEDCD3EA09}" name="Programación del producto bien ó servicio 2027" dataDxfId="164"/>
    <tableColumn id="1" xr3:uid="{5CDF2CE5-9486-4EDC-A68F-AB497F6FA0A8}" name="Evaluación vigencia 2024" dataDxfId="163">
      <calculatedColumnFormula>VLOOKUP(Table4[[#This Row],[Código de indicador de producto (MGA)2]],'METAS Y SECRETARIAS 2024'!$E$1:$V$93,14,FALSE)</calculatedColumnFormula>
    </tableColumn>
    <tableColumn id="21" xr3:uid="{61FB2859-ED8B-4174-B20C-F461A20D11E3}" name="% Cumplimiento PDT 2024" dataDxfId="162">
      <calculatedColumnFormula>VLOOKUP(Table4[[#This Row],[Código de indicador de producto (MGA)2]],'METAS Y SECRETARIAS 2024'!$E$1:$V$93,18,FALSE)</calculatedColumnFormula>
    </tableColumn>
    <tableColumn id="18" xr3:uid="{F7BD9434-CB8A-4ABA-BC11-861309417098}" name="Evaluación vigencia 2025" dataDxfId="161">
      <calculatedColumnFormula>VLOOKUP(Table4[[#This Row],[Código de indicador de producto (MGA)2]],'METAS Y SECRETARIAS 2025'!$E$1:$U$129,13,FALSE)</calculatedColumnFormula>
    </tableColumn>
    <tableColumn id="22" xr3:uid="{AD278555-41AD-477B-927D-782D04C5B675}" name="% Cumplimiento PDT 2025" dataDxfId="160">
      <calculatedColumnFormula>VLOOKUP(Table4[[#This Row],[Código de indicador de producto (MGA)2]],'METAS Y SECRETARIAS 2025'!$E$1:$U$129,17,FALSE)</calculatedColumnFormula>
    </tableColumn>
    <tableColumn id="19" xr3:uid="{6F2FF47E-262C-4F46-98BB-993B98EF0973}" name="Evaluación vigencia 2026"/>
    <tableColumn id="23" xr3:uid="{AE9B3ED7-FA17-450C-8B01-89086DB4C417}" name="% Cumplimiento PDT 2026"/>
    <tableColumn id="20" xr3:uid="{B7640629-4325-4455-9212-1870C3239305}" name="Evaluación vigencia 2027"/>
    <tableColumn id="24" xr3:uid="{C99B4659-7349-4914-9699-2610C1FF672C}" name="% Cumplimiento PDT 2027"/>
    <tableColumn id="28" xr3:uid="{8C021705-4EBD-41AF-B0BC-30123AB4FE71}" name="Cumplimiento plan de desarrollo" dataDxfId="159">
      <calculatedColumnFormula>Table4[[#This Row],[% Cumplimiento PDT 2024]]+Table4[[#This Row],[% Cumplimiento PDT 2025]]+Table4[[#This Row],[% Cumplimiento PDT 2026]]+Table4[[#This Row],[% Cumplimiento PDT 2027]]</calculatedColumnFormula>
    </tableColumn>
    <tableColumn id="29" xr3:uid="{D5A48774-A5DA-4589-9B45-1DEB8C0BD6EB}" name="Columna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1BD192-C32E-47B5-8195-BE35CAEC6156}" name="Tabla3" displayName="Tabla3" ref="A1:B18" totalsRowShown="0" headerRowDxfId="34" headerRowBorderDxfId="33" tableBorderDxfId="32" totalsRowBorderDxfId="31">
  <tableColumns count="2">
    <tableColumn id="1" xr3:uid="{81AE5D30-3DB6-4320-B146-96BFF6B192DC}" name="SECTORES  PDT" dataDxfId="30"/>
    <tableColumn id="2" xr3:uid="{CED837C1-6CA5-4EB3-8135-A2E89D263782}" name="Porcentaje de evaluación 2024" dataDxfId="29" dataCellStyle="Porcentaje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316B9C-B821-4C80-A22F-691EE4FBE4E1}" name="Tabla4" displayName="Tabla4" ref="A27:C44" totalsRowShown="0" headerRowDxfId="28" dataDxfId="26" headerRowBorderDxfId="27" tableBorderDxfId="25" totalsRowBorderDxfId="24">
  <autoFilter ref="A27:C44" xr:uid="{F5316B9C-B821-4C80-A22F-691EE4FBE4E1}"/>
  <tableColumns count="3">
    <tableColumn id="1" xr3:uid="{8BC0F634-AB36-471D-BDB6-302A5483208F}" name="SECTORES  PDT" dataDxfId="23"/>
    <tableColumn id="2" xr3:uid="{F5002228-8DEB-418B-8068-8C63AF27082A}" name="Cuenta de Meta del cuatrienio" dataDxfId="22"/>
    <tableColumn id="3" xr3:uid="{EA9F7F41-50D2-4079-B8CD-95194F1B29F5}" name="Porcentaje de evaluación 2024" dataDxfId="21" dataCellStyle="Porcentaj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ABC9F6-EB81-4A2B-8615-8A101BBE0117}" name="Tabla5" displayName="Tabla5" ref="A105:E112" totalsRowShown="0" headerRowDxfId="20" headerRowBorderDxfId="19" tableBorderDxfId="18" totalsRowBorderDxfId="17">
  <autoFilter ref="A105:E112" xr:uid="{0EABC9F6-EB81-4A2B-8615-8A101BBE0117}"/>
  <tableColumns count="5">
    <tableColumn id="1" xr3:uid="{8182805D-6963-41DE-8D32-A0EF09C6C27D}" name="SECTORES  PDT" dataDxfId="16"/>
    <tableColumn id="2" xr3:uid="{C0173749-667C-4FDF-A857-1B22D72BF15C}" name="Metas del cuatrienio" dataDxfId="15"/>
    <tableColumn id="3" xr3:uid="{215BADC4-00CE-4C51-80FF-A6260D769A86}" name="Metas Programadas 2024" dataDxfId="14"/>
    <tableColumn id="4" xr3:uid="{1DCA1ACA-D59A-40B8-AE66-62E1B8F4728B}" name="Porcentaje de evaluación 2024" dataDxfId="13" dataCellStyle="Porcentaje"/>
    <tableColumn id="5" xr3:uid="{CFC0400C-EBFE-4AF0-A104-C3A7F0B613BA}" name="Avance Plan de Desarrollo Territorial" dataDxfId="12" dataCellStyle="Porcentaje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9E4CC9-A6F4-4111-A2D7-07473F899213}" name="Tabla6" displayName="Tabla6" ref="A120:E145" totalsRowShown="0" headerRowDxfId="11" headerRowBorderDxfId="10" tableBorderDxfId="9" totalsRowBorderDxfId="8">
  <autoFilter ref="A120:E145" xr:uid="{E99E4CC9-A6F4-4111-A2D7-07473F899213}"/>
  <tableColumns count="5">
    <tableColumn id="1" xr3:uid="{E7BEA190-4932-4BED-8F9F-F52772607455}" name="SECTORES  PDT" dataDxfId="7"/>
    <tableColumn id="2" xr3:uid="{CC21EB48-4380-4390-B8F2-CD4CD0BAC613}" name="Cuenta de Meta del cuatrienio" dataDxfId="6"/>
    <tableColumn id="3" xr3:uid="{39EB1537-FEC4-406B-94BD-E5BD225AB379}" name="% Cumplimiento PDT" dataDxfId="5"/>
    <tableColumn id="4" xr3:uid="{4BC6F704-9EEC-495C-A5BC-9EA3FBAF55E1}" name="N. Metas Programadas 2024" dataDxfId="4"/>
    <tableColumn id="5" xr3:uid="{9EA40BE1-244D-407B-A560-A04C4E4EB2A2}" name="N. Metas programadas 2025" dataDxfId="3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84FDC-F17D-42F9-93C8-8DFCD2A4BF67}" name="Table2" displayName="Table2" ref="A3:CD158" headerRowDxfId="1">
  <autoFilter ref="A3:CD158" xr:uid="{77984FDC-F17D-42F9-93C8-8DFCD2A4BF67}">
    <filterColumn colId="8">
      <filters>
        <filter val="170203800"/>
        <filter val="170203805"/>
      </filters>
    </filterColumn>
  </autoFilter>
  <tableColumns count="82">
    <tableColumn id="1" xr3:uid="{DB84AE13-7AFD-4AC9-B87A-E49BBC9FE597}" name="Código de indicador de producto (SisPT)"/>
    <tableColumn id="2" xr3:uid="{8DB198E3-F684-404A-852C-B95A5E95A6DE}" name="Orden"/>
    <tableColumn id="3" xr3:uid="{1391E2D3-8EF4-497C-85F3-C50405BF68FF}" name="Código de la línea estratégica"/>
    <tableColumn id="4" xr3:uid="{ED549A97-69C7-4080-AC99-7F45A342F6D6}" name="Línea estratégica"/>
    <tableColumn id="5" xr3:uid="{0439B180-67AE-4362-9941-B7475CA5C7FB}" name="Sector"/>
    <tableColumn id="6" xr3:uid="{78D891B9-5054-4BBC-A006-08C4AD00F77C}" name="Programa presupuestal"/>
    <tableColumn id="7" xr3:uid="{F415880C-873E-4C53-922E-DABD9FF52430}" name="Código de producto (MGA)"/>
    <tableColumn id="8" xr3:uid="{9990A594-3409-4DD7-858E-37348FD1B24E}" name="Producto (MGA)"/>
    <tableColumn id="9" xr3:uid="{6B611FD1-6A52-4BFF-9AFE-86E0BC47728E}" name="Código de indicador de producto (MGA)"/>
    <tableColumn id="10" xr3:uid="{771AAB22-DEBB-4978-BFA2-7CF3BC03C244}" name="Indicador de Producto(MGA)"/>
    <tableColumn id="11" xr3:uid="{B7ABA7C1-B1F0-446E-AA1F-6F58C9DBB104}" name="Es principal"/>
    <tableColumn id="12" xr3:uid="{4FE79651-38C3-4D8D-BACF-BBFD7043B9DE}" name="Personalización de Indicador de Producto"/>
    <tableColumn id="13" xr3:uid="{68EB2F40-6423-4993-8EA9-7A463400ACDD}" name="Meta del cuatrienio" dataDxfId="0"/>
    <tableColumn id="14" xr3:uid="{A6EA1137-A35F-4ED7-A4BA-8CB231C38A3F}" name="Unidad de medida"/>
    <tableColumn id="15" xr3:uid="{11C0736B-0152-4E00-AE5E-C61D4749F0DD}" name="Tipo de acumulación"/>
    <tableColumn id="16" xr3:uid="{A68999BF-A3D8-434B-BF94-57405BBB4508}" name="Programación del producto bien ó servicio 2024"/>
    <tableColumn id="17" xr3:uid="{5FAC010B-F83F-4FDC-B485-05B11BBFBDDA}" name="Programación del producto bien ó servicio 2025"/>
    <tableColumn id="18" xr3:uid="{282007A5-4015-41AC-8452-9531F43774D2}" name="Programación del producto bien ó servicio 2026"/>
    <tableColumn id="19" xr3:uid="{6B827AE0-6477-4D91-9164-9F0398631C4C}" name="Programación del producto bien ó servicio 2027"/>
    <tableColumn id="20" xr3:uid="{FA01D581-2230-41FD-A4E0-93DAF8D79E38}" name="Recursos propios 2024"/>
    <tableColumn id="21" xr3:uid="{D704350F-5FA2-43AC-9571-8BD035494D45}" name="SGP Educación 2024"/>
    <tableColumn id="22" xr3:uid="{B38DBA20-29A2-4EC3-BD24-620B5AABF2F8}" name="SGP Salud 2024"/>
    <tableColumn id="23" xr3:uid="{ECBEB972-E664-4E7F-BD5E-B53E2D398070}" name="SGP Deporte 2024"/>
    <tableColumn id="24" xr3:uid="{36DE723D-5747-4BA1-BBC8-996CD83E9A0E}" name="SGP Cultura 2024"/>
    <tableColumn id="25" xr3:uid="{08ECB382-4291-4C92-B6DD-D917D2F5AF28}" name="SGP Libre inversión 2024"/>
    <tableColumn id="26" xr3:uid="{23CC0E4D-5B4E-4A97-AEB5-6DEC4C3924AC}" name="SGP Libre destinación 2024"/>
    <tableColumn id="27" xr3:uid="{1A936D83-07D5-4F26-BB9D-17C9B19D9DA8}" name="SGP Alimentación escolar 2024"/>
    <tableColumn id="28" xr3:uid="{93E507E1-7DB0-42F2-AD1F-60022FEEE29C}" name="SGP Municipios río Magdalena 2024"/>
    <tableColumn id="29" xr3:uid="{F059A462-AE9C-42D4-9D15-BACF73353575}" name="SGP APSB 2024"/>
    <tableColumn id="30" xr3:uid="{AB6B916B-2DA2-4506-85C3-284E4D325D85}" name="Crédito 2024"/>
    <tableColumn id="31" xr3:uid="{1DED4DC9-4BDF-4445-BE7C-ED506CCAA459}" name="Transferencias de capital - cofinanciación departamento 2024"/>
    <tableColumn id="32" xr3:uid="{B5B819FC-C594-4D55-9CCD-923C4B3834D8}" name="Transferencias de capital - cofinanciación nación 2024"/>
    <tableColumn id="33" xr3:uid="{4A9E2226-2CFE-4289-8DBE-C043BA7CD8BC}" name="Otros 2024"/>
    <tableColumn id="34" xr3:uid="{850F3439-3FBC-41C7-998D-C3AE05040980}" name="Total 2024">
      <calculatedColumnFormula>IF(COUNTA(T4:AG4)&gt;0, SUM(T4:AG4), "")</calculatedColumnFormula>
    </tableColumn>
    <tableColumn id="35" xr3:uid="{3BAA8981-1DAB-4AD4-B0A6-B025FB432912}" name="Recursos propios 2025"/>
    <tableColumn id="36" xr3:uid="{6DE9ED10-204E-4512-A98B-BD60508CF0E9}" name="SGP Educación 2025"/>
    <tableColumn id="37" xr3:uid="{EFECC82F-9C1B-4FAF-99C9-9B4D901A1729}" name="SGP Salud 2025"/>
    <tableColumn id="38" xr3:uid="{C61D2A11-F356-4D11-8BA8-763F22C4FE18}" name="SGP Deporte 2025"/>
    <tableColumn id="39" xr3:uid="{EEBDF728-F3B5-4F3B-8630-6DED987934E3}" name="SGP Cultura 2025"/>
    <tableColumn id="40" xr3:uid="{F230F120-250D-48BB-AD20-6CBFCA28C6E3}" name="SGP Libre inversión 2025"/>
    <tableColumn id="41" xr3:uid="{937DAF13-5285-495C-96D6-1987A960A333}" name="SGP Libre destinación 2025"/>
    <tableColumn id="42" xr3:uid="{2759B25C-0D31-4258-AE43-2BDFA10492B8}" name="SGP Alimentación escolar 2025"/>
    <tableColumn id="43" xr3:uid="{F3469A8C-69F1-4411-816C-F48CC2052832}" name="SGP Municipios río Magdalena 2025"/>
    <tableColumn id="44" xr3:uid="{16D1E767-D5B5-4FC3-A73A-1379A8717756}" name="SGP APSB 2025"/>
    <tableColumn id="45" xr3:uid="{6958F3E5-A1A9-4DA1-AB80-6A2ABDCC47C9}" name="Crédito 2025"/>
    <tableColumn id="46" xr3:uid="{E5DC7F1C-1754-4DAC-B44F-F925B8C29C85}" name="Transferencias de capital - cofinanciación departamento 2025"/>
    <tableColumn id="47" xr3:uid="{5D94330B-2C76-4619-9EA3-A63A7BA4A33D}" name="Transferencias de capital - cofinanciación nación 2025"/>
    <tableColumn id="48" xr3:uid="{F01AA35C-359E-4202-A63D-E1A36389BA39}" name="Otros 2025"/>
    <tableColumn id="49" xr3:uid="{640B2243-124D-4BE0-89BA-AFAEFF800C11}" name="Total 2025">
      <calculatedColumnFormula>IF(COUNTA(AI4:AV4)&gt;0, SUM(AI4:AV4), "")</calculatedColumnFormula>
    </tableColumn>
    <tableColumn id="50" xr3:uid="{594B76DC-2C0A-4642-BF63-DB8EF4F7F888}" name="Recursos propios 2026"/>
    <tableColumn id="51" xr3:uid="{1DF7A30A-E59E-4A0D-86DD-ECC57EDE23F7}" name="SGP Educación 2026"/>
    <tableColumn id="52" xr3:uid="{34FB62E2-CF63-47FC-9140-001F760AD3E1}" name="SGP Salud 2026"/>
    <tableColumn id="53" xr3:uid="{99FD2CC9-C551-4707-898B-53C40EDC2764}" name="SGP Deporte 2026"/>
    <tableColumn id="54" xr3:uid="{3E23E68E-DB2B-46C9-8151-2DDE1CEBB716}" name="SGP Cultura 2026"/>
    <tableColumn id="55" xr3:uid="{CAEDAC60-A2C7-4018-999A-48B7BFDBA2A0}" name="SGP Libre inversión 2026"/>
    <tableColumn id="56" xr3:uid="{655678FB-B136-4D63-AD80-89C88E139104}" name="SGP Libre destinación 2026"/>
    <tableColumn id="57" xr3:uid="{B5552964-04F8-4820-8E82-FDFA876A04DA}" name="SGP Alimentación escolar 2026"/>
    <tableColumn id="58" xr3:uid="{FB6E3E70-741A-4567-A242-DD5441AC715A}" name="SGP Municipios río Magdalena 2026"/>
    <tableColumn id="59" xr3:uid="{2152E9E7-E09F-454B-A997-2839A1E4EA54}" name="SGP APSB 2026"/>
    <tableColumn id="60" xr3:uid="{3C4A9AE5-835B-4CB1-BB0B-4E38A05BEAE9}" name="Crédito 2026"/>
    <tableColumn id="61" xr3:uid="{814769DB-563D-470C-9D08-B21DDA45CF43}" name="Transferencias de capital - cofinanciación departamento 2026"/>
    <tableColumn id="62" xr3:uid="{50CDB749-AE0F-4CCA-BEEB-98D635FA5632}" name="Transferencias de capital - cofinanciación nación 2026"/>
    <tableColumn id="63" xr3:uid="{CDC8A355-528D-4EF2-82C5-66BDC63C0908}" name="Otros 2026"/>
    <tableColumn id="64" xr3:uid="{DFAFB6FF-2E8F-486E-AEEE-3E67B77B77DF}" name="Total 2026">
      <calculatedColumnFormula>IF(COUNTA(AX4:BK4)&gt;0, SUM(AX4:BK4), "")</calculatedColumnFormula>
    </tableColumn>
    <tableColumn id="65" xr3:uid="{B78CD9AF-02EB-4957-B377-6BF1EA90A664}" name="Recursos propios 2027"/>
    <tableColumn id="66" xr3:uid="{78DF8FB7-1A71-4705-88AA-CC34371A17C6}" name="SGP Educación 2027"/>
    <tableColumn id="67" xr3:uid="{47D9CE9D-6B58-4503-9714-A983266BB932}" name="SGP Salud 2027"/>
    <tableColumn id="68" xr3:uid="{C06804D1-1A99-45CC-A6C4-7DD9547EAF6E}" name="SGP Deporte 2027"/>
    <tableColumn id="69" xr3:uid="{89D67B81-ABC0-446D-B7CC-D90DB1146E16}" name="SGP Cultura 2027"/>
    <tableColumn id="70" xr3:uid="{6FEF6D58-71A5-45E2-A5BB-65B6ECE8FEA2}" name="SGP Libre inversión 2027"/>
    <tableColumn id="71" xr3:uid="{DE6CCA45-0E18-443C-ACD6-B81E23ABA772}" name="SGP Libre destinación 2027"/>
    <tableColumn id="72" xr3:uid="{C5ADA530-B110-4F37-88AD-903C594660EA}" name="SGP Alimentación escolar 2027"/>
    <tableColumn id="73" xr3:uid="{3E285253-C56A-47B4-92AA-9E83058A16CA}" name="SGP Municipios río Magdalena 2027"/>
    <tableColumn id="74" xr3:uid="{C5767285-5C16-4C52-B100-668C4E0E45CE}" name="SGP APSB 2027"/>
    <tableColumn id="75" xr3:uid="{1F12EF35-B51F-4349-872B-6485621ADA2C}" name="Crédito 2027"/>
    <tableColumn id="76" xr3:uid="{2392DB04-EFC2-46F5-8E5F-756644BE7D81}" name="Transferencias de capital - cofinanciación departamento 2027"/>
    <tableColumn id="77" xr3:uid="{CE0BD5AB-4706-4791-BF41-5CDF1B96B4CD}" name="Transferencias de capital - cofinanciación nación 2027"/>
    <tableColumn id="78" xr3:uid="{A4AB4125-0D0B-4B48-8B9D-7545C45BBD38}" name="Otros 2027"/>
    <tableColumn id="79" xr3:uid="{79A03A49-DDA6-4974-9D8F-F760EAD8CA96}" name="Total 2027">
      <calculatedColumnFormula>IF(COUNTA(BM4:BZ4)&gt;0, SUM(BM4:BZ4), "")</calculatedColumnFormula>
    </tableColumn>
    <tableColumn id="80" xr3:uid="{C5EA5F6F-4746-43F5-B019-C2315211EA13}" name="BPIN"/>
    <tableColumn id="81" xr3:uid="{2663B79D-801E-4E88-B221-389C0ACD5F92}" name="Estado"/>
    <tableColumn id="82" xr3:uid="{FAC6DF0E-1940-4563-8579-B669DFF17315}" name="Responsab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4" dT="2025-02-08T20:11:22.31" personId="{ABDEB231-D48D-421B-A970-5A031F2678AF}" id="{CB97FBC9-F4C3-4904-A9D5-2469BB55573C}">
    <text>100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table" Target="../tables/table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C5DD-F3F2-40AC-8ED7-515DF1B2E2DE}">
  <dimension ref="A1:P93"/>
  <sheetViews>
    <sheetView workbookViewId="0">
      <selection activeCell="C3" sqref="C3"/>
    </sheetView>
  </sheetViews>
  <sheetFormatPr baseColWidth="10" defaultRowHeight="15.75" x14ac:dyDescent="0.25"/>
  <cols>
    <col min="1" max="1" width="21.375" customWidth="1"/>
    <col min="2" max="2" width="18.625" bestFit="1" customWidth="1"/>
    <col min="3" max="3" width="52.125" customWidth="1"/>
    <col min="4" max="4" width="19.5" customWidth="1"/>
    <col min="5" max="5" width="21.5" customWidth="1"/>
    <col min="6" max="6" width="22.375" customWidth="1"/>
    <col min="7" max="7" width="18.875" customWidth="1"/>
    <col min="8" max="8" width="19.125" customWidth="1"/>
    <col min="9" max="9" width="15.5" customWidth="1"/>
    <col min="10" max="10" width="19.5" customWidth="1"/>
    <col min="11" max="11" width="21.375" customWidth="1"/>
    <col min="12" max="12" width="20.125" customWidth="1"/>
    <col min="13" max="13" width="39.125" customWidth="1"/>
    <col min="16" max="16" width="32.875" bestFit="1" customWidth="1"/>
  </cols>
  <sheetData>
    <row r="1" spans="1:16" ht="63" x14ac:dyDescent="0.25">
      <c r="A1" s="1" t="s">
        <v>3</v>
      </c>
      <c r="B1" s="17" t="s">
        <v>264</v>
      </c>
      <c r="C1" s="18" t="s">
        <v>265</v>
      </c>
      <c r="D1" s="19" t="s">
        <v>266</v>
      </c>
      <c r="E1" s="19" t="s">
        <v>262</v>
      </c>
      <c r="F1" s="19" t="s">
        <v>267</v>
      </c>
      <c r="G1" s="2" t="s">
        <v>268</v>
      </c>
      <c r="H1" s="1" t="s">
        <v>269</v>
      </c>
      <c r="I1" s="1" t="s">
        <v>1</v>
      </c>
      <c r="J1" s="2" t="s">
        <v>2</v>
      </c>
      <c r="K1" s="1" t="s">
        <v>3</v>
      </c>
      <c r="L1" s="1" t="s">
        <v>270</v>
      </c>
      <c r="M1" s="1" t="s">
        <v>271</v>
      </c>
      <c r="N1" s="19" t="s">
        <v>272</v>
      </c>
      <c r="O1" s="20" t="s">
        <v>273</v>
      </c>
      <c r="P1" s="21" t="s">
        <v>274</v>
      </c>
    </row>
    <row r="2" spans="1:16" ht="45" customHeight="1" x14ac:dyDescent="0.25">
      <c r="A2" s="3" t="s">
        <v>6</v>
      </c>
      <c r="B2" s="27">
        <v>2024173800055</v>
      </c>
      <c r="C2" s="5" t="s">
        <v>289</v>
      </c>
      <c r="D2" s="10" t="s">
        <v>290</v>
      </c>
      <c r="E2" s="10" t="s">
        <v>290</v>
      </c>
      <c r="F2" s="12" t="s">
        <v>278</v>
      </c>
      <c r="G2" s="4" t="s">
        <v>291</v>
      </c>
      <c r="H2" s="3" t="s">
        <v>292</v>
      </c>
      <c r="I2" s="3" t="s">
        <v>4</v>
      </c>
      <c r="J2" s="4" t="s">
        <v>5</v>
      </c>
      <c r="K2" s="3" t="s">
        <v>6</v>
      </c>
      <c r="L2" s="3" t="s">
        <v>293</v>
      </c>
      <c r="M2" s="3" t="s">
        <v>294</v>
      </c>
      <c r="N2" s="12">
        <v>57400</v>
      </c>
      <c r="O2" s="12">
        <v>57400</v>
      </c>
      <c r="P2" s="24" t="s">
        <v>295</v>
      </c>
    </row>
    <row r="3" spans="1:16" ht="45" customHeight="1" x14ac:dyDescent="0.25">
      <c r="A3" s="5" t="s">
        <v>9</v>
      </c>
      <c r="B3" s="27">
        <v>2024173800020</v>
      </c>
      <c r="C3" s="5" t="s">
        <v>309</v>
      </c>
      <c r="D3" s="10" t="s">
        <v>297</v>
      </c>
      <c r="E3" s="10" t="s">
        <v>310</v>
      </c>
      <c r="F3" s="10" t="s">
        <v>298</v>
      </c>
      <c r="G3" s="6" t="s">
        <v>299</v>
      </c>
      <c r="H3" s="5" t="s">
        <v>311</v>
      </c>
      <c r="I3" s="5" t="s">
        <v>7</v>
      </c>
      <c r="J3" s="6" t="s">
        <v>8</v>
      </c>
      <c r="K3" s="5" t="s">
        <v>9</v>
      </c>
      <c r="L3" s="5" t="s">
        <v>312</v>
      </c>
      <c r="M3" s="12" t="s">
        <v>313</v>
      </c>
      <c r="N3" s="10">
        <v>1</v>
      </c>
      <c r="O3" s="23">
        <v>1</v>
      </c>
      <c r="P3" s="24" t="s">
        <v>295</v>
      </c>
    </row>
    <row r="4" spans="1:16" ht="45" customHeight="1" x14ac:dyDescent="0.25">
      <c r="A4" s="3" t="s">
        <v>12</v>
      </c>
      <c r="B4" s="28">
        <v>2023173800060</v>
      </c>
      <c r="C4" s="5" t="s">
        <v>296</v>
      </c>
      <c r="D4" s="10" t="s">
        <v>297</v>
      </c>
      <c r="E4" s="10" t="s">
        <v>297</v>
      </c>
      <c r="F4" s="12" t="s">
        <v>298</v>
      </c>
      <c r="G4" s="4" t="s">
        <v>299</v>
      </c>
      <c r="H4" s="3" t="s">
        <v>300</v>
      </c>
      <c r="I4" s="3" t="s">
        <v>10</v>
      </c>
      <c r="J4" s="4" t="s">
        <v>11</v>
      </c>
      <c r="K4" s="3" t="s">
        <v>12</v>
      </c>
      <c r="L4" s="3" t="s">
        <v>301</v>
      </c>
      <c r="M4" s="29"/>
      <c r="N4" s="12">
        <v>400</v>
      </c>
      <c r="O4" s="12">
        <v>100</v>
      </c>
      <c r="P4" s="30" t="s">
        <v>283</v>
      </c>
    </row>
    <row r="5" spans="1:16" ht="45" customHeight="1" x14ac:dyDescent="0.25">
      <c r="A5" s="5" t="s">
        <v>15</v>
      </c>
      <c r="B5" s="27">
        <v>2024173800030</v>
      </c>
      <c r="C5" s="14" t="s">
        <v>336</v>
      </c>
      <c r="D5" s="10" t="s">
        <v>285</v>
      </c>
      <c r="E5" s="10" t="s">
        <v>337</v>
      </c>
      <c r="F5" s="10" t="s">
        <v>278</v>
      </c>
      <c r="G5" s="6" t="s">
        <v>338</v>
      </c>
      <c r="H5" s="5" t="s">
        <v>339</v>
      </c>
      <c r="I5" s="5" t="s">
        <v>13</v>
      </c>
      <c r="J5" s="6" t="s">
        <v>14</v>
      </c>
      <c r="K5" s="5" t="s">
        <v>15</v>
      </c>
      <c r="L5" s="10" t="s">
        <v>340</v>
      </c>
      <c r="M5" s="3" t="s">
        <v>341</v>
      </c>
      <c r="N5" s="10">
        <v>100</v>
      </c>
      <c r="O5" s="23">
        <v>25</v>
      </c>
      <c r="P5" s="24" t="s">
        <v>295</v>
      </c>
    </row>
    <row r="6" spans="1:16" ht="45" customHeight="1" x14ac:dyDescent="0.25">
      <c r="A6" s="5" t="s">
        <v>18</v>
      </c>
      <c r="B6" s="27" t="s">
        <v>342</v>
      </c>
      <c r="C6" s="14" t="s">
        <v>336</v>
      </c>
      <c r="D6" s="10" t="s">
        <v>285</v>
      </c>
      <c r="E6" s="10" t="s">
        <v>337</v>
      </c>
      <c r="F6" s="10" t="s">
        <v>278</v>
      </c>
      <c r="G6" s="6" t="s">
        <v>338</v>
      </c>
      <c r="H6" s="5" t="s">
        <v>339</v>
      </c>
      <c r="I6" s="5" t="s">
        <v>16</v>
      </c>
      <c r="J6" s="6" t="s">
        <v>17</v>
      </c>
      <c r="K6" s="5" t="s">
        <v>18</v>
      </c>
      <c r="L6" s="10" t="s">
        <v>343</v>
      </c>
      <c r="M6" s="3" t="s">
        <v>341</v>
      </c>
      <c r="N6" s="10">
        <v>10</v>
      </c>
      <c r="O6" s="23">
        <v>3</v>
      </c>
      <c r="P6" s="24" t="s">
        <v>295</v>
      </c>
    </row>
    <row r="7" spans="1:16" ht="45" customHeight="1" x14ac:dyDescent="0.25">
      <c r="A7" s="5" t="s">
        <v>20</v>
      </c>
      <c r="B7" s="27" t="s">
        <v>344</v>
      </c>
      <c r="C7" s="14" t="s">
        <v>336</v>
      </c>
      <c r="D7" s="10" t="s">
        <v>285</v>
      </c>
      <c r="E7" s="10" t="s">
        <v>337</v>
      </c>
      <c r="F7" s="10" t="s">
        <v>278</v>
      </c>
      <c r="G7" s="6" t="s">
        <v>338</v>
      </c>
      <c r="H7" s="5" t="s">
        <v>339</v>
      </c>
      <c r="I7" s="5" t="s">
        <v>19</v>
      </c>
      <c r="J7" s="6" t="s">
        <v>17</v>
      </c>
      <c r="K7" s="5" t="s">
        <v>20</v>
      </c>
      <c r="L7" s="10" t="s">
        <v>345</v>
      </c>
      <c r="M7" s="3" t="s">
        <v>341</v>
      </c>
      <c r="N7" s="10">
        <v>12</v>
      </c>
      <c r="O7" s="23">
        <v>3</v>
      </c>
      <c r="P7" s="24" t="s">
        <v>295</v>
      </c>
    </row>
    <row r="8" spans="1:16" ht="45" customHeight="1" x14ac:dyDescent="0.25">
      <c r="A8" s="5" t="s">
        <v>23</v>
      </c>
      <c r="B8" s="28">
        <v>2024173800013</v>
      </c>
      <c r="C8" s="5" t="s">
        <v>346</v>
      </c>
      <c r="D8" s="10" t="s">
        <v>303</v>
      </c>
      <c r="E8" s="10" t="s">
        <v>304</v>
      </c>
      <c r="F8" s="10" t="s">
        <v>298</v>
      </c>
      <c r="G8" s="6" t="s">
        <v>305</v>
      </c>
      <c r="H8" s="5" t="s">
        <v>347</v>
      </c>
      <c r="I8" s="5" t="s">
        <v>21</v>
      </c>
      <c r="J8" s="6" t="s">
        <v>22</v>
      </c>
      <c r="K8" s="5" t="s">
        <v>23</v>
      </c>
      <c r="L8" s="5" t="s">
        <v>348</v>
      </c>
      <c r="M8" s="5" t="s">
        <v>349</v>
      </c>
      <c r="N8" s="30">
        <v>1</v>
      </c>
      <c r="O8" s="26">
        <v>1</v>
      </c>
      <c r="P8" s="24" t="s">
        <v>295</v>
      </c>
    </row>
    <row r="9" spans="1:16" ht="45" customHeight="1" x14ac:dyDescent="0.25">
      <c r="A9" s="5" t="s">
        <v>26</v>
      </c>
      <c r="B9" s="22">
        <v>2024173800010</v>
      </c>
      <c r="C9" s="5" t="s">
        <v>350</v>
      </c>
      <c r="D9" s="10" t="s">
        <v>303</v>
      </c>
      <c r="E9" s="10" t="s">
        <v>304</v>
      </c>
      <c r="F9" s="10" t="s">
        <v>298</v>
      </c>
      <c r="G9" s="6" t="s">
        <v>305</v>
      </c>
      <c r="H9" s="5" t="s">
        <v>347</v>
      </c>
      <c r="I9" s="5" t="s">
        <v>24</v>
      </c>
      <c r="J9" s="6" t="s">
        <v>25</v>
      </c>
      <c r="K9" s="5" t="s">
        <v>26</v>
      </c>
      <c r="L9" s="5" t="s">
        <v>351</v>
      </c>
      <c r="M9" s="5" t="s">
        <v>352</v>
      </c>
      <c r="N9" s="23">
        <v>16</v>
      </c>
      <c r="O9" s="23">
        <v>4</v>
      </c>
      <c r="P9" s="24" t="s">
        <v>295</v>
      </c>
    </row>
    <row r="10" spans="1:16" ht="45" customHeight="1" x14ac:dyDescent="0.25">
      <c r="A10" s="3" t="s">
        <v>29</v>
      </c>
      <c r="B10" s="33">
        <v>2024173800019</v>
      </c>
      <c r="C10" s="3" t="s">
        <v>353</v>
      </c>
      <c r="D10" s="34" t="s">
        <v>303</v>
      </c>
      <c r="E10" s="12" t="s">
        <v>354</v>
      </c>
      <c r="F10" s="12" t="s">
        <v>298</v>
      </c>
      <c r="G10" s="4" t="s">
        <v>305</v>
      </c>
      <c r="H10" s="3" t="s">
        <v>347</v>
      </c>
      <c r="I10" s="3" t="s">
        <v>27</v>
      </c>
      <c r="J10" s="4" t="s">
        <v>28</v>
      </c>
      <c r="K10" s="3" t="s">
        <v>29</v>
      </c>
      <c r="L10" s="3" t="s">
        <v>355</v>
      </c>
      <c r="M10" s="3" t="s">
        <v>356</v>
      </c>
      <c r="N10" s="12">
        <v>48</v>
      </c>
      <c r="O10" s="12">
        <v>12</v>
      </c>
      <c r="P10" s="24" t="s">
        <v>295</v>
      </c>
    </row>
    <row r="11" spans="1:16" ht="45" customHeight="1" x14ac:dyDescent="0.25">
      <c r="A11" s="3" t="s">
        <v>32</v>
      </c>
      <c r="B11" s="33">
        <v>2024173800046</v>
      </c>
      <c r="C11" s="3" t="s">
        <v>357</v>
      </c>
      <c r="D11" s="34" t="s">
        <v>303</v>
      </c>
      <c r="E11" s="12" t="s">
        <v>354</v>
      </c>
      <c r="F11" s="12" t="s">
        <v>298</v>
      </c>
      <c r="G11" s="4" t="s">
        <v>305</v>
      </c>
      <c r="H11" s="3" t="s">
        <v>358</v>
      </c>
      <c r="I11" s="7" t="s">
        <v>30</v>
      </c>
      <c r="J11" s="4" t="s">
        <v>31</v>
      </c>
      <c r="K11" s="3" t="s">
        <v>32</v>
      </c>
      <c r="L11" s="3" t="s">
        <v>359</v>
      </c>
      <c r="M11" s="3" t="s">
        <v>294</v>
      </c>
      <c r="N11" s="12">
        <v>4</v>
      </c>
      <c r="O11" s="12">
        <v>1</v>
      </c>
      <c r="P11" s="24" t="s">
        <v>295</v>
      </c>
    </row>
    <row r="12" spans="1:16" ht="45" customHeight="1" x14ac:dyDescent="0.25">
      <c r="A12" s="3" t="s">
        <v>39</v>
      </c>
      <c r="B12" s="33" t="s">
        <v>364</v>
      </c>
      <c r="C12" s="3" t="s">
        <v>357</v>
      </c>
      <c r="D12" s="34" t="s">
        <v>303</v>
      </c>
      <c r="E12" s="12" t="s">
        <v>354</v>
      </c>
      <c r="F12" s="12" t="s">
        <v>298</v>
      </c>
      <c r="G12" s="4" t="s">
        <v>305</v>
      </c>
      <c r="H12" s="3" t="s">
        <v>365</v>
      </c>
      <c r="I12" s="7" t="s">
        <v>38</v>
      </c>
      <c r="J12" s="4" t="s">
        <v>34</v>
      </c>
      <c r="K12" s="3" t="s">
        <v>39</v>
      </c>
      <c r="L12" s="3" t="s">
        <v>361</v>
      </c>
      <c r="M12" s="3" t="s">
        <v>294</v>
      </c>
      <c r="N12" s="12">
        <v>4</v>
      </c>
      <c r="O12" s="12">
        <v>1</v>
      </c>
      <c r="P12" s="24" t="s">
        <v>295</v>
      </c>
    </row>
    <row r="13" spans="1:16" ht="45" customHeight="1" x14ac:dyDescent="0.25">
      <c r="A13" s="3" t="s">
        <v>35</v>
      </c>
      <c r="B13" s="33">
        <v>2024173800047</v>
      </c>
      <c r="C13" s="3" t="s">
        <v>360</v>
      </c>
      <c r="D13" s="34" t="s">
        <v>303</v>
      </c>
      <c r="E13" s="12" t="s">
        <v>354</v>
      </c>
      <c r="F13" s="12" t="s">
        <v>298</v>
      </c>
      <c r="G13" s="4" t="s">
        <v>305</v>
      </c>
      <c r="H13" s="3" t="s">
        <v>358</v>
      </c>
      <c r="I13" s="3" t="s">
        <v>33</v>
      </c>
      <c r="J13" s="4" t="s">
        <v>34</v>
      </c>
      <c r="K13" s="3" t="s">
        <v>35</v>
      </c>
      <c r="L13" s="3" t="s">
        <v>361</v>
      </c>
      <c r="M13" s="54" t="s">
        <v>308</v>
      </c>
      <c r="N13" s="12">
        <v>4</v>
      </c>
      <c r="O13" s="12">
        <v>1</v>
      </c>
      <c r="P13" s="24" t="s">
        <v>295</v>
      </c>
    </row>
    <row r="14" spans="1:16" ht="45" customHeight="1" x14ac:dyDescent="0.25">
      <c r="A14" s="3" t="s">
        <v>37</v>
      </c>
      <c r="B14" s="33" t="s">
        <v>362</v>
      </c>
      <c r="C14" s="3" t="s">
        <v>357</v>
      </c>
      <c r="D14" s="34" t="s">
        <v>303</v>
      </c>
      <c r="E14" s="12" t="s">
        <v>354</v>
      </c>
      <c r="F14" s="12" t="s">
        <v>298</v>
      </c>
      <c r="G14" s="4" t="s">
        <v>305</v>
      </c>
      <c r="H14" s="3" t="s">
        <v>358</v>
      </c>
      <c r="I14" s="7" t="s">
        <v>36</v>
      </c>
      <c r="J14" s="4" t="s">
        <v>34</v>
      </c>
      <c r="K14" s="3" t="s">
        <v>37</v>
      </c>
      <c r="L14" s="53" t="s">
        <v>363</v>
      </c>
      <c r="M14" s="3" t="s">
        <v>294</v>
      </c>
      <c r="N14" s="55">
        <v>4</v>
      </c>
      <c r="O14" s="12">
        <v>1</v>
      </c>
      <c r="P14" s="24" t="s">
        <v>295</v>
      </c>
    </row>
    <row r="15" spans="1:16" ht="45" customHeight="1" x14ac:dyDescent="0.25">
      <c r="A15" s="5" t="s">
        <v>42</v>
      </c>
      <c r="B15" s="28">
        <v>2024173800002</v>
      </c>
      <c r="C15" s="5" t="s">
        <v>302</v>
      </c>
      <c r="D15" s="10" t="s">
        <v>303</v>
      </c>
      <c r="E15" s="10" t="s">
        <v>304</v>
      </c>
      <c r="F15" s="10" t="s">
        <v>298</v>
      </c>
      <c r="G15" s="6" t="s">
        <v>305</v>
      </c>
      <c r="H15" s="5" t="s">
        <v>306</v>
      </c>
      <c r="I15" s="5" t="s">
        <v>40</v>
      </c>
      <c r="J15" s="6" t="s">
        <v>41</v>
      </c>
      <c r="K15" s="5" t="s">
        <v>42</v>
      </c>
      <c r="L15" s="5" t="s">
        <v>307</v>
      </c>
      <c r="M15" s="5" t="s">
        <v>308</v>
      </c>
      <c r="N15" s="31">
        <v>99</v>
      </c>
      <c r="O15" s="26">
        <v>41000</v>
      </c>
      <c r="P15" s="24" t="s">
        <v>283</v>
      </c>
    </row>
    <row r="16" spans="1:16" ht="45" customHeight="1" x14ac:dyDescent="0.25">
      <c r="A16" s="5" t="s">
        <v>45</v>
      </c>
      <c r="B16" s="28">
        <v>2024173800059</v>
      </c>
      <c r="C16" s="5" t="s">
        <v>366</v>
      </c>
      <c r="D16" s="10" t="s">
        <v>303</v>
      </c>
      <c r="E16" s="10" t="s">
        <v>304</v>
      </c>
      <c r="F16" s="10" t="s">
        <v>298</v>
      </c>
      <c r="G16" s="6" t="s">
        <v>305</v>
      </c>
      <c r="H16" s="5" t="s">
        <v>306</v>
      </c>
      <c r="I16" s="5" t="s">
        <v>43</v>
      </c>
      <c r="J16" s="6" t="s">
        <v>44</v>
      </c>
      <c r="K16" s="5" t="s">
        <v>45</v>
      </c>
      <c r="L16" s="3" t="s">
        <v>367</v>
      </c>
      <c r="M16" s="10" t="s">
        <v>308</v>
      </c>
      <c r="N16" s="30">
        <v>1</v>
      </c>
      <c r="O16" s="26"/>
      <c r="P16" s="24" t="s">
        <v>295</v>
      </c>
    </row>
    <row r="17" spans="1:16" ht="45" customHeight="1" x14ac:dyDescent="0.25">
      <c r="A17" s="3" t="s">
        <v>48</v>
      </c>
      <c r="B17" s="33">
        <v>2024173800011</v>
      </c>
      <c r="C17" s="3" t="s">
        <v>368</v>
      </c>
      <c r="D17" s="34" t="s">
        <v>303</v>
      </c>
      <c r="E17" s="12" t="s">
        <v>304</v>
      </c>
      <c r="F17" s="12" t="s">
        <v>298</v>
      </c>
      <c r="G17" s="4" t="s">
        <v>305</v>
      </c>
      <c r="H17" s="3" t="s">
        <v>306</v>
      </c>
      <c r="I17" s="3" t="s">
        <v>46</v>
      </c>
      <c r="J17" s="4" t="s">
        <v>47</v>
      </c>
      <c r="K17" s="3" t="s">
        <v>48</v>
      </c>
      <c r="L17" s="3" t="s">
        <v>301</v>
      </c>
      <c r="M17" s="3" t="s">
        <v>369</v>
      </c>
      <c r="N17" s="12">
        <v>1</v>
      </c>
      <c r="O17" s="12">
        <v>1</v>
      </c>
      <c r="P17" s="24" t="s">
        <v>295</v>
      </c>
    </row>
    <row r="18" spans="1:16" ht="45" customHeight="1" x14ac:dyDescent="0.25">
      <c r="A18" s="3" t="s">
        <v>51</v>
      </c>
      <c r="B18" s="33" t="s">
        <v>370</v>
      </c>
      <c r="C18" s="3" t="s">
        <v>368</v>
      </c>
      <c r="D18" s="34" t="s">
        <v>303</v>
      </c>
      <c r="E18" s="12" t="s">
        <v>304</v>
      </c>
      <c r="F18" s="12" t="s">
        <v>298</v>
      </c>
      <c r="G18" s="4" t="s">
        <v>305</v>
      </c>
      <c r="H18" s="3" t="s">
        <v>306</v>
      </c>
      <c r="I18" s="3" t="s">
        <v>49</v>
      </c>
      <c r="J18" s="4" t="s">
        <v>50</v>
      </c>
      <c r="K18" s="3" t="s">
        <v>51</v>
      </c>
      <c r="L18" s="3" t="s">
        <v>371</v>
      </c>
      <c r="M18" s="3" t="s">
        <v>369</v>
      </c>
      <c r="N18" s="12">
        <v>16</v>
      </c>
      <c r="O18" s="12">
        <v>4</v>
      </c>
      <c r="P18" s="24" t="s">
        <v>295</v>
      </c>
    </row>
    <row r="19" spans="1:16" ht="45" customHeight="1" x14ac:dyDescent="0.25">
      <c r="A19" s="3" t="s">
        <v>54</v>
      </c>
      <c r="B19" s="33" t="s">
        <v>372</v>
      </c>
      <c r="C19" s="3" t="s">
        <v>368</v>
      </c>
      <c r="D19" s="34" t="s">
        <v>303</v>
      </c>
      <c r="E19" s="12" t="s">
        <v>304</v>
      </c>
      <c r="F19" s="12" t="s">
        <v>298</v>
      </c>
      <c r="G19" s="4" t="s">
        <v>305</v>
      </c>
      <c r="H19" s="3" t="s">
        <v>306</v>
      </c>
      <c r="I19" s="3" t="s">
        <v>52</v>
      </c>
      <c r="J19" s="4" t="s">
        <v>53</v>
      </c>
      <c r="K19" s="3" t="s">
        <v>54</v>
      </c>
      <c r="L19" s="3" t="s">
        <v>301</v>
      </c>
      <c r="M19" s="3" t="s">
        <v>369</v>
      </c>
      <c r="N19" s="12">
        <v>1200</v>
      </c>
      <c r="O19" s="12">
        <v>1200</v>
      </c>
      <c r="P19" s="24" t="s">
        <v>295</v>
      </c>
    </row>
    <row r="20" spans="1:16" ht="45" customHeight="1" x14ac:dyDescent="0.25">
      <c r="A20" s="5" t="s">
        <v>57</v>
      </c>
      <c r="B20" s="27">
        <v>2024173800063</v>
      </c>
      <c r="C20" s="5" t="s">
        <v>373</v>
      </c>
      <c r="D20" s="10" t="s">
        <v>285</v>
      </c>
      <c r="E20" s="10" t="s">
        <v>374</v>
      </c>
      <c r="F20" s="10" t="s">
        <v>322</v>
      </c>
      <c r="G20" s="6" t="s">
        <v>375</v>
      </c>
      <c r="H20" s="5" t="s">
        <v>376</v>
      </c>
      <c r="I20" s="5" t="s">
        <v>55</v>
      </c>
      <c r="J20" s="6" t="s">
        <v>56</v>
      </c>
      <c r="K20" s="5" t="s">
        <v>57</v>
      </c>
      <c r="L20" s="12" t="s">
        <v>377</v>
      </c>
      <c r="M20" s="3" t="s">
        <v>378</v>
      </c>
      <c r="N20" s="30">
        <v>10000</v>
      </c>
      <c r="O20" s="23">
        <v>2500</v>
      </c>
      <c r="P20" s="24" t="s">
        <v>295</v>
      </c>
    </row>
    <row r="21" spans="1:16" ht="45" customHeight="1" x14ac:dyDescent="0.25">
      <c r="A21" s="5" t="s">
        <v>60</v>
      </c>
      <c r="B21" s="27">
        <v>2024173800025</v>
      </c>
      <c r="C21" s="5" t="s">
        <v>379</v>
      </c>
      <c r="D21" s="10" t="s">
        <v>285</v>
      </c>
      <c r="E21" s="10" t="s">
        <v>374</v>
      </c>
      <c r="F21" s="10" t="s">
        <v>322</v>
      </c>
      <c r="G21" s="6" t="s">
        <v>375</v>
      </c>
      <c r="H21" s="5" t="s">
        <v>376</v>
      </c>
      <c r="I21" s="5" t="s">
        <v>58</v>
      </c>
      <c r="J21" s="6" t="s">
        <v>59</v>
      </c>
      <c r="K21" s="5" t="s">
        <v>60</v>
      </c>
      <c r="L21" s="5" t="s">
        <v>377</v>
      </c>
      <c r="M21" s="12" t="s">
        <v>378</v>
      </c>
      <c r="N21" s="10">
        <v>125000</v>
      </c>
      <c r="O21" s="23">
        <v>31250</v>
      </c>
      <c r="P21" s="24" t="s">
        <v>295</v>
      </c>
    </row>
    <row r="22" spans="1:16" ht="45" customHeight="1" x14ac:dyDescent="0.25">
      <c r="A22" s="5" t="s">
        <v>63</v>
      </c>
      <c r="B22" s="27">
        <v>2024173800063</v>
      </c>
      <c r="C22" s="5" t="s">
        <v>373</v>
      </c>
      <c r="D22" s="10" t="s">
        <v>285</v>
      </c>
      <c r="E22" s="10" t="s">
        <v>374</v>
      </c>
      <c r="F22" s="10" t="s">
        <v>322</v>
      </c>
      <c r="G22" s="6" t="s">
        <v>375</v>
      </c>
      <c r="H22" s="5" t="s">
        <v>376</v>
      </c>
      <c r="I22" s="5" t="s">
        <v>61</v>
      </c>
      <c r="J22" s="6" t="s">
        <v>62</v>
      </c>
      <c r="K22" s="5" t="s">
        <v>63</v>
      </c>
      <c r="L22" s="5" t="s">
        <v>377</v>
      </c>
      <c r="M22" s="3" t="s">
        <v>378</v>
      </c>
      <c r="N22" s="30">
        <v>15000</v>
      </c>
      <c r="O22" s="23">
        <v>3750</v>
      </c>
      <c r="P22" s="24" t="s">
        <v>295</v>
      </c>
    </row>
    <row r="23" spans="1:16" ht="45" customHeight="1" x14ac:dyDescent="0.25">
      <c r="A23" s="3" t="s">
        <v>66</v>
      </c>
      <c r="B23" s="50">
        <v>2024173800063</v>
      </c>
      <c r="C23" s="3" t="s">
        <v>373</v>
      </c>
      <c r="D23" s="10" t="s">
        <v>285</v>
      </c>
      <c r="E23" s="10" t="s">
        <v>374</v>
      </c>
      <c r="F23" s="10" t="s">
        <v>322</v>
      </c>
      <c r="G23" s="6" t="s">
        <v>375</v>
      </c>
      <c r="H23" s="5" t="s">
        <v>376</v>
      </c>
      <c r="I23" s="3" t="s">
        <v>64</v>
      </c>
      <c r="J23" s="4" t="s">
        <v>65</v>
      </c>
      <c r="K23" s="3" t="s">
        <v>66</v>
      </c>
      <c r="L23" s="29" t="s">
        <v>380</v>
      </c>
      <c r="M23" s="3" t="s">
        <v>378</v>
      </c>
      <c r="N23" s="12">
        <v>150</v>
      </c>
      <c r="O23" s="29">
        <v>15</v>
      </c>
      <c r="P23" s="24" t="s">
        <v>295</v>
      </c>
    </row>
    <row r="24" spans="1:16" ht="45" customHeight="1" x14ac:dyDescent="0.25">
      <c r="A24" s="5" t="s">
        <v>69</v>
      </c>
      <c r="B24" s="50">
        <v>2024173800014</v>
      </c>
      <c r="C24" s="6" t="s">
        <v>381</v>
      </c>
      <c r="D24" s="10" t="s">
        <v>315</v>
      </c>
      <c r="E24" s="10" t="s">
        <v>316</v>
      </c>
      <c r="F24" s="10" t="s">
        <v>298</v>
      </c>
      <c r="G24" s="6" t="s">
        <v>317</v>
      </c>
      <c r="H24" s="5" t="s">
        <v>318</v>
      </c>
      <c r="I24" s="5" t="s">
        <v>67</v>
      </c>
      <c r="J24" s="6" t="s">
        <v>68</v>
      </c>
      <c r="K24" s="5" t="s">
        <v>69</v>
      </c>
      <c r="L24" s="5" t="s">
        <v>382</v>
      </c>
      <c r="M24" s="12" t="s">
        <v>308</v>
      </c>
      <c r="N24" s="10">
        <v>650</v>
      </c>
      <c r="O24" s="23">
        <v>650</v>
      </c>
      <c r="P24" s="24" t="s">
        <v>295</v>
      </c>
    </row>
    <row r="25" spans="1:16" ht="45" customHeight="1" x14ac:dyDescent="0.25">
      <c r="A25" s="5" t="s">
        <v>72</v>
      </c>
      <c r="B25" s="50" t="s">
        <v>383</v>
      </c>
      <c r="C25" s="6" t="s">
        <v>381</v>
      </c>
      <c r="D25" s="10" t="s">
        <v>315</v>
      </c>
      <c r="E25" s="10" t="s">
        <v>316</v>
      </c>
      <c r="F25" s="10" t="s">
        <v>298</v>
      </c>
      <c r="G25" s="6" t="s">
        <v>317</v>
      </c>
      <c r="H25" s="5" t="s">
        <v>318</v>
      </c>
      <c r="I25" s="5" t="s">
        <v>70</v>
      </c>
      <c r="J25" s="6" t="s">
        <v>71</v>
      </c>
      <c r="K25" s="5" t="s">
        <v>72</v>
      </c>
      <c r="L25" s="5" t="s">
        <v>301</v>
      </c>
      <c r="M25" s="12" t="s">
        <v>308</v>
      </c>
      <c r="N25" s="10">
        <v>4000</v>
      </c>
      <c r="O25" s="23">
        <v>1000</v>
      </c>
      <c r="P25" s="24" t="s">
        <v>295</v>
      </c>
    </row>
    <row r="26" spans="1:16" ht="45" customHeight="1" x14ac:dyDescent="0.25">
      <c r="A26" s="5" t="s">
        <v>75</v>
      </c>
      <c r="B26" s="28">
        <v>2023173800014</v>
      </c>
      <c r="C26" s="5" t="s">
        <v>314</v>
      </c>
      <c r="D26" s="10" t="s">
        <v>315</v>
      </c>
      <c r="E26" s="10" t="s">
        <v>316</v>
      </c>
      <c r="F26" s="10" t="s">
        <v>298</v>
      </c>
      <c r="G26" s="6" t="s">
        <v>317</v>
      </c>
      <c r="H26" s="5" t="s">
        <v>318</v>
      </c>
      <c r="I26" s="5" t="s">
        <v>73</v>
      </c>
      <c r="J26" s="6" t="s">
        <v>74</v>
      </c>
      <c r="K26" s="5" t="s">
        <v>75</v>
      </c>
      <c r="L26" s="5" t="s">
        <v>319</v>
      </c>
      <c r="M26" s="12" t="s">
        <v>294</v>
      </c>
      <c r="N26" s="10">
        <v>9</v>
      </c>
      <c r="O26" s="23">
        <v>9</v>
      </c>
      <c r="P26" s="24" t="s">
        <v>283</v>
      </c>
    </row>
    <row r="27" spans="1:16" ht="45" customHeight="1" x14ac:dyDescent="0.25">
      <c r="A27" s="5" t="s">
        <v>78</v>
      </c>
      <c r="B27" s="27" t="s">
        <v>384</v>
      </c>
      <c r="C27" s="6" t="s">
        <v>381</v>
      </c>
      <c r="D27" s="10" t="s">
        <v>315</v>
      </c>
      <c r="E27" s="10" t="s">
        <v>316</v>
      </c>
      <c r="F27" s="10" t="s">
        <v>298</v>
      </c>
      <c r="G27" s="6" t="s">
        <v>317</v>
      </c>
      <c r="H27" s="5" t="s">
        <v>318</v>
      </c>
      <c r="I27" s="5" t="s">
        <v>76</v>
      </c>
      <c r="J27" s="6" t="s">
        <v>77</v>
      </c>
      <c r="K27" s="5" t="s">
        <v>78</v>
      </c>
      <c r="L27" s="5" t="s">
        <v>385</v>
      </c>
      <c r="M27" s="12" t="s">
        <v>308</v>
      </c>
      <c r="N27" s="10">
        <v>7391</v>
      </c>
      <c r="O27" s="23">
        <v>7391</v>
      </c>
      <c r="P27" s="24" t="s">
        <v>295</v>
      </c>
    </row>
    <row r="28" spans="1:16" ht="45" customHeight="1" x14ac:dyDescent="0.25">
      <c r="A28" s="5" t="s">
        <v>81</v>
      </c>
      <c r="B28" s="27">
        <v>2024173800057</v>
      </c>
      <c r="C28" s="6" t="s">
        <v>386</v>
      </c>
      <c r="D28" s="10" t="s">
        <v>315</v>
      </c>
      <c r="E28" s="10" t="s">
        <v>316</v>
      </c>
      <c r="F28" s="10" t="s">
        <v>298</v>
      </c>
      <c r="G28" s="6" t="s">
        <v>317</v>
      </c>
      <c r="H28" s="5" t="s">
        <v>387</v>
      </c>
      <c r="I28" s="5" t="s">
        <v>79</v>
      </c>
      <c r="J28" s="6" t="s">
        <v>80</v>
      </c>
      <c r="K28" s="5" t="s">
        <v>81</v>
      </c>
      <c r="L28" s="5" t="s">
        <v>382</v>
      </c>
      <c r="M28" s="12" t="s">
        <v>388</v>
      </c>
      <c r="N28" s="10">
        <v>1200</v>
      </c>
      <c r="O28" s="23">
        <v>300</v>
      </c>
      <c r="P28" s="24" t="s">
        <v>295</v>
      </c>
    </row>
    <row r="29" spans="1:16" ht="45" customHeight="1" x14ac:dyDescent="0.25">
      <c r="A29" s="5" t="s">
        <v>84</v>
      </c>
      <c r="B29" s="27" t="s">
        <v>389</v>
      </c>
      <c r="C29" s="6" t="s">
        <v>386</v>
      </c>
      <c r="D29" s="10" t="s">
        <v>315</v>
      </c>
      <c r="E29" s="10" t="s">
        <v>316</v>
      </c>
      <c r="F29" s="10" t="s">
        <v>298</v>
      </c>
      <c r="G29" s="6" t="s">
        <v>317</v>
      </c>
      <c r="H29" s="5" t="s">
        <v>387</v>
      </c>
      <c r="I29" s="5" t="s">
        <v>82</v>
      </c>
      <c r="J29" s="6" t="s">
        <v>83</v>
      </c>
      <c r="K29" s="5" t="s">
        <v>84</v>
      </c>
      <c r="L29" s="5" t="s">
        <v>382</v>
      </c>
      <c r="M29" s="12" t="s">
        <v>390</v>
      </c>
      <c r="N29" s="10">
        <v>30</v>
      </c>
      <c r="O29" s="23">
        <v>30</v>
      </c>
      <c r="P29" s="24" t="s">
        <v>295</v>
      </c>
    </row>
    <row r="30" spans="1:16" ht="45" customHeight="1" x14ac:dyDescent="0.25">
      <c r="A30" s="3" t="s">
        <v>87</v>
      </c>
      <c r="B30" s="33" t="s">
        <v>391</v>
      </c>
      <c r="C30" s="3" t="s">
        <v>392</v>
      </c>
      <c r="D30" s="34" t="s">
        <v>285</v>
      </c>
      <c r="E30" s="12" t="s">
        <v>393</v>
      </c>
      <c r="F30" s="12" t="s">
        <v>278</v>
      </c>
      <c r="G30" s="4" t="s">
        <v>394</v>
      </c>
      <c r="H30" s="3" t="s">
        <v>395</v>
      </c>
      <c r="I30" s="3" t="s">
        <v>85</v>
      </c>
      <c r="J30" s="4" t="s">
        <v>86</v>
      </c>
      <c r="K30" s="3" t="s">
        <v>87</v>
      </c>
      <c r="L30" s="3" t="s">
        <v>396</v>
      </c>
      <c r="M30" s="3" t="s">
        <v>397</v>
      </c>
      <c r="N30" s="12">
        <v>1</v>
      </c>
      <c r="O30" s="12">
        <v>1</v>
      </c>
      <c r="P30" s="24" t="s">
        <v>295</v>
      </c>
    </row>
    <row r="31" spans="1:16" ht="45" customHeight="1" x14ac:dyDescent="0.25">
      <c r="A31" s="3" t="s">
        <v>87</v>
      </c>
      <c r="B31" s="33">
        <v>202400000001071</v>
      </c>
      <c r="C31" s="3" t="s">
        <v>398</v>
      </c>
      <c r="D31" s="34" t="s">
        <v>285</v>
      </c>
      <c r="E31" s="12" t="s">
        <v>393</v>
      </c>
      <c r="F31" s="12" t="s">
        <v>278</v>
      </c>
      <c r="G31" s="4" t="s">
        <v>394</v>
      </c>
      <c r="H31" s="3" t="s">
        <v>395</v>
      </c>
      <c r="I31" s="3" t="s">
        <v>85</v>
      </c>
      <c r="J31" s="4" t="s">
        <v>86</v>
      </c>
      <c r="K31" s="3" t="s">
        <v>87</v>
      </c>
      <c r="L31" s="3" t="s">
        <v>396</v>
      </c>
      <c r="M31" s="3" t="s">
        <v>397</v>
      </c>
      <c r="N31" s="12">
        <v>1</v>
      </c>
      <c r="O31" s="12">
        <v>1</v>
      </c>
      <c r="P31" s="35" t="s">
        <v>295</v>
      </c>
    </row>
    <row r="32" spans="1:16" ht="45" customHeight="1" x14ac:dyDescent="0.25">
      <c r="A32" s="3" t="s">
        <v>90</v>
      </c>
      <c r="B32" s="33">
        <v>2024173800039</v>
      </c>
      <c r="C32" s="3" t="s">
        <v>392</v>
      </c>
      <c r="D32" s="34" t="s">
        <v>285</v>
      </c>
      <c r="E32" s="12" t="s">
        <v>393</v>
      </c>
      <c r="F32" s="12" t="s">
        <v>278</v>
      </c>
      <c r="G32" s="4" t="s">
        <v>394</v>
      </c>
      <c r="H32" s="3" t="s">
        <v>395</v>
      </c>
      <c r="I32" s="3" t="s">
        <v>88</v>
      </c>
      <c r="J32" s="4" t="s">
        <v>89</v>
      </c>
      <c r="K32" s="3" t="s">
        <v>90</v>
      </c>
      <c r="L32" s="3" t="s">
        <v>399</v>
      </c>
      <c r="M32" s="3" t="s">
        <v>308</v>
      </c>
      <c r="N32" s="12">
        <v>60</v>
      </c>
      <c r="O32" s="12">
        <v>60</v>
      </c>
      <c r="P32" s="24" t="s">
        <v>295</v>
      </c>
    </row>
    <row r="33" spans="1:16" ht="45" customHeight="1" x14ac:dyDescent="0.25">
      <c r="A33" s="3" t="s">
        <v>90</v>
      </c>
      <c r="B33" s="33" t="s">
        <v>400</v>
      </c>
      <c r="C33" s="3" t="s">
        <v>398</v>
      </c>
      <c r="D33" s="34" t="s">
        <v>285</v>
      </c>
      <c r="E33" s="12" t="s">
        <v>393</v>
      </c>
      <c r="F33" s="12" t="s">
        <v>278</v>
      </c>
      <c r="G33" s="4" t="s">
        <v>394</v>
      </c>
      <c r="H33" s="3" t="s">
        <v>395</v>
      </c>
      <c r="I33" s="3" t="s">
        <v>88</v>
      </c>
      <c r="J33" s="4" t="s">
        <v>89</v>
      </c>
      <c r="K33" s="3" t="s">
        <v>90</v>
      </c>
      <c r="L33" s="3" t="s">
        <v>399</v>
      </c>
      <c r="M33" s="3" t="s">
        <v>308</v>
      </c>
      <c r="N33" s="12">
        <v>60</v>
      </c>
      <c r="O33" s="12">
        <v>60</v>
      </c>
      <c r="P33" s="35" t="s">
        <v>295</v>
      </c>
    </row>
    <row r="34" spans="1:16" ht="45" customHeight="1" x14ac:dyDescent="0.25">
      <c r="A34" s="5" t="s">
        <v>93</v>
      </c>
      <c r="B34" s="27">
        <v>2024173800058</v>
      </c>
      <c r="C34" s="15" t="s">
        <v>401</v>
      </c>
      <c r="D34" s="10" t="s">
        <v>285</v>
      </c>
      <c r="E34" s="10" t="s">
        <v>402</v>
      </c>
      <c r="F34" s="10" t="s">
        <v>322</v>
      </c>
      <c r="G34" s="6" t="s">
        <v>403</v>
      </c>
      <c r="H34" s="5" t="s">
        <v>404</v>
      </c>
      <c r="I34" s="5" t="s">
        <v>91</v>
      </c>
      <c r="J34" s="6" t="s">
        <v>92</v>
      </c>
      <c r="K34" s="5" t="s">
        <v>93</v>
      </c>
      <c r="L34" s="5" t="s">
        <v>405</v>
      </c>
      <c r="M34" s="5" t="s">
        <v>294</v>
      </c>
      <c r="N34" s="30" t="s">
        <v>406</v>
      </c>
      <c r="O34" s="26">
        <v>100</v>
      </c>
      <c r="P34" s="24" t="s">
        <v>295</v>
      </c>
    </row>
    <row r="35" spans="1:16" ht="45" customHeight="1" x14ac:dyDescent="0.25">
      <c r="A35" s="5" t="s">
        <v>96</v>
      </c>
      <c r="B35" s="22">
        <v>2024173800012</v>
      </c>
      <c r="C35" s="5" t="s">
        <v>407</v>
      </c>
      <c r="D35" s="10" t="s">
        <v>285</v>
      </c>
      <c r="E35" s="10" t="s">
        <v>402</v>
      </c>
      <c r="F35" s="10" t="s">
        <v>322</v>
      </c>
      <c r="G35" s="6" t="s">
        <v>403</v>
      </c>
      <c r="H35" s="5" t="s">
        <v>404</v>
      </c>
      <c r="I35" s="5" t="s">
        <v>94</v>
      </c>
      <c r="J35" s="6" t="s">
        <v>95</v>
      </c>
      <c r="K35" s="5" t="s">
        <v>96</v>
      </c>
      <c r="L35" s="5" t="s">
        <v>408</v>
      </c>
      <c r="M35" s="3" t="s">
        <v>409</v>
      </c>
      <c r="N35" s="10" t="s">
        <v>410</v>
      </c>
      <c r="O35" s="26">
        <v>10</v>
      </c>
      <c r="P35" s="24" t="s">
        <v>295</v>
      </c>
    </row>
    <row r="36" spans="1:16" ht="45" customHeight="1" x14ac:dyDescent="0.25">
      <c r="A36" s="5" t="s">
        <v>99</v>
      </c>
      <c r="B36" s="27">
        <v>2024173800022</v>
      </c>
      <c r="C36" s="5" t="s">
        <v>411</v>
      </c>
      <c r="D36" s="10" t="s">
        <v>297</v>
      </c>
      <c r="E36" s="10" t="s">
        <v>412</v>
      </c>
      <c r="F36" s="10" t="s">
        <v>322</v>
      </c>
      <c r="G36" s="6" t="s">
        <v>403</v>
      </c>
      <c r="H36" s="5" t="s">
        <v>413</v>
      </c>
      <c r="I36" s="5" t="s">
        <v>97</v>
      </c>
      <c r="J36" s="6" t="s">
        <v>98</v>
      </c>
      <c r="K36" s="5" t="s">
        <v>99</v>
      </c>
      <c r="L36" s="5" t="s">
        <v>361</v>
      </c>
      <c r="M36" s="12" t="s">
        <v>414</v>
      </c>
      <c r="N36" s="23">
        <v>7</v>
      </c>
      <c r="O36" s="23">
        <v>7</v>
      </c>
      <c r="P36" s="24" t="s">
        <v>295</v>
      </c>
    </row>
    <row r="37" spans="1:16" ht="45" customHeight="1" x14ac:dyDescent="0.25">
      <c r="A37" s="10" t="s">
        <v>102</v>
      </c>
      <c r="B37" s="38">
        <v>2024173800064</v>
      </c>
      <c r="C37" s="15" t="s">
        <v>415</v>
      </c>
      <c r="D37" s="10" t="s">
        <v>285</v>
      </c>
      <c r="E37" s="39" t="s">
        <v>321</v>
      </c>
      <c r="F37" s="10" t="s">
        <v>416</v>
      </c>
      <c r="G37" s="6" t="s">
        <v>417</v>
      </c>
      <c r="H37" s="5" t="s">
        <v>418</v>
      </c>
      <c r="I37" s="5" t="s">
        <v>100</v>
      </c>
      <c r="J37" s="6" t="s">
        <v>101</v>
      </c>
      <c r="K37" s="10" t="s">
        <v>102</v>
      </c>
      <c r="L37" s="32" t="s">
        <v>419</v>
      </c>
      <c r="M37" s="5" t="s">
        <v>420</v>
      </c>
      <c r="N37" s="10">
        <v>5</v>
      </c>
      <c r="O37" s="23">
        <v>5</v>
      </c>
      <c r="P37" s="24" t="s">
        <v>295</v>
      </c>
    </row>
    <row r="38" spans="1:16" ht="45" customHeight="1" x14ac:dyDescent="0.25">
      <c r="A38" s="10" t="s">
        <v>105</v>
      </c>
      <c r="B38" s="38">
        <v>2024173800056</v>
      </c>
      <c r="C38" s="52" t="s">
        <v>421</v>
      </c>
      <c r="D38" s="10" t="s">
        <v>285</v>
      </c>
      <c r="E38" s="39" t="s">
        <v>321</v>
      </c>
      <c r="F38" s="10" t="s">
        <v>416</v>
      </c>
      <c r="G38" s="6" t="s">
        <v>417</v>
      </c>
      <c r="H38" s="5" t="s">
        <v>422</v>
      </c>
      <c r="I38" s="5" t="s">
        <v>103</v>
      </c>
      <c r="J38" s="6" t="s">
        <v>104</v>
      </c>
      <c r="K38" s="10" t="s">
        <v>105</v>
      </c>
      <c r="L38" s="32" t="s">
        <v>423</v>
      </c>
      <c r="M38" s="5" t="s">
        <v>424</v>
      </c>
      <c r="N38" s="10">
        <v>1</v>
      </c>
      <c r="O38" s="23">
        <v>1</v>
      </c>
      <c r="P38" s="24" t="s">
        <v>295</v>
      </c>
    </row>
    <row r="39" spans="1:16" ht="45" customHeight="1" x14ac:dyDescent="0.25">
      <c r="A39" s="10" t="s">
        <v>108</v>
      </c>
      <c r="B39" s="38">
        <v>2024173800054</v>
      </c>
      <c r="C39" s="15" t="s">
        <v>425</v>
      </c>
      <c r="D39" s="10" t="s">
        <v>285</v>
      </c>
      <c r="E39" s="39" t="s">
        <v>321</v>
      </c>
      <c r="F39" s="10" t="s">
        <v>416</v>
      </c>
      <c r="G39" s="6" t="s">
        <v>417</v>
      </c>
      <c r="H39" s="5" t="s">
        <v>422</v>
      </c>
      <c r="I39" s="5" t="s">
        <v>106</v>
      </c>
      <c r="J39" s="6" t="s">
        <v>107</v>
      </c>
      <c r="K39" s="10" t="s">
        <v>108</v>
      </c>
      <c r="L39" s="32" t="s">
        <v>426</v>
      </c>
      <c r="M39" s="36" t="s">
        <v>294</v>
      </c>
      <c r="N39" s="56">
        <v>23</v>
      </c>
      <c r="O39" s="23">
        <v>23</v>
      </c>
      <c r="P39" s="24" t="s">
        <v>295</v>
      </c>
    </row>
    <row r="40" spans="1:16" ht="45" customHeight="1" x14ac:dyDescent="0.25">
      <c r="A40" s="10" t="s">
        <v>111</v>
      </c>
      <c r="B40" s="38">
        <v>2024173800049</v>
      </c>
      <c r="C40" s="14" t="s">
        <v>427</v>
      </c>
      <c r="D40" s="10" t="s">
        <v>285</v>
      </c>
      <c r="E40" s="39" t="s">
        <v>321</v>
      </c>
      <c r="F40" s="10" t="s">
        <v>416</v>
      </c>
      <c r="G40" s="6" t="s">
        <v>417</v>
      </c>
      <c r="H40" s="5" t="s">
        <v>428</v>
      </c>
      <c r="I40" s="5" t="s">
        <v>109</v>
      </c>
      <c r="J40" s="6" t="s">
        <v>110</v>
      </c>
      <c r="K40" s="10" t="s">
        <v>111</v>
      </c>
      <c r="L40" s="32" t="s">
        <v>429</v>
      </c>
      <c r="M40" s="36" t="s">
        <v>294</v>
      </c>
      <c r="N40" s="10">
        <v>1000</v>
      </c>
      <c r="O40" s="23">
        <v>250</v>
      </c>
      <c r="P40" s="24" t="s">
        <v>295</v>
      </c>
    </row>
    <row r="41" spans="1:16" ht="45" customHeight="1" x14ac:dyDescent="0.25">
      <c r="A41" s="10" t="s">
        <v>114</v>
      </c>
      <c r="B41" s="38" t="s">
        <v>430</v>
      </c>
      <c r="C41" s="14" t="s">
        <v>427</v>
      </c>
      <c r="D41" s="10" t="s">
        <v>285</v>
      </c>
      <c r="E41" s="39" t="s">
        <v>321</v>
      </c>
      <c r="F41" s="10" t="s">
        <v>416</v>
      </c>
      <c r="G41" s="6" t="s">
        <v>417</v>
      </c>
      <c r="H41" s="5" t="s">
        <v>428</v>
      </c>
      <c r="I41" s="5" t="s">
        <v>112</v>
      </c>
      <c r="J41" s="6" t="s">
        <v>113</v>
      </c>
      <c r="K41" s="10" t="s">
        <v>114</v>
      </c>
      <c r="L41" s="32" t="s">
        <v>431</v>
      </c>
      <c r="M41" s="36" t="s">
        <v>294</v>
      </c>
      <c r="N41" s="10">
        <v>50</v>
      </c>
      <c r="O41" s="23">
        <v>50</v>
      </c>
      <c r="P41" s="24" t="s">
        <v>295</v>
      </c>
    </row>
    <row r="42" spans="1:16" ht="45" customHeight="1" x14ac:dyDescent="0.25">
      <c r="A42" s="49" t="s">
        <v>117</v>
      </c>
      <c r="B42" s="38">
        <v>2024173800051</v>
      </c>
      <c r="C42" s="15" t="s">
        <v>432</v>
      </c>
      <c r="D42" s="10" t="s">
        <v>285</v>
      </c>
      <c r="E42" s="39" t="s">
        <v>321</v>
      </c>
      <c r="F42" s="10" t="s">
        <v>416</v>
      </c>
      <c r="G42" s="9" t="s">
        <v>417</v>
      </c>
      <c r="H42" s="8" t="s">
        <v>433</v>
      </c>
      <c r="I42" s="8" t="s">
        <v>115</v>
      </c>
      <c r="J42" s="9" t="s">
        <v>116</v>
      </c>
      <c r="K42" s="49" t="s">
        <v>117</v>
      </c>
      <c r="L42" s="40" t="s">
        <v>434</v>
      </c>
      <c r="M42" s="8" t="s">
        <v>435</v>
      </c>
      <c r="N42" s="49">
        <v>10000</v>
      </c>
      <c r="O42" s="37">
        <v>2500</v>
      </c>
      <c r="P42" s="24" t="s">
        <v>295</v>
      </c>
    </row>
    <row r="43" spans="1:16" ht="45" customHeight="1" x14ac:dyDescent="0.25">
      <c r="A43" s="10" t="s">
        <v>120</v>
      </c>
      <c r="B43" s="38">
        <v>2024173800036</v>
      </c>
      <c r="C43" s="14" t="s">
        <v>436</v>
      </c>
      <c r="D43" s="10" t="s">
        <v>285</v>
      </c>
      <c r="E43" s="39" t="s">
        <v>321</v>
      </c>
      <c r="F43" s="10" t="s">
        <v>416</v>
      </c>
      <c r="G43" s="6" t="s">
        <v>417</v>
      </c>
      <c r="H43" s="5" t="s">
        <v>437</v>
      </c>
      <c r="I43" s="5" t="s">
        <v>118</v>
      </c>
      <c r="J43" s="6" t="s">
        <v>119</v>
      </c>
      <c r="K43" s="10" t="s">
        <v>120</v>
      </c>
      <c r="L43" s="32" t="s">
        <v>361</v>
      </c>
      <c r="M43" s="5" t="s">
        <v>438</v>
      </c>
      <c r="N43" s="10">
        <v>9</v>
      </c>
      <c r="O43" s="23">
        <v>9</v>
      </c>
      <c r="P43" s="24" t="s">
        <v>295</v>
      </c>
    </row>
    <row r="44" spans="1:16" ht="45" customHeight="1" x14ac:dyDescent="0.25">
      <c r="A44" s="10" t="s">
        <v>123</v>
      </c>
      <c r="B44" s="25" t="s">
        <v>439</v>
      </c>
      <c r="C44" s="14" t="s">
        <v>436</v>
      </c>
      <c r="D44" s="10" t="s">
        <v>285</v>
      </c>
      <c r="E44" s="39" t="s">
        <v>321</v>
      </c>
      <c r="F44" s="10" t="s">
        <v>416</v>
      </c>
      <c r="G44" s="6" t="s">
        <v>417</v>
      </c>
      <c r="H44" s="5" t="s">
        <v>437</v>
      </c>
      <c r="I44" s="5" t="s">
        <v>121</v>
      </c>
      <c r="J44" s="6" t="s">
        <v>122</v>
      </c>
      <c r="K44" s="10" t="s">
        <v>123</v>
      </c>
      <c r="L44" s="40" t="s">
        <v>301</v>
      </c>
      <c r="M44" s="5" t="s">
        <v>438</v>
      </c>
      <c r="N44" s="10">
        <v>200</v>
      </c>
      <c r="O44" s="23">
        <v>200</v>
      </c>
      <c r="P44" s="24" t="s">
        <v>295</v>
      </c>
    </row>
    <row r="45" spans="1:16" ht="45" customHeight="1" x14ac:dyDescent="0.25">
      <c r="A45" s="3" t="s">
        <v>126</v>
      </c>
      <c r="B45" s="41">
        <v>2024173800061</v>
      </c>
      <c r="C45" s="5" t="s">
        <v>440</v>
      </c>
      <c r="D45" s="10" t="s">
        <v>315</v>
      </c>
      <c r="E45" s="10" t="s">
        <v>441</v>
      </c>
      <c r="F45" s="12" t="s">
        <v>298</v>
      </c>
      <c r="G45" s="4" t="s">
        <v>442</v>
      </c>
      <c r="H45" s="3" t="s">
        <v>443</v>
      </c>
      <c r="I45" s="3" t="s">
        <v>124</v>
      </c>
      <c r="J45" s="4" t="s">
        <v>125</v>
      </c>
      <c r="K45" s="3" t="s">
        <v>126</v>
      </c>
      <c r="L45" s="42" t="s">
        <v>444</v>
      </c>
      <c r="M45" s="29" t="s">
        <v>435</v>
      </c>
      <c r="N45" s="12">
        <v>48</v>
      </c>
      <c r="O45" s="12">
        <v>12</v>
      </c>
      <c r="P45" s="24" t="s">
        <v>295</v>
      </c>
    </row>
    <row r="46" spans="1:16" ht="45" customHeight="1" x14ac:dyDescent="0.25">
      <c r="A46" s="3" t="s">
        <v>129</v>
      </c>
      <c r="B46" s="41" t="s">
        <v>445</v>
      </c>
      <c r="C46" s="5" t="s">
        <v>446</v>
      </c>
      <c r="D46" s="10" t="s">
        <v>315</v>
      </c>
      <c r="E46" s="10" t="s">
        <v>441</v>
      </c>
      <c r="F46" s="12" t="s">
        <v>298</v>
      </c>
      <c r="G46" s="4" t="s">
        <v>442</v>
      </c>
      <c r="H46" s="3" t="s">
        <v>443</v>
      </c>
      <c r="I46" s="3" t="s">
        <v>127</v>
      </c>
      <c r="J46" s="4" t="s">
        <v>128</v>
      </c>
      <c r="K46" s="3" t="s">
        <v>129</v>
      </c>
      <c r="L46" s="42" t="s">
        <v>447</v>
      </c>
      <c r="M46" s="3" t="s">
        <v>294</v>
      </c>
      <c r="N46" s="12">
        <v>2</v>
      </c>
      <c r="O46" s="12">
        <v>1</v>
      </c>
      <c r="P46" s="24" t="s">
        <v>295</v>
      </c>
    </row>
    <row r="47" spans="1:16" ht="45" customHeight="1" x14ac:dyDescent="0.25">
      <c r="A47" s="3" t="s">
        <v>132</v>
      </c>
      <c r="B47" s="41">
        <v>2024173800044</v>
      </c>
      <c r="C47" s="5" t="s">
        <v>448</v>
      </c>
      <c r="D47" s="10" t="s">
        <v>315</v>
      </c>
      <c r="E47" s="10" t="s">
        <v>441</v>
      </c>
      <c r="F47" s="12" t="s">
        <v>298</v>
      </c>
      <c r="G47" s="4" t="s">
        <v>442</v>
      </c>
      <c r="H47" s="3" t="s">
        <v>443</v>
      </c>
      <c r="I47" s="11" t="s">
        <v>130</v>
      </c>
      <c r="J47" s="4" t="s">
        <v>131</v>
      </c>
      <c r="K47" s="3" t="s">
        <v>132</v>
      </c>
      <c r="L47" s="42" t="s">
        <v>449</v>
      </c>
      <c r="M47" s="29" t="s">
        <v>414</v>
      </c>
      <c r="N47" s="12">
        <v>24</v>
      </c>
      <c r="O47" s="12">
        <v>24</v>
      </c>
      <c r="P47" s="24" t="s">
        <v>295</v>
      </c>
    </row>
    <row r="48" spans="1:16" ht="45" customHeight="1" x14ac:dyDescent="0.25">
      <c r="A48" s="5" t="s">
        <v>135</v>
      </c>
      <c r="B48" s="27">
        <v>2024173800038</v>
      </c>
      <c r="C48" s="5" t="s">
        <v>450</v>
      </c>
      <c r="D48" s="10" t="s">
        <v>315</v>
      </c>
      <c r="E48" s="10" t="s">
        <v>441</v>
      </c>
      <c r="F48" s="10" t="s">
        <v>298</v>
      </c>
      <c r="G48" s="4" t="s">
        <v>442</v>
      </c>
      <c r="H48" s="5" t="s">
        <v>443</v>
      </c>
      <c r="I48" s="5" t="s">
        <v>133</v>
      </c>
      <c r="J48" s="6" t="s">
        <v>134</v>
      </c>
      <c r="K48" s="5" t="s">
        <v>135</v>
      </c>
      <c r="L48" s="40" t="s">
        <v>451</v>
      </c>
      <c r="M48" s="5" t="s">
        <v>452</v>
      </c>
      <c r="N48" s="10">
        <v>9500</v>
      </c>
      <c r="O48" s="23">
        <v>2537</v>
      </c>
      <c r="P48" s="24" t="s">
        <v>295</v>
      </c>
    </row>
    <row r="49" spans="1:16" ht="45" customHeight="1" x14ac:dyDescent="0.25">
      <c r="A49" s="3" t="s">
        <v>138</v>
      </c>
      <c r="B49" s="41">
        <v>2024173800026</v>
      </c>
      <c r="C49" s="43" t="s">
        <v>446</v>
      </c>
      <c r="D49" s="10" t="s">
        <v>315</v>
      </c>
      <c r="E49" s="10" t="s">
        <v>441</v>
      </c>
      <c r="F49" s="12" t="s">
        <v>298</v>
      </c>
      <c r="G49" s="4" t="s">
        <v>442</v>
      </c>
      <c r="H49" s="3" t="s">
        <v>443</v>
      </c>
      <c r="I49" s="3" t="s">
        <v>136</v>
      </c>
      <c r="J49" s="4" t="s">
        <v>137</v>
      </c>
      <c r="K49" s="3" t="s">
        <v>138</v>
      </c>
      <c r="L49" s="42" t="s">
        <v>453</v>
      </c>
      <c r="M49" s="3" t="s">
        <v>294</v>
      </c>
      <c r="N49" s="12">
        <v>10</v>
      </c>
      <c r="O49" s="12">
        <v>10</v>
      </c>
      <c r="P49" s="24" t="s">
        <v>295</v>
      </c>
    </row>
    <row r="50" spans="1:16" ht="45" customHeight="1" x14ac:dyDescent="0.25">
      <c r="A50" s="3" t="s">
        <v>141</v>
      </c>
      <c r="B50" s="41" t="s">
        <v>454</v>
      </c>
      <c r="C50" s="5" t="s">
        <v>448</v>
      </c>
      <c r="D50" s="10" t="s">
        <v>315</v>
      </c>
      <c r="E50" s="10" t="s">
        <v>441</v>
      </c>
      <c r="F50" s="12" t="s">
        <v>298</v>
      </c>
      <c r="G50" s="4" t="s">
        <v>442</v>
      </c>
      <c r="H50" s="3" t="s">
        <v>443</v>
      </c>
      <c r="I50" s="3" t="s">
        <v>139</v>
      </c>
      <c r="J50" s="4" t="s">
        <v>140</v>
      </c>
      <c r="K50" s="3" t="s">
        <v>141</v>
      </c>
      <c r="L50" s="42" t="s">
        <v>455</v>
      </c>
      <c r="M50" s="3" t="s">
        <v>435</v>
      </c>
      <c r="N50" s="12">
        <v>20</v>
      </c>
      <c r="O50" s="12">
        <v>5</v>
      </c>
      <c r="P50" s="24" t="s">
        <v>295</v>
      </c>
    </row>
    <row r="51" spans="1:16" ht="45" customHeight="1" x14ac:dyDescent="0.25">
      <c r="A51" s="3" t="s">
        <v>143</v>
      </c>
      <c r="B51" s="41">
        <v>2024173800062</v>
      </c>
      <c r="C51" s="5" t="s">
        <v>456</v>
      </c>
      <c r="D51" s="10" t="s">
        <v>315</v>
      </c>
      <c r="E51" s="10" t="s">
        <v>441</v>
      </c>
      <c r="F51" s="12" t="s">
        <v>298</v>
      </c>
      <c r="G51" s="4" t="s">
        <v>442</v>
      </c>
      <c r="H51" s="3" t="s">
        <v>457</v>
      </c>
      <c r="I51" s="3" t="s">
        <v>130</v>
      </c>
      <c r="J51" s="4" t="s">
        <v>142</v>
      </c>
      <c r="K51" s="3" t="s">
        <v>143</v>
      </c>
      <c r="L51" s="42" t="s">
        <v>458</v>
      </c>
      <c r="M51" s="3" t="s">
        <v>435</v>
      </c>
      <c r="N51" s="12">
        <v>1</v>
      </c>
      <c r="O51" s="12">
        <v>1</v>
      </c>
      <c r="P51" s="24" t="s">
        <v>295</v>
      </c>
    </row>
    <row r="52" spans="1:16" ht="45" customHeight="1" x14ac:dyDescent="0.25">
      <c r="A52" s="5" t="s">
        <v>146</v>
      </c>
      <c r="B52" s="27" t="s">
        <v>459</v>
      </c>
      <c r="C52" s="15" t="s">
        <v>460</v>
      </c>
      <c r="D52" s="10" t="s">
        <v>285</v>
      </c>
      <c r="E52" s="10" t="s">
        <v>337</v>
      </c>
      <c r="F52" s="10" t="s">
        <v>278</v>
      </c>
      <c r="G52" s="6" t="s">
        <v>461</v>
      </c>
      <c r="H52" s="5" t="s">
        <v>462</v>
      </c>
      <c r="I52" s="5" t="s">
        <v>144</v>
      </c>
      <c r="J52" s="6" t="s">
        <v>145</v>
      </c>
      <c r="K52" s="5" t="s">
        <v>146</v>
      </c>
      <c r="L52" s="10" t="s">
        <v>301</v>
      </c>
      <c r="M52" s="29" t="s">
        <v>308</v>
      </c>
      <c r="N52" s="10">
        <v>200</v>
      </c>
      <c r="O52" s="23">
        <v>200</v>
      </c>
      <c r="P52" s="24" t="s">
        <v>295</v>
      </c>
    </row>
    <row r="53" spans="1:16" ht="45" customHeight="1" x14ac:dyDescent="0.25">
      <c r="A53" s="5" t="s">
        <v>149</v>
      </c>
      <c r="B53" s="27">
        <v>2024173800052</v>
      </c>
      <c r="C53" s="15" t="s">
        <v>460</v>
      </c>
      <c r="D53" s="10" t="s">
        <v>285</v>
      </c>
      <c r="E53" s="10" t="s">
        <v>337</v>
      </c>
      <c r="F53" s="10" t="s">
        <v>278</v>
      </c>
      <c r="G53" s="6" t="s">
        <v>461</v>
      </c>
      <c r="H53" s="5" t="s">
        <v>462</v>
      </c>
      <c r="I53" s="5" t="s">
        <v>147</v>
      </c>
      <c r="J53" s="6" t="s">
        <v>148</v>
      </c>
      <c r="K53" s="5" t="s">
        <v>149</v>
      </c>
      <c r="L53" s="49" t="s">
        <v>463</v>
      </c>
      <c r="M53" s="29" t="s">
        <v>308</v>
      </c>
      <c r="N53" s="10">
        <v>8</v>
      </c>
      <c r="O53" s="23">
        <v>8</v>
      </c>
      <c r="P53" s="24" t="s">
        <v>295</v>
      </c>
    </row>
    <row r="54" spans="1:16" ht="45" customHeight="1" x14ac:dyDescent="0.25">
      <c r="A54" s="5" t="s">
        <v>152</v>
      </c>
      <c r="B54" s="27">
        <v>2024173800041</v>
      </c>
      <c r="C54" s="15" t="s">
        <v>464</v>
      </c>
      <c r="D54" s="10" t="s">
        <v>285</v>
      </c>
      <c r="E54" s="10" t="s">
        <v>337</v>
      </c>
      <c r="F54" s="10" t="s">
        <v>278</v>
      </c>
      <c r="G54" s="6" t="s">
        <v>465</v>
      </c>
      <c r="H54" s="5" t="s">
        <v>466</v>
      </c>
      <c r="I54" s="5" t="s">
        <v>150</v>
      </c>
      <c r="J54" s="6" t="s">
        <v>151</v>
      </c>
      <c r="K54" s="5" t="s">
        <v>152</v>
      </c>
      <c r="L54" s="49" t="s">
        <v>301</v>
      </c>
      <c r="M54" s="3" t="s">
        <v>467</v>
      </c>
      <c r="N54" s="10">
        <v>300</v>
      </c>
      <c r="O54" s="23"/>
      <c r="P54" s="24" t="s">
        <v>295</v>
      </c>
    </row>
    <row r="55" spans="1:16" ht="45" customHeight="1" x14ac:dyDescent="0.25">
      <c r="A55" s="5" t="s">
        <v>155</v>
      </c>
      <c r="B55" s="38">
        <v>2024173800021</v>
      </c>
      <c r="C55" s="15" t="s">
        <v>468</v>
      </c>
      <c r="D55" s="10" t="s">
        <v>297</v>
      </c>
      <c r="E55" s="10" t="s">
        <v>469</v>
      </c>
      <c r="F55" s="10" t="s">
        <v>322</v>
      </c>
      <c r="G55" s="6" t="s">
        <v>470</v>
      </c>
      <c r="H55" s="5" t="s">
        <v>471</v>
      </c>
      <c r="I55" s="5" t="s">
        <v>153</v>
      </c>
      <c r="J55" s="6" t="s">
        <v>154</v>
      </c>
      <c r="K55" s="5" t="s">
        <v>155</v>
      </c>
      <c r="L55" s="5" t="s">
        <v>472</v>
      </c>
      <c r="M55" s="12" t="s">
        <v>308</v>
      </c>
      <c r="N55" s="10">
        <v>40000</v>
      </c>
      <c r="O55" s="23">
        <v>10000</v>
      </c>
      <c r="P55" s="24" t="s">
        <v>295</v>
      </c>
    </row>
    <row r="56" spans="1:16" ht="45" customHeight="1" x14ac:dyDescent="0.25">
      <c r="A56" s="5" t="s">
        <v>155</v>
      </c>
      <c r="B56" s="27">
        <v>2024173800009</v>
      </c>
      <c r="C56" s="5" t="s">
        <v>545</v>
      </c>
      <c r="D56" s="10" t="s">
        <v>285</v>
      </c>
      <c r="E56" s="10" t="s">
        <v>402</v>
      </c>
      <c r="F56" s="10" t="s">
        <v>322</v>
      </c>
      <c r="G56" s="6" t="s">
        <v>470</v>
      </c>
      <c r="H56" s="5" t="s">
        <v>471</v>
      </c>
      <c r="I56" s="5" t="s">
        <v>153</v>
      </c>
      <c r="J56" s="6" t="s">
        <v>154</v>
      </c>
      <c r="K56" s="5" t="s">
        <v>155</v>
      </c>
      <c r="L56" s="5" t="s">
        <v>472</v>
      </c>
      <c r="M56" s="12" t="s">
        <v>546</v>
      </c>
      <c r="N56" s="10">
        <v>40000</v>
      </c>
      <c r="O56" s="23">
        <v>10000</v>
      </c>
      <c r="P56" s="24" t="s">
        <v>283</v>
      </c>
    </row>
    <row r="57" spans="1:16" ht="45" customHeight="1" x14ac:dyDescent="0.25">
      <c r="A57" s="5" t="s">
        <v>158</v>
      </c>
      <c r="B57" s="27">
        <v>2024173800031</v>
      </c>
      <c r="C57" s="51" t="s">
        <v>473</v>
      </c>
      <c r="D57" s="10" t="s">
        <v>285</v>
      </c>
      <c r="E57" s="10" t="s">
        <v>334</v>
      </c>
      <c r="F57" s="10" t="s">
        <v>322</v>
      </c>
      <c r="G57" s="6" t="s">
        <v>470</v>
      </c>
      <c r="H57" s="5" t="s">
        <v>474</v>
      </c>
      <c r="I57" s="5" t="s">
        <v>156</v>
      </c>
      <c r="J57" s="6" t="s">
        <v>157</v>
      </c>
      <c r="K57" s="5" t="s">
        <v>158</v>
      </c>
      <c r="L57" s="5" t="s">
        <v>475</v>
      </c>
      <c r="M57" s="12" t="s">
        <v>476</v>
      </c>
      <c r="N57" s="10">
        <v>19353</v>
      </c>
      <c r="O57" s="23">
        <v>19353</v>
      </c>
      <c r="P57" s="24" t="s">
        <v>295</v>
      </c>
    </row>
    <row r="58" spans="1:16" ht="45" customHeight="1" x14ac:dyDescent="0.25">
      <c r="A58" s="3" t="s">
        <v>161</v>
      </c>
      <c r="B58" s="41">
        <v>2024173800040</v>
      </c>
      <c r="C58" s="15" t="s">
        <v>477</v>
      </c>
      <c r="D58" s="10" t="s">
        <v>315</v>
      </c>
      <c r="E58" s="10" t="s">
        <v>478</v>
      </c>
      <c r="F58" s="12" t="s">
        <v>298</v>
      </c>
      <c r="G58" s="4" t="s">
        <v>479</v>
      </c>
      <c r="H58" s="44" t="s">
        <v>480</v>
      </c>
      <c r="I58" s="3" t="s">
        <v>159</v>
      </c>
      <c r="J58" s="4" t="s">
        <v>160</v>
      </c>
      <c r="K58" s="3" t="s">
        <v>161</v>
      </c>
      <c r="L58" s="3" t="s">
        <v>481</v>
      </c>
      <c r="M58" s="3" t="s">
        <v>482</v>
      </c>
      <c r="N58" s="12">
        <v>3</v>
      </c>
      <c r="O58" s="12">
        <v>3</v>
      </c>
      <c r="P58" s="24" t="s">
        <v>295</v>
      </c>
    </row>
    <row r="59" spans="1:16" ht="45" customHeight="1" x14ac:dyDescent="0.25">
      <c r="A59" s="3" t="s">
        <v>163</v>
      </c>
      <c r="B59" s="41" t="s">
        <v>483</v>
      </c>
      <c r="C59" s="15" t="s">
        <v>477</v>
      </c>
      <c r="D59" s="10" t="s">
        <v>315</v>
      </c>
      <c r="E59" s="10" t="s">
        <v>478</v>
      </c>
      <c r="F59" s="12" t="s">
        <v>298</v>
      </c>
      <c r="G59" s="4" t="s">
        <v>479</v>
      </c>
      <c r="H59" s="3" t="s">
        <v>484</v>
      </c>
      <c r="I59" s="3" t="s">
        <v>162</v>
      </c>
      <c r="J59" s="4" t="s">
        <v>160</v>
      </c>
      <c r="K59" s="3" t="s">
        <v>163</v>
      </c>
      <c r="L59" s="3" t="s">
        <v>481</v>
      </c>
      <c r="M59" s="3" t="s">
        <v>482</v>
      </c>
      <c r="N59" s="12">
        <v>16</v>
      </c>
      <c r="O59" s="12">
        <v>4</v>
      </c>
      <c r="P59" s="24" t="s">
        <v>295</v>
      </c>
    </row>
    <row r="60" spans="1:16" ht="45" customHeight="1" x14ac:dyDescent="0.25">
      <c r="A60" s="12" t="s">
        <v>166</v>
      </c>
      <c r="B60" s="41">
        <v>2023173800047</v>
      </c>
      <c r="C60" s="15" t="s">
        <v>550</v>
      </c>
      <c r="D60" s="10" t="s">
        <v>297</v>
      </c>
      <c r="E60" s="10" t="s">
        <v>310</v>
      </c>
      <c r="F60" s="12" t="s">
        <v>298</v>
      </c>
      <c r="G60" s="4" t="s">
        <v>479</v>
      </c>
      <c r="H60" s="3" t="s">
        <v>484</v>
      </c>
      <c r="I60" s="3" t="s">
        <v>164</v>
      </c>
      <c r="J60" s="4" t="s">
        <v>165</v>
      </c>
      <c r="K60" s="12" t="s">
        <v>166</v>
      </c>
      <c r="L60" s="32" t="s">
        <v>463</v>
      </c>
      <c r="M60" s="3" t="s">
        <v>378</v>
      </c>
      <c r="N60" s="12">
        <v>12</v>
      </c>
      <c r="O60" s="12">
        <v>12</v>
      </c>
      <c r="P60" s="24" t="s">
        <v>283</v>
      </c>
    </row>
    <row r="61" spans="1:16" ht="45" customHeight="1" x14ac:dyDescent="0.25">
      <c r="A61" s="3" t="s">
        <v>169</v>
      </c>
      <c r="B61" s="41" t="s">
        <v>485</v>
      </c>
      <c r="C61" s="15" t="s">
        <v>477</v>
      </c>
      <c r="D61" s="10" t="s">
        <v>315</v>
      </c>
      <c r="E61" s="10" t="s">
        <v>478</v>
      </c>
      <c r="F61" s="12" t="s">
        <v>298</v>
      </c>
      <c r="G61" s="4" t="s">
        <v>479</v>
      </c>
      <c r="H61" s="3" t="s">
        <v>484</v>
      </c>
      <c r="I61" s="3" t="s">
        <v>167</v>
      </c>
      <c r="J61" s="4" t="s">
        <v>168</v>
      </c>
      <c r="K61" s="3" t="s">
        <v>169</v>
      </c>
      <c r="L61" s="3" t="s">
        <v>307</v>
      </c>
      <c r="M61" s="3" t="s">
        <v>482</v>
      </c>
      <c r="N61" s="12">
        <v>300</v>
      </c>
      <c r="O61" s="12">
        <v>300</v>
      </c>
      <c r="P61" s="24" t="s">
        <v>295</v>
      </c>
    </row>
    <row r="62" spans="1:16" ht="45" customHeight="1" x14ac:dyDescent="0.25">
      <c r="A62" s="3" t="s">
        <v>172</v>
      </c>
      <c r="B62" s="27">
        <v>2024173800034</v>
      </c>
      <c r="C62" s="15" t="s">
        <v>486</v>
      </c>
      <c r="D62" s="10" t="s">
        <v>315</v>
      </c>
      <c r="E62" s="10" t="s">
        <v>315</v>
      </c>
      <c r="F62" s="12" t="s">
        <v>298</v>
      </c>
      <c r="G62" s="4" t="s">
        <v>479</v>
      </c>
      <c r="H62" s="3" t="s">
        <v>487</v>
      </c>
      <c r="I62" s="3" t="s">
        <v>170</v>
      </c>
      <c r="J62" s="4" t="s">
        <v>171</v>
      </c>
      <c r="K62" s="3" t="s">
        <v>172</v>
      </c>
      <c r="L62" s="3" t="s">
        <v>463</v>
      </c>
      <c r="M62" s="3" t="s">
        <v>282</v>
      </c>
      <c r="N62" s="12">
        <v>20</v>
      </c>
      <c r="O62" s="12">
        <v>5</v>
      </c>
      <c r="P62" s="24" t="s">
        <v>295</v>
      </c>
    </row>
    <row r="63" spans="1:16" ht="45" customHeight="1" x14ac:dyDescent="0.25">
      <c r="A63" s="3" t="s">
        <v>175</v>
      </c>
      <c r="B63" s="27">
        <v>2024173800027</v>
      </c>
      <c r="C63" s="5" t="s">
        <v>488</v>
      </c>
      <c r="D63" s="10" t="s">
        <v>315</v>
      </c>
      <c r="E63" s="10" t="s">
        <v>315</v>
      </c>
      <c r="F63" s="12" t="s">
        <v>298</v>
      </c>
      <c r="G63" s="4" t="s">
        <v>479</v>
      </c>
      <c r="H63" s="3" t="s">
        <v>487</v>
      </c>
      <c r="I63" s="3" t="s">
        <v>173</v>
      </c>
      <c r="J63" s="4" t="s">
        <v>174</v>
      </c>
      <c r="K63" s="3" t="s">
        <v>175</v>
      </c>
      <c r="L63" s="3" t="s">
        <v>489</v>
      </c>
      <c r="M63" s="29" t="s">
        <v>282</v>
      </c>
      <c r="N63" s="12">
        <v>2</v>
      </c>
      <c r="O63" s="12">
        <v>2</v>
      </c>
      <c r="P63" s="24" t="s">
        <v>295</v>
      </c>
    </row>
    <row r="64" spans="1:16" ht="45" customHeight="1" x14ac:dyDescent="0.25">
      <c r="A64" s="5" t="s">
        <v>178</v>
      </c>
      <c r="B64" s="27">
        <v>2024173800032</v>
      </c>
      <c r="C64" s="45" t="s">
        <v>490</v>
      </c>
      <c r="D64" s="10" t="s">
        <v>315</v>
      </c>
      <c r="E64" s="10" t="s">
        <v>315</v>
      </c>
      <c r="F64" s="10" t="s">
        <v>298</v>
      </c>
      <c r="G64" s="6" t="s">
        <v>479</v>
      </c>
      <c r="H64" s="5" t="s">
        <v>487</v>
      </c>
      <c r="I64" s="5" t="s">
        <v>176</v>
      </c>
      <c r="J64" s="6" t="s">
        <v>177</v>
      </c>
      <c r="K64" s="5" t="s">
        <v>178</v>
      </c>
      <c r="L64" s="5" t="s">
        <v>491</v>
      </c>
      <c r="M64" s="29" t="s">
        <v>435</v>
      </c>
      <c r="N64" s="10">
        <v>100</v>
      </c>
      <c r="O64" s="23">
        <v>100</v>
      </c>
      <c r="P64" s="24" t="s">
        <v>295</v>
      </c>
    </row>
    <row r="65" spans="1:16" ht="45" customHeight="1" x14ac:dyDescent="0.25">
      <c r="A65" s="5" t="s">
        <v>181</v>
      </c>
      <c r="B65" s="38">
        <v>2024173800035</v>
      </c>
      <c r="C65" s="5" t="s">
        <v>492</v>
      </c>
      <c r="D65" s="46" t="s">
        <v>315</v>
      </c>
      <c r="E65" s="46" t="s">
        <v>478</v>
      </c>
      <c r="F65" s="10" t="s">
        <v>298</v>
      </c>
      <c r="G65" s="6" t="s">
        <v>479</v>
      </c>
      <c r="H65" s="5" t="s">
        <v>493</v>
      </c>
      <c r="I65" s="5" t="s">
        <v>179</v>
      </c>
      <c r="J65" s="6" t="s">
        <v>180</v>
      </c>
      <c r="K65" s="5" t="s">
        <v>181</v>
      </c>
      <c r="L65" s="5" t="s">
        <v>382</v>
      </c>
      <c r="M65" s="12" t="s">
        <v>435</v>
      </c>
      <c r="N65" s="10">
        <v>3109</v>
      </c>
      <c r="O65" s="23">
        <v>3109</v>
      </c>
      <c r="P65" s="24" t="s">
        <v>295</v>
      </c>
    </row>
    <row r="66" spans="1:16" ht="45" customHeight="1" x14ac:dyDescent="0.25">
      <c r="A66" s="3" t="s">
        <v>184</v>
      </c>
      <c r="B66" s="41">
        <v>2024173800037</v>
      </c>
      <c r="C66" s="5" t="s">
        <v>494</v>
      </c>
      <c r="D66" s="10" t="s">
        <v>315</v>
      </c>
      <c r="E66" s="10" t="s">
        <v>478</v>
      </c>
      <c r="F66" s="12" t="s">
        <v>298</v>
      </c>
      <c r="G66" s="4" t="s">
        <v>479</v>
      </c>
      <c r="H66" s="3" t="s">
        <v>493</v>
      </c>
      <c r="I66" s="3" t="s">
        <v>182</v>
      </c>
      <c r="J66" s="4" t="s">
        <v>183</v>
      </c>
      <c r="K66" s="3" t="s">
        <v>184</v>
      </c>
      <c r="L66" s="3" t="s">
        <v>495</v>
      </c>
      <c r="M66" s="3" t="s">
        <v>496</v>
      </c>
      <c r="N66" s="12">
        <v>724</v>
      </c>
      <c r="O66" s="12">
        <v>724</v>
      </c>
      <c r="P66" s="24" t="s">
        <v>295</v>
      </c>
    </row>
    <row r="67" spans="1:16" ht="45" customHeight="1" x14ac:dyDescent="0.25">
      <c r="A67" s="5" t="s">
        <v>187</v>
      </c>
      <c r="B67" s="27">
        <v>2024173800017</v>
      </c>
      <c r="C67" s="5" t="s">
        <v>497</v>
      </c>
      <c r="D67" s="10" t="s">
        <v>315</v>
      </c>
      <c r="E67" s="10" t="s">
        <v>478</v>
      </c>
      <c r="F67" s="10" t="s">
        <v>298</v>
      </c>
      <c r="G67" s="6" t="s">
        <v>479</v>
      </c>
      <c r="H67" s="5" t="s">
        <v>498</v>
      </c>
      <c r="I67" s="5" t="s">
        <v>185</v>
      </c>
      <c r="J67" s="6" t="s">
        <v>186</v>
      </c>
      <c r="K67" s="5" t="s">
        <v>187</v>
      </c>
      <c r="L67" s="5" t="s">
        <v>382</v>
      </c>
      <c r="M67" s="3" t="s">
        <v>499</v>
      </c>
      <c r="N67" s="10">
        <v>465</v>
      </c>
      <c r="O67" s="23">
        <v>465</v>
      </c>
      <c r="P67" s="24" t="s">
        <v>295</v>
      </c>
    </row>
    <row r="68" spans="1:16" ht="45" customHeight="1" x14ac:dyDescent="0.25">
      <c r="A68" s="5" t="s">
        <v>187</v>
      </c>
      <c r="B68" s="27">
        <v>2024173800018</v>
      </c>
      <c r="C68" s="5" t="s">
        <v>500</v>
      </c>
      <c r="D68" s="10" t="s">
        <v>315</v>
      </c>
      <c r="E68" s="10" t="s">
        <v>478</v>
      </c>
      <c r="F68" s="10" t="s">
        <v>298</v>
      </c>
      <c r="G68" s="6" t="s">
        <v>479</v>
      </c>
      <c r="H68" s="5" t="s">
        <v>498</v>
      </c>
      <c r="I68" s="5" t="s">
        <v>188</v>
      </c>
      <c r="J68" s="6" t="s">
        <v>186</v>
      </c>
      <c r="K68" s="5" t="s">
        <v>187</v>
      </c>
      <c r="L68" s="5" t="s">
        <v>382</v>
      </c>
      <c r="M68" s="3" t="s">
        <v>499</v>
      </c>
      <c r="N68" s="10">
        <v>90</v>
      </c>
      <c r="O68" s="23">
        <v>90</v>
      </c>
      <c r="P68" s="24" t="s">
        <v>295</v>
      </c>
    </row>
    <row r="69" spans="1:16" ht="45" customHeight="1" x14ac:dyDescent="0.25">
      <c r="A69" s="3" t="s">
        <v>191</v>
      </c>
      <c r="B69" s="41">
        <v>2024173800042</v>
      </c>
      <c r="C69" s="15" t="s">
        <v>501</v>
      </c>
      <c r="D69" s="10" t="s">
        <v>315</v>
      </c>
      <c r="E69" s="10" t="s">
        <v>478</v>
      </c>
      <c r="F69" s="12" t="s">
        <v>298</v>
      </c>
      <c r="G69" s="4" t="s">
        <v>479</v>
      </c>
      <c r="H69" s="3" t="s">
        <v>498</v>
      </c>
      <c r="I69" s="3" t="s">
        <v>189</v>
      </c>
      <c r="J69" s="4" t="s">
        <v>190</v>
      </c>
      <c r="K69" s="3" t="s">
        <v>191</v>
      </c>
      <c r="L69" s="3" t="s">
        <v>307</v>
      </c>
      <c r="M69" s="3" t="s">
        <v>435</v>
      </c>
      <c r="N69" s="12">
        <v>200</v>
      </c>
      <c r="O69" s="12">
        <v>304</v>
      </c>
      <c r="P69" s="24" t="s">
        <v>295</v>
      </c>
    </row>
    <row r="70" spans="1:16" ht="45" customHeight="1" x14ac:dyDescent="0.25">
      <c r="A70" s="3" t="s">
        <v>194</v>
      </c>
      <c r="B70" s="41">
        <v>2024173800028</v>
      </c>
      <c r="C70" s="51" t="s">
        <v>502</v>
      </c>
      <c r="D70" s="10" t="s">
        <v>315</v>
      </c>
      <c r="E70" s="10" t="s">
        <v>478</v>
      </c>
      <c r="F70" s="12" t="s">
        <v>298</v>
      </c>
      <c r="G70" s="4" t="s">
        <v>479</v>
      </c>
      <c r="H70" s="3" t="s">
        <v>498</v>
      </c>
      <c r="I70" s="3" t="s">
        <v>192</v>
      </c>
      <c r="J70" s="4" t="s">
        <v>193</v>
      </c>
      <c r="K70" s="3" t="s">
        <v>194</v>
      </c>
      <c r="L70" s="3" t="s">
        <v>307</v>
      </c>
      <c r="M70" s="3" t="s">
        <v>503</v>
      </c>
      <c r="N70" s="12">
        <v>118</v>
      </c>
      <c r="O70" s="12">
        <v>118</v>
      </c>
      <c r="P70" s="24" t="s">
        <v>295</v>
      </c>
    </row>
    <row r="71" spans="1:16" ht="45" customHeight="1" x14ac:dyDescent="0.25">
      <c r="A71" s="5" t="s">
        <v>197</v>
      </c>
      <c r="B71" s="27" t="s">
        <v>504</v>
      </c>
      <c r="C71" s="47" t="s">
        <v>505</v>
      </c>
      <c r="D71" s="10" t="s">
        <v>315</v>
      </c>
      <c r="E71" s="10" t="s">
        <v>506</v>
      </c>
      <c r="F71" s="10" t="s">
        <v>298</v>
      </c>
      <c r="G71" s="6" t="s">
        <v>507</v>
      </c>
      <c r="H71" s="5" t="s">
        <v>508</v>
      </c>
      <c r="I71" s="5" t="s">
        <v>195</v>
      </c>
      <c r="J71" s="6" t="s">
        <v>196</v>
      </c>
      <c r="K71" s="5" t="s">
        <v>197</v>
      </c>
      <c r="L71" s="5" t="s">
        <v>509</v>
      </c>
      <c r="M71" s="30"/>
      <c r="N71" s="10">
        <v>10</v>
      </c>
      <c r="O71" s="23">
        <v>10</v>
      </c>
      <c r="P71" s="24" t="s">
        <v>295</v>
      </c>
    </row>
    <row r="72" spans="1:16" ht="45" customHeight="1" x14ac:dyDescent="0.25">
      <c r="A72" s="5" t="s">
        <v>200</v>
      </c>
      <c r="B72" s="27">
        <v>2024173800024</v>
      </c>
      <c r="C72" s="6" t="s">
        <v>510</v>
      </c>
      <c r="D72" s="10" t="s">
        <v>315</v>
      </c>
      <c r="E72" s="10" t="s">
        <v>506</v>
      </c>
      <c r="F72" s="10" t="s">
        <v>298</v>
      </c>
      <c r="G72" s="6" t="s">
        <v>507</v>
      </c>
      <c r="H72" s="5" t="s">
        <v>511</v>
      </c>
      <c r="I72" s="5" t="s">
        <v>198</v>
      </c>
      <c r="J72" s="6" t="s">
        <v>199</v>
      </c>
      <c r="K72" s="5" t="s">
        <v>200</v>
      </c>
      <c r="L72" s="5" t="s">
        <v>512</v>
      </c>
      <c r="M72" s="12" t="s">
        <v>435</v>
      </c>
      <c r="N72" s="10">
        <v>3500</v>
      </c>
      <c r="O72" s="23">
        <v>3500</v>
      </c>
      <c r="P72" s="24" t="s">
        <v>295</v>
      </c>
    </row>
    <row r="73" spans="1:16" ht="45" customHeight="1" x14ac:dyDescent="0.25">
      <c r="A73" s="5" t="s">
        <v>203</v>
      </c>
      <c r="B73" s="27" t="s">
        <v>513</v>
      </c>
      <c r="C73" s="6" t="s">
        <v>510</v>
      </c>
      <c r="D73" s="10" t="s">
        <v>315</v>
      </c>
      <c r="E73" s="10" t="s">
        <v>506</v>
      </c>
      <c r="F73" s="10" t="s">
        <v>298</v>
      </c>
      <c r="G73" s="6" t="s">
        <v>507</v>
      </c>
      <c r="H73" s="5" t="s">
        <v>511</v>
      </c>
      <c r="I73" s="5" t="s">
        <v>201</v>
      </c>
      <c r="J73" s="6" t="s">
        <v>202</v>
      </c>
      <c r="K73" s="5" t="s">
        <v>203</v>
      </c>
      <c r="L73" s="5" t="s">
        <v>301</v>
      </c>
      <c r="M73" s="12" t="s">
        <v>435</v>
      </c>
      <c r="N73" s="10">
        <v>1200</v>
      </c>
      <c r="O73" s="23">
        <v>1200</v>
      </c>
      <c r="P73" s="24" t="s">
        <v>295</v>
      </c>
    </row>
    <row r="74" spans="1:16" ht="45" customHeight="1" x14ac:dyDescent="0.25">
      <c r="A74" s="12" t="s">
        <v>206</v>
      </c>
      <c r="B74" s="27" t="s">
        <v>514</v>
      </c>
      <c r="C74" s="6" t="s">
        <v>510</v>
      </c>
      <c r="D74" s="10" t="s">
        <v>315</v>
      </c>
      <c r="E74" s="10" t="s">
        <v>506</v>
      </c>
      <c r="F74" s="10" t="s">
        <v>298</v>
      </c>
      <c r="G74" s="6" t="s">
        <v>507</v>
      </c>
      <c r="H74" s="5" t="s">
        <v>515</v>
      </c>
      <c r="I74" s="3" t="s">
        <v>204</v>
      </c>
      <c r="J74" s="4" t="s">
        <v>205</v>
      </c>
      <c r="K74" s="12" t="s">
        <v>206</v>
      </c>
      <c r="L74" s="30" t="s">
        <v>301</v>
      </c>
      <c r="M74" s="55" t="s">
        <v>435</v>
      </c>
      <c r="N74" s="57">
        <v>5200</v>
      </c>
      <c r="O74" s="30">
        <v>5200</v>
      </c>
      <c r="P74" s="24" t="s">
        <v>295</v>
      </c>
    </row>
    <row r="75" spans="1:16" ht="45" customHeight="1" x14ac:dyDescent="0.25">
      <c r="A75" s="5" t="s">
        <v>209</v>
      </c>
      <c r="B75" s="38">
        <v>2024173800023</v>
      </c>
      <c r="C75" s="5" t="s">
        <v>516</v>
      </c>
      <c r="D75" s="10" t="s">
        <v>297</v>
      </c>
      <c r="E75" s="10" t="s">
        <v>297</v>
      </c>
      <c r="F75" s="10" t="s">
        <v>322</v>
      </c>
      <c r="G75" s="6" t="s">
        <v>279</v>
      </c>
      <c r="H75" s="5" t="s">
        <v>323</v>
      </c>
      <c r="I75" s="5" t="s">
        <v>207</v>
      </c>
      <c r="J75" s="6" t="s">
        <v>208</v>
      </c>
      <c r="K75" s="5" t="s">
        <v>209</v>
      </c>
      <c r="L75" s="5" t="s">
        <v>517</v>
      </c>
      <c r="M75" s="12" t="s">
        <v>294</v>
      </c>
      <c r="N75" s="10">
        <v>1</v>
      </c>
      <c r="O75" s="23">
        <v>1</v>
      </c>
      <c r="P75" s="24" t="s">
        <v>295</v>
      </c>
    </row>
    <row r="76" spans="1:16" ht="45" customHeight="1" x14ac:dyDescent="0.25">
      <c r="A76" s="3" t="s">
        <v>212</v>
      </c>
      <c r="B76" s="41">
        <v>202400000001150</v>
      </c>
      <c r="C76" s="43" t="s">
        <v>518</v>
      </c>
      <c r="D76" s="48" t="s">
        <v>297</v>
      </c>
      <c r="E76" s="48" t="s">
        <v>297</v>
      </c>
      <c r="F76" s="12" t="s">
        <v>322</v>
      </c>
      <c r="G76" s="4" t="s">
        <v>279</v>
      </c>
      <c r="H76" s="3" t="s">
        <v>323</v>
      </c>
      <c r="I76" s="4" t="s">
        <v>210</v>
      </c>
      <c r="J76" s="3" t="s">
        <v>211</v>
      </c>
      <c r="K76" s="3" t="s">
        <v>212</v>
      </c>
      <c r="L76" s="3" t="s">
        <v>519</v>
      </c>
      <c r="M76" s="29"/>
      <c r="N76" s="12"/>
      <c r="O76" s="29"/>
      <c r="P76" s="24" t="s">
        <v>295</v>
      </c>
    </row>
    <row r="77" spans="1:16" ht="45" customHeight="1" x14ac:dyDescent="0.25">
      <c r="A77" s="5" t="s">
        <v>215</v>
      </c>
      <c r="B77" s="38">
        <v>2024173800060</v>
      </c>
      <c r="C77" s="5" t="s">
        <v>520</v>
      </c>
      <c r="D77" s="10" t="s">
        <v>315</v>
      </c>
      <c r="E77" s="10" t="s">
        <v>315</v>
      </c>
      <c r="F77" s="10" t="s">
        <v>322</v>
      </c>
      <c r="G77" s="6" t="s">
        <v>279</v>
      </c>
      <c r="H77" s="5" t="s">
        <v>323</v>
      </c>
      <c r="I77" s="5" t="s">
        <v>213</v>
      </c>
      <c r="J77" s="6" t="s">
        <v>214</v>
      </c>
      <c r="K77" s="5" t="s">
        <v>215</v>
      </c>
      <c r="L77" s="5" t="s">
        <v>521</v>
      </c>
      <c r="M77" s="29" t="s">
        <v>435</v>
      </c>
      <c r="N77" s="10">
        <v>150</v>
      </c>
      <c r="O77" s="23">
        <v>150</v>
      </c>
      <c r="P77" s="24" t="s">
        <v>295</v>
      </c>
    </row>
    <row r="78" spans="1:16" ht="45" customHeight="1" x14ac:dyDescent="0.25">
      <c r="A78" s="10" t="s">
        <v>218</v>
      </c>
      <c r="B78" s="28">
        <v>2023173800028</v>
      </c>
      <c r="C78" s="5" t="s">
        <v>320</v>
      </c>
      <c r="D78" s="10" t="s">
        <v>285</v>
      </c>
      <c r="E78" s="10" t="s">
        <v>321</v>
      </c>
      <c r="F78" s="10" t="s">
        <v>322</v>
      </c>
      <c r="G78" s="6" t="s">
        <v>279</v>
      </c>
      <c r="H78" s="5" t="s">
        <v>323</v>
      </c>
      <c r="I78" s="5" t="s">
        <v>216</v>
      </c>
      <c r="J78" s="6" t="s">
        <v>217</v>
      </c>
      <c r="K78" s="10" t="s">
        <v>218</v>
      </c>
      <c r="L78" s="5" t="s">
        <v>324</v>
      </c>
      <c r="M78" s="5" t="s">
        <v>325</v>
      </c>
      <c r="N78" s="10">
        <v>4000</v>
      </c>
      <c r="O78" s="23">
        <v>1000</v>
      </c>
      <c r="P78" s="24" t="s">
        <v>283</v>
      </c>
    </row>
    <row r="79" spans="1:16" ht="45" customHeight="1" x14ac:dyDescent="0.25">
      <c r="A79" s="12" t="s">
        <v>221</v>
      </c>
      <c r="B79" s="33">
        <v>2024173800050</v>
      </c>
      <c r="C79" s="3" t="s">
        <v>522</v>
      </c>
      <c r="D79" s="34" t="s">
        <v>276</v>
      </c>
      <c r="E79" s="12" t="s">
        <v>523</v>
      </c>
      <c r="F79" s="12" t="s">
        <v>298</v>
      </c>
      <c r="G79" s="4" t="s">
        <v>279</v>
      </c>
      <c r="H79" s="3" t="s">
        <v>524</v>
      </c>
      <c r="I79" s="7" t="s">
        <v>219</v>
      </c>
      <c r="J79" s="4" t="s">
        <v>220</v>
      </c>
      <c r="K79" s="12" t="s">
        <v>221</v>
      </c>
      <c r="L79" s="3" t="s">
        <v>525</v>
      </c>
      <c r="M79" s="3" t="s">
        <v>526</v>
      </c>
      <c r="N79" s="12">
        <v>8</v>
      </c>
      <c r="O79" s="12">
        <v>8</v>
      </c>
      <c r="P79" s="24" t="s">
        <v>295</v>
      </c>
    </row>
    <row r="80" spans="1:16" ht="45" customHeight="1" x14ac:dyDescent="0.25">
      <c r="A80" s="3" t="s">
        <v>224</v>
      </c>
      <c r="B80" s="41">
        <v>2024173800045</v>
      </c>
      <c r="C80" s="5" t="s">
        <v>527</v>
      </c>
      <c r="D80" s="10" t="s">
        <v>315</v>
      </c>
      <c r="E80" s="10" t="s">
        <v>315</v>
      </c>
      <c r="F80" s="12" t="s">
        <v>298</v>
      </c>
      <c r="G80" s="4" t="s">
        <v>279</v>
      </c>
      <c r="H80" s="3" t="s">
        <v>524</v>
      </c>
      <c r="I80" s="3" t="s">
        <v>222</v>
      </c>
      <c r="J80" s="4" t="s">
        <v>223</v>
      </c>
      <c r="K80" s="3" t="s">
        <v>224</v>
      </c>
      <c r="L80" s="3" t="s">
        <v>528</v>
      </c>
      <c r="M80" s="3" t="s">
        <v>529</v>
      </c>
      <c r="N80" s="12">
        <v>1</v>
      </c>
      <c r="O80" s="12">
        <v>1</v>
      </c>
      <c r="P80" s="24" t="s">
        <v>295</v>
      </c>
    </row>
    <row r="81" spans="1:16" ht="45" customHeight="1" x14ac:dyDescent="0.25">
      <c r="A81" s="10" t="s">
        <v>227</v>
      </c>
      <c r="B81" s="27">
        <v>2024173800033</v>
      </c>
      <c r="C81" s="5" t="s">
        <v>530</v>
      </c>
      <c r="D81" s="10" t="s">
        <v>315</v>
      </c>
      <c r="E81" s="10" t="s">
        <v>315</v>
      </c>
      <c r="F81" s="10" t="s">
        <v>298</v>
      </c>
      <c r="G81" s="6" t="s">
        <v>279</v>
      </c>
      <c r="H81" s="5" t="s">
        <v>524</v>
      </c>
      <c r="I81" s="5" t="s">
        <v>225</v>
      </c>
      <c r="J81" s="6" t="s">
        <v>226</v>
      </c>
      <c r="K81" s="10" t="s">
        <v>227</v>
      </c>
      <c r="L81" s="5" t="s">
        <v>531</v>
      </c>
      <c r="M81" s="5" t="s">
        <v>532</v>
      </c>
      <c r="N81" s="10">
        <v>16</v>
      </c>
      <c r="O81" s="23">
        <v>4</v>
      </c>
      <c r="P81" s="24" t="s">
        <v>295</v>
      </c>
    </row>
    <row r="82" spans="1:16" ht="45" customHeight="1" x14ac:dyDescent="0.25">
      <c r="A82" s="5" t="s">
        <v>230</v>
      </c>
      <c r="B82" s="27">
        <v>2024173800043</v>
      </c>
      <c r="C82" s="15" t="s">
        <v>533</v>
      </c>
      <c r="D82" s="10" t="s">
        <v>285</v>
      </c>
      <c r="E82" s="10" t="s">
        <v>327</v>
      </c>
      <c r="F82" s="10" t="s">
        <v>328</v>
      </c>
      <c r="G82" s="6" t="s">
        <v>279</v>
      </c>
      <c r="H82" s="5" t="s">
        <v>329</v>
      </c>
      <c r="I82" s="5" t="s">
        <v>228</v>
      </c>
      <c r="J82" s="6" t="s">
        <v>229</v>
      </c>
      <c r="K82" s="5" t="s">
        <v>230</v>
      </c>
      <c r="L82" s="3" t="s">
        <v>534</v>
      </c>
      <c r="M82" s="5" t="s">
        <v>535</v>
      </c>
      <c r="N82" s="10">
        <v>8</v>
      </c>
      <c r="O82" s="23">
        <v>2</v>
      </c>
      <c r="P82" s="24" t="s">
        <v>295</v>
      </c>
    </row>
    <row r="83" spans="1:16" ht="45" customHeight="1" x14ac:dyDescent="0.25">
      <c r="A83" s="10" t="s">
        <v>233</v>
      </c>
      <c r="B83" s="28">
        <v>2023173800032</v>
      </c>
      <c r="C83" s="5" t="s">
        <v>326</v>
      </c>
      <c r="D83" s="10" t="s">
        <v>285</v>
      </c>
      <c r="E83" s="10" t="s">
        <v>327</v>
      </c>
      <c r="F83" s="10" t="s">
        <v>328</v>
      </c>
      <c r="G83" s="6" t="s">
        <v>279</v>
      </c>
      <c r="H83" s="5" t="s">
        <v>329</v>
      </c>
      <c r="I83" s="5" t="s">
        <v>231</v>
      </c>
      <c r="J83" s="6" t="s">
        <v>232</v>
      </c>
      <c r="K83" s="10" t="s">
        <v>233</v>
      </c>
      <c r="L83" s="32" t="s">
        <v>330</v>
      </c>
      <c r="M83" s="5" t="s">
        <v>331</v>
      </c>
      <c r="N83" s="10">
        <v>5</v>
      </c>
      <c r="O83" s="23">
        <v>1</v>
      </c>
      <c r="P83" s="24" t="s">
        <v>283</v>
      </c>
    </row>
    <row r="84" spans="1:16" ht="45" customHeight="1" x14ac:dyDescent="0.25">
      <c r="A84" s="5" t="s">
        <v>236</v>
      </c>
      <c r="B84" s="28">
        <v>2023173800017</v>
      </c>
      <c r="C84" s="5" t="s">
        <v>332</v>
      </c>
      <c r="D84" s="10" t="s">
        <v>285</v>
      </c>
      <c r="E84" s="10" t="s">
        <v>327</v>
      </c>
      <c r="F84" s="10" t="s">
        <v>328</v>
      </c>
      <c r="G84" s="6" t="s">
        <v>279</v>
      </c>
      <c r="H84" s="5" t="s">
        <v>329</v>
      </c>
      <c r="I84" s="5" t="s">
        <v>234</v>
      </c>
      <c r="J84" s="6" t="s">
        <v>235</v>
      </c>
      <c r="K84" s="5" t="s">
        <v>236</v>
      </c>
      <c r="L84" s="5" t="s">
        <v>301</v>
      </c>
      <c r="M84" s="12" t="s">
        <v>294</v>
      </c>
      <c r="N84" s="10">
        <v>1000</v>
      </c>
      <c r="O84" s="23"/>
      <c r="P84" s="24" t="s">
        <v>283</v>
      </c>
    </row>
    <row r="85" spans="1:16" ht="45" customHeight="1" x14ac:dyDescent="0.25">
      <c r="A85" s="3" t="s">
        <v>239</v>
      </c>
      <c r="B85" s="27">
        <v>2024173800004</v>
      </c>
      <c r="C85" s="5" t="s">
        <v>551</v>
      </c>
      <c r="D85" s="10" t="s">
        <v>290</v>
      </c>
      <c r="E85" s="10" t="s">
        <v>290</v>
      </c>
      <c r="F85" s="12" t="s">
        <v>278</v>
      </c>
      <c r="G85" s="4" t="s">
        <v>279</v>
      </c>
      <c r="H85" s="3" t="s">
        <v>280</v>
      </c>
      <c r="I85" s="3" t="s">
        <v>237</v>
      </c>
      <c r="J85" s="4" t="s">
        <v>238</v>
      </c>
      <c r="K85" s="3" t="s">
        <v>239</v>
      </c>
      <c r="L85" s="42" t="s">
        <v>552</v>
      </c>
      <c r="M85" s="3" t="s">
        <v>553</v>
      </c>
      <c r="N85" s="12">
        <v>0.65</v>
      </c>
      <c r="O85" s="12">
        <v>59</v>
      </c>
      <c r="P85" s="30" t="s">
        <v>283</v>
      </c>
    </row>
    <row r="86" spans="1:16" ht="45" customHeight="1" x14ac:dyDescent="0.25">
      <c r="A86" s="3" t="s">
        <v>242</v>
      </c>
      <c r="B86" s="33">
        <v>2024173800029</v>
      </c>
      <c r="C86" s="3" t="s">
        <v>536</v>
      </c>
      <c r="D86" s="34" t="s">
        <v>285</v>
      </c>
      <c r="E86" s="12" t="s">
        <v>393</v>
      </c>
      <c r="F86" s="12" t="s">
        <v>278</v>
      </c>
      <c r="G86" s="4" t="s">
        <v>279</v>
      </c>
      <c r="H86" s="3" t="s">
        <v>280</v>
      </c>
      <c r="I86" s="3" t="s">
        <v>240</v>
      </c>
      <c r="J86" s="4" t="s">
        <v>241</v>
      </c>
      <c r="K86" s="3" t="s">
        <v>242</v>
      </c>
      <c r="L86" s="3" t="s">
        <v>537</v>
      </c>
      <c r="M86" s="3" t="s">
        <v>538</v>
      </c>
      <c r="N86" s="12">
        <v>100</v>
      </c>
      <c r="O86" s="12">
        <v>100</v>
      </c>
      <c r="P86" s="24" t="s">
        <v>295</v>
      </c>
    </row>
    <row r="87" spans="1:16" ht="45" customHeight="1" x14ac:dyDescent="0.25">
      <c r="A87" s="5" t="s">
        <v>245</v>
      </c>
      <c r="B87" s="27">
        <v>2024173800053</v>
      </c>
      <c r="C87" s="5" t="s">
        <v>539</v>
      </c>
      <c r="D87" s="10" t="s">
        <v>285</v>
      </c>
      <c r="E87" s="10" t="s">
        <v>402</v>
      </c>
      <c r="F87" s="10" t="s">
        <v>278</v>
      </c>
      <c r="G87" s="6" t="s">
        <v>279</v>
      </c>
      <c r="H87" s="5" t="s">
        <v>280</v>
      </c>
      <c r="I87" s="5" t="s">
        <v>243</v>
      </c>
      <c r="J87" s="6" t="s">
        <v>244</v>
      </c>
      <c r="K87" s="5" t="s">
        <v>245</v>
      </c>
      <c r="L87" s="5" t="s">
        <v>540</v>
      </c>
      <c r="M87" s="5" t="s">
        <v>435</v>
      </c>
      <c r="N87" s="30">
        <v>1</v>
      </c>
      <c r="O87" s="26">
        <v>1</v>
      </c>
      <c r="P87" s="24" t="s">
        <v>295</v>
      </c>
    </row>
    <row r="88" spans="1:16" ht="45" customHeight="1" x14ac:dyDescent="0.25">
      <c r="A88" s="5" t="s">
        <v>248</v>
      </c>
      <c r="B88" s="27">
        <v>2024173800048</v>
      </c>
      <c r="C88" s="5" t="s">
        <v>541</v>
      </c>
      <c r="D88" s="10" t="s">
        <v>276</v>
      </c>
      <c r="E88" s="10" t="s">
        <v>542</v>
      </c>
      <c r="F88" s="10" t="s">
        <v>278</v>
      </c>
      <c r="G88" s="6" t="s">
        <v>279</v>
      </c>
      <c r="H88" s="5" t="s">
        <v>280</v>
      </c>
      <c r="I88" s="13" t="s">
        <v>246</v>
      </c>
      <c r="J88" s="6" t="s">
        <v>247</v>
      </c>
      <c r="K88" s="5" t="s">
        <v>248</v>
      </c>
      <c r="L88" s="29" t="s">
        <v>543</v>
      </c>
      <c r="M88" s="12" t="s">
        <v>544</v>
      </c>
      <c r="N88" s="10">
        <v>1</v>
      </c>
      <c r="O88" s="26"/>
      <c r="P88" s="24" t="s">
        <v>295</v>
      </c>
    </row>
    <row r="89" spans="1:16" ht="45" customHeight="1" x14ac:dyDescent="0.25">
      <c r="A89" s="5" t="s">
        <v>251</v>
      </c>
      <c r="B89" s="22">
        <v>2023173800016</v>
      </c>
      <c r="C89" s="5" t="s">
        <v>275</v>
      </c>
      <c r="D89" s="10" t="s">
        <v>276</v>
      </c>
      <c r="E89" s="10" t="s">
        <v>277</v>
      </c>
      <c r="F89" s="10" t="s">
        <v>278</v>
      </c>
      <c r="G89" s="6" t="s">
        <v>279</v>
      </c>
      <c r="H89" s="5" t="s">
        <v>280</v>
      </c>
      <c r="I89" s="3" t="s">
        <v>249</v>
      </c>
      <c r="J89" s="6" t="s">
        <v>250</v>
      </c>
      <c r="K89" s="5" t="s">
        <v>251</v>
      </c>
      <c r="L89" s="5" t="s">
        <v>281</v>
      </c>
      <c r="M89" s="12" t="s">
        <v>282</v>
      </c>
      <c r="N89" s="10">
        <v>1</v>
      </c>
      <c r="O89" s="23">
        <v>1</v>
      </c>
      <c r="P89" s="24" t="s">
        <v>283</v>
      </c>
    </row>
    <row r="90" spans="1:16" ht="45" customHeight="1" x14ac:dyDescent="0.25">
      <c r="A90" s="5" t="s">
        <v>254</v>
      </c>
      <c r="B90" s="22">
        <v>2024173800016</v>
      </c>
      <c r="C90" s="5" t="s">
        <v>547</v>
      </c>
      <c r="D90" s="10" t="s">
        <v>276</v>
      </c>
      <c r="E90" s="10" t="s">
        <v>548</v>
      </c>
      <c r="F90" s="10" t="s">
        <v>278</v>
      </c>
      <c r="G90" s="6" t="s">
        <v>279</v>
      </c>
      <c r="H90" s="5" t="s">
        <v>280</v>
      </c>
      <c r="I90" s="5" t="s">
        <v>252</v>
      </c>
      <c r="J90" s="6" t="s">
        <v>253</v>
      </c>
      <c r="K90" s="5" t="s">
        <v>254</v>
      </c>
      <c r="L90" s="5" t="s">
        <v>549</v>
      </c>
      <c r="M90" s="12" t="s">
        <v>308</v>
      </c>
      <c r="N90" s="49">
        <v>1</v>
      </c>
      <c r="O90" s="26"/>
      <c r="P90" s="24" t="s">
        <v>295</v>
      </c>
    </row>
    <row r="91" spans="1:16" ht="45" customHeight="1" x14ac:dyDescent="0.25">
      <c r="A91" s="5" t="s">
        <v>261</v>
      </c>
      <c r="B91" s="22">
        <v>2024173800015</v>
      </c>
      <c r="C91" s="5" t="s">
        <v>554</v>
      </c>
      <c r="D91" s="10" t="s">
        <v>276</v>
      </c>
      <c r="E91" s="10" t="s">
        <v>555</v>
      </c>
      <c r="F91" s="10" t="s">
        <v>278</v>
      </c>
      <c r="G91" s="6" t="s">
        <v>279</v>
      </c>
      <c r="H91" s="5" t="s">
        <v>280</v>
      </c>
      <c r="I91" s="5" t="s">
        <v>260</v>
      </c>
      <c r="J91" s="6" t="s">
        <v>256</v>
      </c>
      <c r="K91" s="5" t="s">
        <v>261</v>
      </c>
      <c r="L91" s="5" t="s">
        <v>556</v>
      </c>
      <c r="M91" s="12" t="s">
        <v>557</v>
      </c>
      <c r="N91" s="10">
        <v>1</v>
      </c>
      <c r="O91" s="26">
        <v>1</v>
      </c>
      <c r="P91" s="24" t="s">
        <v>295</v>
      </c>
    </row>
    <row r="92" spans="1:16" ht="45" customHeight="1" x14ac:dyDescent="0.25">
      <c r="A92" s="5" t="s">
        <v>259</v>
      </c>
      <c r="B92" s="28">
        <v>2023173800007</v>
      </c>
      <c r="C92" s="5" t="s">
        <v>333</v>
      </c>
      <c r="D92" s="10" t="s">
        <v>285</v>
      </c>
      <c r="E92" s="10" t="s">
        <v>334</v>
      </c>
      <c r="F92" s="10" t="s">
        <v>278</v>
      </c>
      <c r="G92" s="6" t="s">
        <v>279</v>
      </c>
      <c r="H92" s="5" t="s">
        <v>280</v>
      </c>
      <c r="I92" s="5" t="s">
        <v>258</v>
      </c>
      <c r="J92" s="6" t="s">
        <v>256</v>
      </c>
      <c r="K92" s="5" t="s">
        <v>259</v>
      </c>
      <c r="L92" s="8" t="s">
        <v>335</v>
      </c>
      <c r="M92" s="5" t="s">
        <v>288</v>
      </c>
      <c r="N92" s="30">
        <v>1</v>
      </c>
      <c r="O92" s="23">
        <v>1</v>
      </c>
      <c r="P92" s="24" t="s">
        <v>283</v>
      </c>
    </row>
    <row r="93" spans="1:16" ht="45" customHeight="1" x14ac:dyDescent="0.25">
      <c r="A93" s="15" t="s">
        <v>257</v>
      </c>
      <c r="B93" s="22">
        <v>2023173800002</v>
      </c>
      <c r="C93" s="51" t="s">
        <v>284</v>
      </c>
      <c r="D93" s="10" t="s">
        <v>285</v>
      </c>
      <c r="E93" s="10" t="s">
        <v>286</v>
      </c>
      <c r="F93" s="10" t="s">
        <v>278</v>
      </c>
      <c r="G93" s="6" t="s">
        <v>279</v>
      </c>
      <c r="H93" s="5" t="s">
        <v>280</v>
      </c>
      <c r="I93" s="5" t="s">
        <v>255</v>
      </c>
      <c r="J93" s="14" t="s">
        <v>256</v>
      </c>
      <c r="K93" s="15" t="s">
        <v>257</v>
      </c>
      <c r="L93" s="15" t="s">
        <v>287</v>
      </c>
      <c r="M93" s="52" t="s">
        <v>288</v>
      </c>
      <c r="N93" s="25">
        <v>6</v>
      </c>
      <c r="O93" s="26">
        <v>6</v>
      </c>
      <c r="P93" s="24" t="s">
        <v>283</v>
      </c>
    </row>
  </sheetData>
  <autoFilter ref="A1:P93" xr:uid="{8B0FC5DD-F3F2-40AC-8ED7-515DF1B2E2DE}">
    <sortState xmlns:xlrd2="http://schemas.microsoft.com/office/spreadsheetml/2017/richdata2" ref="A2:P93">
      <sortCondition ref="A1:A93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44EB-4966-744A-B8D6-E9AF3D5BAC56}">
  <dimension ref="A1:H20"/>
  <sheetViews>
    <sheetView workbookViewId="0">
      <selection activeCell="A2" sqref="A2"/>
    </sheetView>
  </sheetViews>
  <sheetFormatPr baseColWidth="10" defaultRowHeight="15.75" x14ac:dyDescent="0.25"/>
  <cols>
    <col min="2" max="2" width="29.875" customWidth="1"/>
    <col min="3" max="3" width="32.5" customWidth="1"/>
    <col min="4" max="6" width="25" customWidth="1"/>
    <col min="7" max="7" width="32.875" customWidth="1"/>
    <col min="8" max="8" width="35.875" customWidth="1"/>
  </cols>
  <sheetData>
    <row r="1" spans="1:8" ht="72" customHeight="1" x14ac:dyDescent="0.25">
      <c r="A1" s="488" t="s">
        <v>1584</v>
      </c>
      <c r="B1" s="488"/>
      <c r="C1" s="488"/>
      <c r="D1" s="488"/>
      <c r="E1" s="488"/>
      <c r="F1" s="488"/>
      <c r="G1" s="488"/>
      <c r="H1" s="489"/>
    </row>
    <row r="2" spans="1:8" ht="30.95" customHeight="1" x14ac:dyDescent="0.25">
      <c r="A2" s="26" t="s">
        <v>1580</v>
      </c>
      <c r="B2" s="26" t="s">
        <v>1576</v>
      </c>
      <c r="C2" s="26" t="s">
        <v>1577</v>
      </c>
      <c r="D2" s="26" t="s">
        <v>1579</v>
      </c>
      <c r="E2" s="26" t="s">
        <v>1582</v>
      </c>
      <c r="F2" s="26" t="s">
        <v>1583</v>
      </c>
      <c r="G2" s="26" t="s">
        <v>1578</v>
      </c>
      <c r="H2" s="26" t="s">
        <v>1581</v>
      </c>
    </row>
    <row r="3" spans="1:8" x14ac:dyDescent="0.25">
      <c r="A3" s="16"/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/>
      <c r="C4" s="16"/>
      <c r="D4" s="16"/>
      <c r="E4" s="16"/>
      <c r="F4" s="16"/>
      <c r="G4" s="16"/>
      <c r="H4" s="16"/>
    </row>
    <row r="5" spans="1:8" x14ac:dyDescent="0.25">
      <c r="A5" s="16"/>
      <c r="B5" s="16"/>
      <c r="C5" s="16"/>
      <c r="D5" s="16"/>
      <c r="E5" s="16"/>
      <c r="F5" s="16"/>
      <c r="G5" s="16"/>
      <c r="H5" s="16"/>
    </row>
    <row r="6" spans="1:8" x14ac:dyDescent="0.25">
      <c r="A6" s="16"/>
      <c r="B6" s="16"/>
      <c r="C6" s="16"/>
      <c r="D6" s="16"/>
      <c r="E6" s="16"/>
      <c r="F6" s="16"/>
      <c r="G6" s="16"/>
      <c r="H6" s="16"/>
    </row>
    <row r="7" spans="1:8" x14ac:dyDescent="0.25">
      <c r="A7" s="16"/>
      <c r="B7" s="16"/>
      <c r="C7" s="16"/>
      <c r="D7" s="16"/>
      <c r="E7" s="16"/>
      <c r="F7" s="16"/>
      <c r="G7" s="16"/>
      <c r="H7" s="16"/>
    </row>
    <row r="8" spans="1:8" x14ac:dyDescent="0.25">
      <c r="A8" s="16"/>
      <c r="B8" s="16"/>
      <c r="C8" s="16"/>
      <c r="D8" s="16"/>
      <c r="E8" s="16"/>
      <c r="F8" s="16"/>
      <c r="G8" s="16"/>
      <c r="H8" s="16"/>
    </row>
    <row r="9" spans="1:8" x14ac:dyDescent="0.25">
      <c r="A9" s="16"/>
      <c r="B9" s="16"/>
      <c r="C9" s="16"/>
      <c r="D9" s="16"/>
      <c r="E9" s="16"/>
      <c r="F9" s="16"/>
      <c r="G9" s="16"/>
      <c r="H9" s="16"/>
    </row>
    <row r="10" spans="1:8" x14ac:dyDescent="0.25">
      <c r="A10" s="16"/>
      <c r="B10" s="16"/>
      <c r="C10" s="16"/>
      <c r="D10" s="16"/>
      <c r="E10" s="16"/>
      <c r="F10" s="16"/>
      <c r="G10" s="16"/>
      <c r="H10" s="16"/>
    </row>
    <row r="11" spans="1:8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6"/>
      <c r="B13" s="16"/>
      <c r="C13" s="16"/>
      <c r="D13" s="16"/>
      <c r="E13" s="16"/>
      <c r="F13" s="16"/>
      <c r="G13" s="16"/>
      <c r="H13" s="16"/>
    </row>
    <row r="14" spans="1:8" x14ac:dyDescent="0.25">
      <c r="A14" s="16"/>
      <c r="B14" s="16"/>
      <c r="C14" s="16"/>
      <c r="D14" s="16"/>
      <c r="E14" s="16"/>
      <c r="F14" s="16"/>
      <c r="G14" s="16"/>
      <c r="H14" s="16"/>
    </row>
    <row r="15" spans="1:8" x14ac:dyDescent="0.25">
      <c r="A15" s="16"/>
      <c r="B15" s="16"/>
      <c r="C15" s="16"/>
      <c r="D15" s="16"/>
      <c r="E15" s="16"/>
      <c r="F15" s="16"/>
      <c r="G15" s="16"/>
      <c r="H15" s="16"/>
    </row>
    <row r="16" spans="1:8" x14ac:dyDescent="0.25">
      <c r="A16" s="16"/>
      <c r="B16" s="16"/>
      <c r="C16" s="16"/>
      <c r="D16" s="16"/>
      <c r="E16" s="16"/>
      <c r="F16" s="16"/>
      <c r="G16" s="16"/>
      <c r="H16" s="16"/>
    </row>
    <row r="17" spans="1:8" x14ac:dyDescent="0.25">
      <c r="A17" s="16"/>
      <c r="B17" s="16"/>
      <c r="C17" s="16"/>
      <c r="D17" s="16"/>
      <c r="E17" s="16"/>
      <c r="F17" s="16"/>
      <c r="G17" s="16"/>
      <c r="H17" s="16"/>
    </row>
    <row r="18" spans="1:8" x14ac:dyDescent="0.25">
      <c r="A18" s="16"/>
      <c r="B18" s="16"/>
      <c r="C18" s="16"/>
      <c r="D18" s="16"/>
      <c r="E18" s="16"/>
      <c r="F18" s="16"/>
      <c r="G18" s="16"/>
      <c r="H18" s="16"/>
    </row>
    <row r="19" spans="1:8" x14ac:dyDescent="0.25">
      <c r="A19" s="16"/>
      <c r="B19" s="16"/>
      <c r="C19" s="16"/>
      <c r="D19" s="16"/>
      <c r="E19" s="16"/>
      <c r="F19" s="16"/>
      <c r="G19" s="16"/>
      <c r="H19" s="16"/>
    </row>
    <row r="20" spans="1:8" x14ac:dyDescent="0.25">
      <c r="A20" s="16"/>
      <c r="B20" s="16"/>
      <c r="C20" s="16"/>
      <c r="D20" s="16"/>
      <c r="E20" s="16"/>
      <c r="F20" s="16"/>
      <c r="G20" s="16"/>
      <c r="H20" s="16"/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93D8-BF92-4CD8-BDB5-E88A60BA1EA4}">
  <dimension ref="A1:CD174"/>
  <sheetViews>
    <sheetView topLeftCell="K1" workbookViewId="0">
      <selection activeCell="L171" sqref="L171"/>
    </sheetView>
  </sheetViews>
  <sheetFormatPr baseColWidth="10" defaultColWidth="7.625" defaultRowHeight="15.75" x14ac:dyDescent="0.25"/>
  <cols>
    <col min="1" max="1" width="6.625" customWidth="1"/>
    <col min="2" max="2" width="6.125" customWidth="1"/>
    <col min="3" max="3" width="7.125" customWidth="1"/>
    <col min="4" max="4" width="31.375" customWidth="1"/>
    <col min="5" max="5" width="14.5" customWidth="1"/>
    <col min="6" max="6" width="29.5" customWidth="1"/>
    <col min="7" max="7" width="8.625" customWidth="1"/>
    <col min="8" max="8" width="25.875" customWidth="1"/>
    <col min="9" max="9" width="10" customWidth="1"/>
    <col min="10" max="10" width="36.5" customWidth="1"/>
    <col min="11" max="11" width="8.125" customWidth="1"/>
    <col min="12" max="12" width="50.875" customWidth="1"/>
    <col min="13" max="13" width="13.125" style="63" customWidth="1"/>
    <col min="14" max="14" width="14.625" customWidth="1"/>
    <col min="15" max="15" width="15.5" bestFit="1" customWidth="1"/>
    <col min="16" max="16" width="13.375" customWidth="1"/>
    <col min="17" max="17" width="13.5" customWidth="1"/>
    <col min="18" max="18" width="15.875" customWidth="1"/>
    <col min="19" max="19" width="15.375" customWidth="1"/>
    <col min="20" max="20" width="21.125" bestFit="1" customWidth="1"/>
    <col min="21" max="21" width="19" bestFit="1" customWidth="1"/>
    <col min="22" max="22" width="15.125" customWidth="1"/>
    <col min="23" max="23" width="16.125" customWidth="1"/>
    <col min="24" max="24" width="19.625" customWidth="1"/>
    <col min="25" max="27" width="22.625" customWidth="1"/>
    <col min="28" max="28" width="25.375" bestFit="1" customWidth="1"/>
    <col min="29" max="29" width="17.125" customWidth="1"/>
    <col min="30" max="30" width="14" customWidth="1"/>
    <col min="31" max="31" width="22.625" customWidth="1"/>
    <col min="32" max="32" width="22.375" customWidth="1"/>
    <col min="33" max="33" width="18" customWidth="1"/>
    <col min="34" max="34" width="22.625" customWidth="1"/>
    <col min="35" max="35" width="15.625" customWidth="1"/>
    <col min="36" max="36" width="19" bestFit="1" customWidth="1"/>
    <col min="37" max="37" width="16" customWidth="1"/>
    <col min="38" max="38" width="17.625" customWidth="1"/>
    <col min="39" max="39" width="18.125" customWidth="1"/>
    <col min="40" max="40" width="20.125" customWidth="1"/>
    <col min="41" max="41" width="20.625" customWidth="1"/>
    <col min="42" max="42" width="22.625" customWidth="1"/>
    <col min="43" max="43" width="18.5" customWidth="1"/>
    <col min="44" max="44" width="17.625" customWidth="1"/>
    <col min="45" max="45" width="15.625" customWidth="1"/>
    <col min="46" max="46" width="24.625" customWidth="1"/>
    <col min="47" max="47" width="19.625" customWidth="1"/>
    <col min="48" max="48" width="15.625" customWidth="1"/>
    <col min="49" max="49" width="17.5" customWidth="1"/>
    <col min="50" max="50" width="14" customWidth="1"/>
    <col min="51" max="51" width="17.625" customWidth="1"/>
    <col min="52" max="52" width="22.625" customWidth="1"/>
    <col min="53" max="53" width="16.625" customWidth="1"/>
    <col min="54" max="54" width="16.375" customWidth="1"/>
    <col min="55" max="57" width="22.625" customWidth="1"/>
    <col min="58" max="58" width="25.375" customWidth="1"/>
    <col min="59" max="59" width="14.625" customWidth="1"/>
    <col min="60" max="60" width="14.125" customWidth="1"/>
    <col min="61" max="61" width="23.875" customWidth="1"/>
    <col min="62" max="62" width="25.375" customWidth="1"/>
    <col min="63" max="63" width="13.375" customWidth="1"/>
    <col min="64" max="64" width="19.625" customWidth="1"/>
    <col min="65" max="65" width="20.125" customWidth="1"/>
    <col min="66" max="66" width="18.375" customWidth="1"/>
    <col min="67" max="67" width="19.125" customWidth="1"/>
    <col min="68" max="68" width="14.5" customWidth="1"/>
    <col min="69" max="69" width="16" customWidth="1"/>
    <col min="70" max="70" width="22.125" bestFit="1" customWidth="1"/>
    <col min="71" max="71" width="23.625" bestFit="1" customWidth="1"/>
    <col min="72" max="72" width="26.875" bestFit="1" customWidth="1"/>
    <col min="73" max="73" width="30.875" bestFit="1" customWidth="1"/>
    <col min="74" max="74" width="16.125" customWidth="1"/>
    <col min="75" max="75" width="17.125" customWidth="1"/>
    <col min="76" max="76" width="22" customWidth="1"/>
    <col min="77" max="77" width="20.125" customWidth="1"/>
    <col min="78" max="79" width="15.125" customWidth="1"/>
    <col min="80" max="80" width="13.5" customWidth="1"/>
    <col min="81" max="81" width="10.625" customWidth="1"/>
    <col min="82" max="82" width="33.625" bestFit="1" customWidth="1"/>
  </cols>
  <sheetData>
    <row r="1" spans="1:82" x14ac:dyDescent="0.25">
      <c r="A1" s="490" t="s">
        <v>1025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1" t="s">
        <v>1026</v>
      </c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/>
      <c r="AJ1" s="491"/>
      <c r="AK1" s="491"/>
      <c r="AL1" s="491"/>
      <c r="AM1" s="491"/>
      <c r="AN1" s="491"/>
      <c r="AO1" s="491"/>
      <c r="AP1" s="491"/>
      <c r="AQ1" s="491"/>
      <c r="AR1" s="491"/>
      <c r="AS1" s="491"/>
      <c r="AT1" s="491"/>
      <c r="AU1" s="491"/>
      <c r="AV1" s="491"/>
      <c r="AW1" s="491"/>
      <c r="AX1" s="491"/>
      <c r="AY1" s="491"/>
      <c r="AZ1" s="491"/>
      <c r="BA1" s="491"/>
      <c r="BB1" s="491"/>
      <c r="BC1" s="491"/>
      <c r="BD1" s="491"/>
      <c r="BE1" s="491"/>
      <c r="BF1" s="491"/>
      <c r="BG1" s="491"/>
      <c r="BH1" s="491"/>
      <c r="BI1" s="491"/>
      <c r="BJ1" s="491"/>
      <c r="BK1" s="491"/>
      <c r="BL1" s="491"/>
      <c r="BM1" s="491"/>
      <c r="BN1" s="491"/>
      <c r="BO1" s="491"/>
      <c r="BP1" s="491"/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</row>
    <row r="2" spans="1:82" ht="45.6" customHeight="1" x14ac:dyDescent="0.25">
      <c r="A2" s="65" t="s">
        <v>1027</v>
      </c>
      <c r="B2" s="65" t="s">
        <v>1028</v>
      </c>
      <c r="C2" s="65" t="s">
        <v>1029</v>
      </c>
      <c r="D2" s="66" t="s">
        <v>1030</v>
      </c>
      <c r="E2" s="66" t="s">
        <v>1030</v>
      </c>
      <c r="F2" s="66" t="s">
        <v>1030</v>
      </c>
      <c r="G2" s="66" t="s">
        <v>1030</v>
      </c>
      <c r="H2" s="66" t="s">
        <v>1030</v>
      </c>
      <c r="I2" s="65" t="s">
        <v>1031</v>
      </c>
      <c r="J2" s="66" t="s">
        <v>1030</v>
      </c>
      <c r="K2" s="66" t="s">
        <v>1030</v>
      </c>
      <c r="L2" s="65" t="s">
        <v>1032</v>
      </c>
      <c r="M2" s="67" t="s">
        <v>1033</v>
      </c>
      <c r="N2" s="65" t="s">
        <v>1030</v>
      </c>
      <c r="O2" s="65" t="s">
        <v>1034</v>
      </c>
      <c r="P2" s="65" t="s">
        <v>1033</v>
      </c>
      <c r="Q2" s="65" t="s">
        <v>1033</v>
      </c>
      <c r="R2" s="65" t="s">
        <v>1033</v>
      </c>
      <c r="S2" s="65" t="s">
        <v>1033</v>
      </c>
      <c r="T2" s="65" t="s">
        <v>1033</v>
      </c>
      <c r="U2" s="65" t="s">
        <v>1033</v>
      </c>
      <c r="V2" s="65" t="s">
        <v>1033</v>
      </c>
      <c r="W2" s="68" t="s">
        <v>1035</v>
      </c>
      <c r="X2" s="68" t="s">
        <v>1035</v>
      </c>
      <c r="Y2" s="68" t="s">
        <v>1035</v>
      </c>
      <c r="Z2" s="68" t="s">
        <v>1035</v>
      </c>
      <c r="AA2" s="68" t="s">
        <v>1035</v>
      </c>
      <c r="AB2" s="68" t="s">
        <v>1035</v>
      </c>
      <c r="AC2" s="65" t="s">
        <v>1033</v>
      </c>
      <c r="AD2" s="65" t="s">
        <v>1033</v>
      </c>
      <c r="AE2" s="65" t="s">
        <v>1033</v>
      </c>
      <c r="AF2" s="65" t="s">
        <v>1033</v>
      </c>
      <c r="AG2" s="65" t="s">
        <v>1033</v>
      </c>
      <c r="AH2" s="66" t="s">
        <v>1030</v>
      </c>
      <c r="AI2" s="65" t="s">
        <v>1033</v>
      </c>
      <c r="AJ2" s="65" t="s">
        <v>1033</v>
      </c>
      <c r="AK2" s="65" t="s">
        <v>1033</v>
      </c>
      <c r="AL2" s="68" t="s">
        <v>1035</v>
      </c>
      <c r="AM2" s="68" t="s">
        <v>1035</v>
      </c>
      <c r="AN2" s="68" t="s">
        <v>1035</v>
      </c>
      <c r="AO2" s="68" t="s">
        <v>1035</v>
      </c>
      <c r="AP2" s="68" t="s">
        <v>1035</v>
      </c>
      <c r="AQ2" s="68" t="s">
        <v>1035</v>
      </c>
      <c r="AR2" s="65" t="s">
        <v>1033</v>
      </c>
      <c r="AS2" s="65" t="s">
        <v>1033</v>
      </c>
      <c r="AT2" s="65" t="s">
        <v>1033</v>
      </c>
      <c r="AU2" s="65" t="s">
        <v>1033</v>
      </c>
      <c r="AV2" s="65" t="s">
        <v>1033</v>
      </c>
      <c r="AW2" s="66" t="s">
        <v>1030</v>
      </c>
      <c r="AX2" s="65" t="s">
        <v>1033</v>
      </c>
      <c r="AY2" s="65" t="s">
        <v>1033</v>
      </c>
      <c r="AZ2" s="65" t="s">
        <v>1033</v>
      </c>
      <c r="BA2" s="68" t="s">
        <v>1035</v>
      </c>
      <c r="BB2" s="68" t="s">
        <v>1035</v>
      </c>
      <c r="BC2" s="68" t="s">
        <v>1035</v>
      </c>
      <c r="BD2" s="68" t="s">
        <v>1035</v>
      </c>
      <c r="BE2" s="68" t="s">
        <v>1035</v>
      </c>
      <c r="BF2" s="68" t="s">
        <v>1035</v>
      </c>
      <c r="BG2" s="65" t="s">
        <v>1033</v>
      </c>
      <c r="BH2" s="65" t="s">
        <v>1033</v>
      </c>
      <c r="BI2" s="65" t="s">
        <v>1033</v>
      </c>
      <c r="BJ2" s="65" t="s">
        <v>1033</v>
      </c>
      <c r="BK2" s="65" t="s">
        <v>1033</v>
      </c>
      <c r="BL2" s="66" t="s">
        <v>1030</v>
      </c>
      <c r="BM2" s="65" t="s">
        <v>1033</v>
      </c>
      <c r="BN2" s="65" t="s">
        <v>1033</v>
      </c>
      <c r="BO2" s="65" t="s">
        <v>1033</v>
      </c>
      <c r="BP2" s="68" t="s">
        <v>1035</v>
      </c>
      <c r="BQ2" s="68" t="s">
        <v>1035</v>
      </c>
      <c r="BR2" s="68" t="s">
        <v>1035</v>
      </c>
      <c r="BS2" s="68" t="s">
        <v>1035</v>
      </c>
      <c r="BT2" s="68" t="s">
        <v>1035</v>
      </c>
      <c r="BU2" s="68" t="s">
        <v>1035</v>
      </c>
      <c r="BV2" s="65" t="s">
        <v>1033</v>
      </c>
      <c r="BW2" s="65" t="s">
        <v>1033</v>
      </c>
      <c r="BX2" s="65" t="s">
        <v>1033</v>
      </c>
      <c r="BY2" s="65" t="s">
        <v>1033</v>
      </c>
      <c r="BZ2" s="65" t="s">
        <v>1033</v>
      </c>
      <c r="CA2" s="66" t="s">
        <v>1030</v>
      </c>
      <c r="CB2" s="65" t="s">
        <v>1036</v>
      </c>
      <c r="CC2" s="65" t="s">
        <v>1037</v>
      </c>
      <c r="CD2" s="65" t="s">
        <v>1038</v>
      </c>
    </row>
    <row r="3" spans="1:82" s="71" customFormat="1" ht="62.25" customHeight="1" x14ac:dyDescent="0.25">
      <c r="A3" s="60" t="s">
        <v>1039</v>
      </c>
      <c r="B3" s="60" t="s">
        <v>1040</v>
      </c>
      <c r="C3" s="60" t="s">
        <v>558</v>
      </c>
      <c r="D3" s="60" t="s">
        <v>559</v>
      </c>
      <c r="E3" s="60" t="s">
        <v>560</v>
      </c>
      <c r="F3" s="60" t="s">
        <v>561</v>
      </c>
      <c r="G3" s="60" t="s">
        <v>562</v>
      </c>
      <c r="H3" s="60" t="s">
        <v>563</v>
      </c>
      <c r="I3" s="60" t="s">
        <v>564</v>
      </c>
      <c r="J3" s="60" t="s">
        <v>565</v>
      </c>
      <c r="K3" s="60" t="s">
        <v>566</v>
      </c>
      <c r="L3" s="60" t="s">
        <v>567</v>
      </c>
      <c r="M3" s="61" t="s">
        <v>568</v>
      </c>
      <c r="N3" s="60" t="s">
        <v>569</v>
      </c>
      <c r="O3" s="60" t="s">
        <v>570</v>
      </c>
      <c r="P3" s="60" t="s">
        <v>571</v>
      </c>
      <c r="Q3" s="60" t="s">
        <v>572</v>
      </c>
      <c r="R3" s="60" t="s">
        <v>573</v>
      </c>
      <c r="S3" s="60" t="s">
        <v>574</v>
      </c>
      <c r="T3" s="60" t="s">
        <v>1041</v>
      </c>
      <c r="U3" s="69" t="s">
        <v>1042</v>
      </c>
      <c r="V3" s="69" t="s">
        <v>1043</v>
      </c>
      <c r="W3" s="70" t="s">
        <v>1044</v>
      </c>
      <c r="X3" s="70" t="s">
        <v>1045</v>
      </c>
      <c r="Y3" s="70" t="s">
        <v>1046</v>
      </c>
      <c r="Z3" s="70" t="s">
        <v>1047</v>
      </c>
      <c r="AA3" s="70" t="s">
        <v>1048</v>
      </c>
      <c r="AB3" s="70" t="s">
        <v>1049</v>
      </c>
      <c r="AC3" s="69" t="s">
        <v>1050</v>
      </c>
      <c r="AD3" s="69" t="s">
        <v>1051</v>
      </c>
      <c r="AE3" s="60" t="s">
        <v>1052</v>
      </c>
      <c r="AF3" s="60" t="s">
        <v>1053</v>
      </c>
      <c r="AG3" s="60" t="s">
        <v>1054</v>
      </c>
      <c r="AH3" s="60" t="s">
        <v>1055</v>
      </c>
      <c r="AI3" s="60" t="s">
        <v>1056</v>
      </c>
      <c r="AJ3" s="69" t="s">
        <v>1057</v>
      </c>
      <c r="AK3" s="69" t="s">
        <v>1058</v>
      </c>
      <c r="AL3" s="69" t="s">
        <v>1059</v>
      </c>
      <c r="AM3" s="69" t="s">
        <v>1060</v>
      </c>
      <c r="AN3" s="69" t="s">
        <v>1061</v>
      </c>
      <c r="AO3" s="69" t="s">
        <v>1062</v>
      </c>
      <c r="AP3" s="69" t="s">
        <v>1063</v>
      </c>
      <c r="AQ3" s="69" t="s">
        <v>1064</v>
      </c>
      <c r="AR3" s="69" t="s">
        <v>1065</v>
      </c>
      <c r="AS3" s="69" t="s">
        <v>1066</v>
      </c>
      <c r="AT3" s="60" t="s">
        <v>1067</v>
      </c>
      <c r="AU3" s="60" t="s">
        <v>1068</v>
      </c>
      <c r="AV3" s="60" t="s">
        <v>1069</v>
      </c>
      <c r="AW3" s="60" t="s">
        <v>1070</v>
      </c>
      <c r="AX3" s="60" t="s">
        <v>1071</v>
      </c>
      <c r="AY3" s="69" t="s">
        <v>1072</v>
      </c>
      <c r="AZ3" s="69" t="s">
        <v>1073</v>
      </c>
      <c r="BA3" s="69" t="s">
        <v>1074</v>
      </c>
      <c r="BB3" s="69" t="s">
        <v>1075</v>
      </c>
      <c r="BC3" s="69" t="s">
        <v>1076</v>
      </c>
      <c r="BD3" s="69" t="s">
        <v>1077</v>
      </c>
      <c r="BE3" s="69" t="s">
        <v>1078</v>
      </c>
      <c r="BF3" s="69" t="s">
        <v>1079</v>
      </c>
      <c r="BG3" s="69" t="s">
        <v>1080</v>
      </c>
      <c r="BH3" s="69" t="s">
        <v>1081</v>
      </c>
      <c r="BI3" s="60" t="s">
        <v>1082</v>
      </c>
      <c r="BJ3" s="60" t="s">
        <v>1083</v>
      </c>
      <c r="BK3" s="60" t="s">
        <v>1084</v>
      </c>
      <c r="BL3" s="60" t="s">
        <v>1085</v>
      </c>
      <c r="BM3" s="60" t="s">
        <v>1086</v>
      </c>
      <c r="BN3" s="69" t="s">
        <v>1087</v>
      </c>
      <c r="BO3" s="69" t="s">
        <v>1088</v>
      </c>
      <c r="BP3" s="69" t="s">
        <v>1089</v>
      </c>
      <c r="BQ3" s="69" t="s">
        <v>1090</v>
      </c>
      <c r="BR3" s="69" t="s">
        <v>1091</v>
      </c>
      <c r="BS3" s="69" t="s">
        <v>1092</v>
      </c>
      <c r="BT3" s="69" t="s">
        <v>1093</v>
      </c>
      <c r="BU3" s="69" t="s">
        <v>1094</v>
      </c>
      <c r="BV3" s="69" t="s">
        <v>1095</v>
      </c>
      <c r="BW3" s="69" t="s">
        <v>1096</v>
      </c>
      <c r="BX3" s="60" t="s">
        <v>1097</v>
      </c>
      <c r="BY3" s="60" t="s">
        <v>1098</v>
      </c>
      <c r="BZ3" s="60" t="s">
        <v>1099</v>
      </c>
      <c r="CA3" s="60" t="s">
        <v>1100</v>
      </c>
      <c r="CB3" s="60" t="s">
        <v>1101</v>
      </c>
      <c r="CC3" s="60" t="s">
        <v>1102</v>
      </c>
      <c r="CD3" s="60" t="s">
        <v>1103</v>
      </c>
    </row>
    <row r="4" spans="1:82" hidden="1" x14ac:dyDescent="0.25">
      <c r="A4" s="72" t="s">
        <v>1104</v>
      </c>
      <c r="B4" s="72"/>
      <c r="C4" s="72" t="s">
        <v>575</v>
      </c>
      <c r="D4" s="72" t="s">
        <v>576</v>
      </c>
      <c r="E4" s="72" t="s">
        <v>577</v>
      </c>
      <c r="F4" s="72" t="s">
        <v>578</v>
      </c>
      <c r="G4" s="72" t="s">
        <v>579</v>
      </c>
      <c r="H4" s="72" t="s">
        <v>580</v>
      </c>
      <c r="I4" s="72">
        <v>220102900</v>
      </c>
      <c r="J4" s="72" t="s">
        <v>581</v>
      </c>
      <c r="K4" s="72" t="s">
        <v>582</v>
      </c>
      <c r="L4" s="72" t="s">
        <v>583</v>
      </c>
      <c r="M4" s="73">
        <v>650</v>
      </c>
      <c r="N4" s="72" t="s">
        <v>423</v>
      </c>
      <c r="O4" s="72" t="s">
        <v>584</v>
      </c>
      <c r="P4" s="72">
        <v>650</v>
      </c>
      <c r="Q4" s="72">
        <v>650</v>
      </c>
      <c r="R4" s="72">
        <v>650</v>
      </c>
      <c r="S4" s="72">
        <v>650</v>
      </c>
      <c r="T4" s="74">
        <v>720358267</v>
      </c>
      <c r="U4" s="74">
        <v>155416667.49000001</v>
      </c>
      <c r="V4" s="74"/>
      <c r="W4" s="74"/>
      <c r="X4" s="74"/>
      <c r="Y4" s="74"/>
      <c r="Z4" s="74">
        <v>23600000</v>
      </c>
      <c r="AA4" s="74"/>
      <c r="AB4" s="74"/>
      <c r="AC4" s="74"/>
      <c r="AD4" s="74"/>
      <c r="AE4" s="74"/>
      <c r="AF4" s="74"/>
      <c r="AG4" s="74"/>
      <c r="AH4" s="74">
        <f t="shared" ref="AH4:AH67" si="0">IF(COUNTA(T4:AG4)&gt;0, SUM(T4:AG4), "")</f>
        <v>899374934.49000001</v>
      </c>
      <c r="AI4" s="74">
        <v>860000000</v>
      </c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>
        <v>400000000</v>
      </c>
      <c r="AU4" s="74"/>
      <c r="AV4" s="74"/>
      <c r="AW4" s="74">
        <f t="shared" ref="AW4:AW67" si="1">IF(COUNTA(AI4:AV4)&gt;0, SUM(AI4:AV4), "")</f>
        <v>1260000000</v>
      </c>
      <c r="AX4" s="74">
        <v>908590000</v>
      </c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>
        <v>422600000</v>
      </c>
      <c r="BJ4" s="74"/>
      <c r="BK4" s="74"/>
      <c r="BL4" s="74">
        <f t="shared" ref="BL4:BL67" si="2">IF(COUNTA(AX4:BK4)&gt;0, SUM(AX4:BK4), "")</f>
        <v>1331190000</v>
      </c>
      <c r="BM4" s="74">
        <v>965104298</v>
      </c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>
        <v>448885720</v>
      </c>
      <c r="BY4" s="74"/>
      <c r="BZ4" s="74"/>
      <c r="CA4" s="74">
        <f t="shared" ref="CA4:CA67" si="3">IF(COUNTA(BM4:BZ4)&gt;0, SUM(BM4:BZ4), "")</f>
        <v>1413990018</v>
      </c>
      <c r="CB4" s="72"/>
      <c r="CC4" s="72" t="s">
        <v>1105</v>
      </c>
      <c r="CD4" s="72" t="s">
        <v>1106</v>
      </c>
    </row>
    <row r="5" spans="1:82" hidden="1" x14ac:dyDescent="0.25">
      <c r="A5" s="72" t="s">
        <v>1107</v>
      </c>
      <c r="B5" s="72"/>
      <c r="C5" s="72" t="s">
        <v>575</v>
      </c>
      <c r="D5" s="72" t="s">
        <v>576</v>
      </c>
      <c r="E5" s="72" t="s">
        <v>577</v>
      </c>
      <c r="F5" s="72" t="s">
        <v>578</v>
      </c>
      <c r="G5" s="72" t="s">
        <v>585</v>
      </c>
      <c r="H5" s="72" t="s">
        <v>586</v>
      </c>
      <c r="I5" s="72">
        <v>220103300</v>
      </c>
      <c r="J5" s="72" t="s">
        <v>587</v>
      </c>
      <c r="K5" s="72" t="s">
        <v>582</v>
      </c>
      <c r="L5" s="72" t="s">
        <v>588</v>
      </c>
      <c r="M5" s="73">
        <v>4000</v>
      </c>
      <c r="N5" s="72" t="s">
        <v>423</v>
      </c>
      <c r="O5" s="72" t="s">
        <v>589</v>
      </c>
      <c r="P5" s="72">
        <v>1000</v>
      </c>
      <c r="Q5" s="72">
        <v>1000</v>
      </c>
      <c r="R5" s="72">
        <v>1000</v>
      </c>
      <c r="S5" s="72">
        <v>1000</v>
      </c>
      <c r="T5" s="74">
        <v>12800000</v>
      </c>
      <c r="U5" s="74">
        <v>1132242541.51</v>
      </c>
      <c r="V5" s="74"/>
      <c r="W5" s="74"/>
      <c r="X5" s="74"/>
      <c r="Y5" s="74"/>
      <c r="Z5" s="74">
        <v>159600000</v>
      </c>
      <c r="AA5" s="74"/>
      <c r="AB5" s="74"/>
      <c r="AC5" s="74"/>
      <c r="AD5" s="74"/>
      <c r="AE5" s="74"/>
      <c r="AF5" s="74"/>
      <c r="AG5" s="74"/>
      <c r="AH5" s="74">
        <f t="shared" si="0"/>
        <v>1304642541.51</v>
      </c>
      <c r="AI5" s="74">
        <v>130800000</v>
      </c>
      <c r="AJ5" s="74">
        <v>1030653046.5089999</v>
      </c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>
        <f t="shared" si="1"/>
        <v>1161453046.5089998</v>
      </c>
      <c r="AX5" s="74">
        <v>138190200</v>
      </c>
      <c r="AY5" s="74">
        <v>1088884944</v>
      </c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>
        <f t="shared" si="2"/>
        <v>1227075144</v>
      </c>
      <c r="BM5" s="74">
        <v>146785630</v>
      </c>
      <c r="BN5" s="74">
        <v>1156613587</v>
      </c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>
        <f t="shared" si="3"/>
        <v>1303399217</v>
      </c>
      <c r="CB5" s="72"/>
      <c r="CC5" s="72" t="s">
        <v>1105</v>
      </c>
      <c r="CD5" s="72" t="s">
        <v>1106</v>
      </c>
    </row>
    <row r="6" spans="1:82" hidden="1" x14ac:dyDescent="0.25">
      <c r="A6" s="75" t="s">
        <v>1108</v>
      </c>
      <c r="B6" s="75"/>
      <c r="C6" s="75" t="s">
        <v>575</v>
      </c>
      <c r="D6" s="75" t="s">
        <v>576</v>
      </c>
      <c r="E6" s="75" t="s">
        <v>632</v>
      </c>
      <c r="F6" s="75" t="s">
        <v>886</v>
      </c>
      <c r="G6" s="75" t="s">
        <v>1109</v>
      </c>
      <c r="H6" s="75" t="s">
        <v>1110</v>
      </c>
      <c r="I6" s="75">
        <v>410101400</v>
      </c>
      <c r="J6" s="75" t="s">
        <v>1111</v>
      </c>
      <c r="K6" s="75" t="s">
        <v>582</v>
      </c>
      <c r="L6" s="75" t="s">
        <v>1112</v>
      </c>
      <c r="M6" s="76">
        <v>500</v>
      </c>
      <c r="N6" s="75" t="s">
        <v>423</v>
      </c>
      <c r="O6" s="75" t="s">
        <v>589</v>
      </c>
      <c r="P6" s="75"/>
      <c r="Q6" s="75">
        <v>500</v>
      </c>
      <c r="R6" s="75"/>
      <c r="S6" s="75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 t="str">
        <f t="shared" si="0"/>
        <v/>
      </c>
      <c r="AI6" s="77">
        <v>18000000</v>
      </c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>
        <f t="shared" si="1"/>
        <v>18000000</v>
      </c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 t="str">
        <f t="shared" si="2"/>
        <v/>
      </c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 t="str">
        <f t="shared" si="3"/>
        <v/>
      </c>
      <c r="CB6" s="75"/>
      <c r="CC6" s="75" t="s">
        <v>1105</v>
      </c>
      <c r="CD6" s="75" t="s">
        <v>1113</v>
      </c>
    </row>
    <row r="7" spans="1:82" hidden="1" x14ac:dyDescent="0.25">
      <c r="A7" s="72" t="s">
        <v>1114</v>
      </c>
      <c r="B7" s="72"/>
      <c r="C7" s="72" t="s">
        <v>575</v>
      </c>
      <c r="D7" s="72" t="s">
        <v>576</v>
      </c>
      <c r="E7" s="72" t="s">
        <v>577</v>
      </c>
      <c r="F7" s="72" t="s">
        <v>578</v>
      </c>
      <c r="G7" s="72" t="s">
        <v>590</v>
      </c>
      <c r="H7" s="72" t="s">
        <v>591</v>
      </c>
      <c r="I7" s="72">
        <v>220106200</v>
      </c>
      <c r="J7" s="72" t="s">
        <v>592</v>
      </c>
      <c r="K7" s="72" t="s">
        <v>582</v>
      </c>
      <c r="L7" s="72" t="s">
        <v>593</v>
      </c>
      <c r="M7" s="73">
        <v>9</v>
      </c>
      <c r="N7" s="72" t="s">
        <v>423</v>
      </c>
      <c r="O7" s="72" t="s">
        <v>584</v>
      </c>
      <c r="P7" s="72">
        <v>9</v>
      </c>
      <c r="Q7" s="72">
        <v>9</v>
      </c>
      <c r="R7" s="72">
        <v>9</v>
      </c>
      <c r="S7" s="72">
        <v>9</v>
      </c>
      <c r="T7" s="74">
        <v>1133841732</v>
      </c>
      <c r="U7" s="74">
        <v>636284131</v>
      </c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>
        <f t="shared" si="0"/>
        <v>1770125863</v>
      </c>
      <c r="AI7" s="74">
        <v>247817629</v>
      </c>
      <c r="AJ7" s="74">
        <v>922182371</v>
      </c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>
        <f t="shared" si="1"/>
        <v>1170000000</v>
      </c>
      <c r="AX7" s="74">
        <v>212958993</v>
      </c>
      <c r="AY7" s="74">
        <v>983767371</v>
      </c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>
        <f t="shared" si="2"/>
        <v>1196726364</v>
      </c>
      <c r="BM7" s="74">
        <v>215766786</v>
      </c>
      <c r="BN7" s="74">
        <v>1055395958</v>
      </c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>
        <f t="shared" si="3"/>
        <v>1271162744</v>
      </c>
      <c r="CB7" s="72"/>
      <c r="CC7" s="72" t="s">
        <v>1105</v>
      </c>
      <c r="CD7" s="72" t="s">
        <v>1106</v>
      </c>
    </row>
    <row r="8" spans="1:82" s="75" customFormat="1" hidden="1" x14ac:dyDescent="0.25">
      <c r="A8" s="72" t="s">
        <v>1115</v>
      </c>
      <c r="B8" s="72"/>
      <c r="C8" s="72" t="s">
        <v>575</v>
      </c>
      <c r="D8" s="72" t="s">
        <v>576</v>
      </c>
      <c r="E8" s="72" t="s">
        <v>577</v>
      </c>
      <c r="F8" s="72" t="s">
        <v>578</v>
      </c>
      <c r="G8" s="72" t="s">
        <v>594</v>
      </c>
      <c r="H8" s="72" t="s">
        <v>595</v>
      </c>
      <c r="I8" s="72">
        <v>220107900</v>
      </c>
      <c r="J8" s="72" t="s">
        <v>596</v>
      </c>
      <c r="K8" s="72" t="s">
        <v>582</v>
      </c>
      <c r="L8" s="72" t="s">
        <v>597</v>
      </c>
      <c r="M8" s="73">
        <v>7391</v>
      </c>
      <c r="N8" s="72" t="s">
        <v>423</v>
      </c>
      <c r="O8" s="72" t="s">
        <v>584</v>
      </c>
      <c r="P8" s="72">
        <v>7391</v>
      </c>
      <c r="Q8" s="72">
        <v>7391</v>
      </c>
      <c r="R8" s="72">
        <v>7391</v>
      </c>
      <c r="S8" s="72">
        <v>7391</v>
      </c>
      <c r="T8" s="74"/>
      <c r="U8" s="74"/>
      <c r="V8" s="74"/>
      <c r="W8" s="74"/>
      <c r="X8" s="74"/>
      <c r="Y8" s="74"/>
      <c r="Z8" s="74"/>
      <c r="AA8" s="74">
        <v>364920069</v>
      </c>
      <c r="AB8" s="74"/>
      <c r="AC8" s="74"/>
      <c r="AD8" s="74"/>
      <c r="AE8" s="74"/>
      <c r="AF8" s="74"/>
      <c r="AG8" s="74"/>
      <c r="AH8" s="74">
        <f t="shared" si="0"/>
        <v>364920069</v>
      </c>
      <c r="AI8" s="74"/>
      <c r="AJ8" s="74"/>
      <c r="AK8" s="74"/>
      <c r="AL8" s="74"/>
      <c r="AM8" s="74"/>
      <c r="AN8" s="74"/>
      <c r="AO8" s="74"/>
      <c r="AP8" s="74">
        <v>393018914</v>
      </c>
      <c r="AQ8" s="74"/>
      <c r="AR8" s="74"/>
      <c r="AS8" s="74"/>
      <c r="AT8" s="74"/>
      <c r="AU8" s="74"/>
      <c r="AV8" s="74"/>
      <c r="AW8" s="74">
        <f t="shared" si="1"/>
        <v>393018914</v>
      </c>
      <c r="AX8" s="74"/>
      <c r="AY8" s="74"/>
      <c r="AZ8" s="74"/>
      <c r="BA8" s="74"/>
      <c r="BB8" s="74"/>
      <c r="BC8" s="74"/>
      <c r="BD8" s="74"/>
      <c r="BE8" s="74">
        <v>422600000</v>
      </c>
      <c r="BF8" s="74"/>
      <c r="BG8" s="74"/>
      <c r="BH8" s="74"/>
      <c r="BI8" s="74"/>
      <c r="BJ8" s="74"/>
      <c r="BK8" s="74"/>
      <c r="BL8" s="74">
        <f t="shared" si="2"/>
        <v>422600000</v>
      </c>
      <c r="BM8" s="74"/>
      <c r="BN8" s="74"/>
      <c r="BO8" s="74"/>
      <c r="BP8" s="74"/>
      <c r="BQ8" s="74"/>
      <c r="BR8" s="74"/>
      <c r="BS8" s="74"/>
      <c r="BT8" s="74">
        <v>448885720</v>
      </c>
      <c r="BU8" s="74"/>
      <c r="BV8" s="74"/>
      <c r="BW8" s="74"/>
      <c r="BX8" s="74"/>
      <c r="BY8" s="74"/>
      <c r="BZ8" s="74"/>
      <c r="CA8" s="74">
        <f t="shared" si="3"/>
        <v>448885720</v>
      </c>
      <c r="CB8" s="72"/>
      <c r="CC8" s="72" t="s">
        <v>1105</v>
      </c>
      <c r="CD8" s="72" t="s">
        <v>1106</v>
      </c>
    </row>
    <row r="9" spans="1:82" s="75" customFormat="1" hidden="1" x14ac:dyDescent="0.25">
      <c r="A9" s="72" t="s">
        <v>1116</v>
      </c>
      <c r="B9" s="72"/>
      <c r="C9" s="72" t="s">
        <v>575</v>
      </c>
      <c r="D9" s="72" t="s">
        <v>576</v>
      </c>
      <c r="E9" s="72" t="s">
        <v>577</v>
      </c>
      <c r="F9" s="72" t="s">
        <v>598</v>
      </c>
      <c r="G9" s="72" t="s">
        <v>599</v>
      </c>
      <c r="H9" s="72" t="s">
        <v>600</v>
      </c>
      <c r="I9" s="72">
        <v>220206200</v>
      </c>
      <c r="J9" s="72" t="s">
        <v>601</v>
      </c>
      <c r="K9" s="72" t="s">
        <v>582</v>
      </c>
      <c r="L9" s="72" t="s">
        <v>602</v>
      </c>
      <c r="M9" s="73">
        <v>1200</v>
      </c>
      <c r="N9" s="72" t="s">
        <v>423</v>
      </c>
      <c r="O9" s="72" t="s">
        <v>584</v>
      </c>
      <c r="P9" s="72">
        <v>1200</v>
      </c>
      <c r="Q9" s="72">
        <v>1200</v>
      </c>
      <c r="R9" s="72">
        <v>1200</v>
      </c>
      <c r="S9" s="72">
        <v>1200</v>
      </c>
      <c r="T9" s="74">
        <v>1037001613.8</v>
      </c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>
        <f t="shared" si="0"/>
        <v>1037001613.8</v>
      </c>
      <c r="AI9" s="74">
        <v>286250000</v>
      </c>
      <c r="AJ9" s="74"/>
      <c r="AK9" s="74"/>
      <c r="AL9" s="74"/>
      <c r="AM9" s="74"/>
      <c r="AN9" s="74"/>
      <c r="AO9" s="74"/>
      <c r="AP9" s="74"/>
      <c r="AQ9" s="74"/>
      <c r="AR9" s="74"/>
      <c r="AS9" s="74">
        <v>22000000</v>
      </c>
      <c r="AT9" s="74"/>
      <c r="AU9" s="74"/>
      <c r="AV9" s="74"/>
      <c r="AW9" s="74">
        <f t="shared" si="1"/>
        <v>308250000</v>
      </c>
      <c r="AX9" s="74">
        <v>302423125</v>
      </c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>
        <v>22000000</v>
      </c>
      <c r="BL9" s="74">
        <f t="shared" si="2"/>
        <v>324423125</v>
      </c>
      <c r="BM9" s="74">
        <v>321233843</v>
      </c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>
        <f t="shared" si="3"/>
        <v>321233843</v>
      </c>
      <c r="CB9" s="72"/>
      <c r="CC9" s="72" t="s">
        <v>1105</v>
      </c>
      <c r="CD9" s="72" t="s">
        <v>1106</v>
      </c>
    </row>
    <row r="10" spans="1:82" hidden="1" x14ac:dyDescent="0.25">
      <c r="A10" s="72" t="s">
        <v>1117</v>
      </c>
      <c r="B10" s="72"/>
      <c r="C10" s="72" t="s">
        <v>575</v>
      </c>
      <c r="D10" s="72" t="s">
        <v>576</v>
      </c>
      <c r="E10" s="72" t="s">
        <v>577</v>
      </c>
      <c r="F10" s="72" t="s">
        <v>598</v>
      </c>
      <c r="G10" s="72" t="s">
        <v>603</v>
      </c>
      <c r="H10" s="72" t="s">
        <v>604</v>
      </c>
      <c r="I10" s="72">
        <v>220206300</v>
      </c>
      <c r="J10" s="72" t="s">
        <v>605</v>
      </c>
      <c r="K10" s="72" t="s">
        <v>582</v>
      </c>
      <c r="L10" s="72" t="s">
        <v>606</v>
      </c>
      <c r="M10" s="73">
        <v>30</v>
      </c>
      <c r="N10" s="72" t="s">
        <v>423</v>
      </c>
      <c r="O10" s="72" t="s">
        <v>584</v>
      </c>
      <c r="P10" s="72">
        <v>30</v>
      </c>
      <c r="Q10" s="72">
        <v>30</v>
      </c>
      <c r="R10" s="72">
        <v>30</v>
      </c>
      <c r="S10" s="72">
        <v>30</v>
      </c>
      <c r="T10" s="74">
        <v>30000000</v>
      </c>
      <c r="U10" s="74"/>
      <c r="V10" s="74"/>
      <c r="W10" s="74"/>
      <c r="X10" s="74"/>
      <c r="Y10" s="74"/>
      <c r="Z10" s="74">
        <v>16800000</v>
      </c>
      <c r="AA10" s="74"/>
      <c r="AB10" s="74"/>
      <c r="AC10" s="74"/>
      <c r="AD10" s="74"/>
      <c r="AE10" s="74"/>
      <c r="AF10" s="74"/>
      <c r="AG10" s="74"/>
      <c r="AH10" s="74">
        <f t="shared" si="0"/>
        <v>46800000</v>
      </c>
      <c r="AI10" s="74">
        <v>100000000</v>
      </c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>
        <f t="shared" si="1"/>
        <v>100000000</v>
      </c>
      <c r="AX10" s="74">
        <v>126780000</v>
      </c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>
        <f t="shared" si="2"/>
        <v>126780000</v>
      </c>
      <c r="BM10" s="74">
        <v>134665716</v>
      </c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>
        <f t="shared" si="3"/>
        <v>134665716</v>
      </c>
      <c r="CB10" s="72"/>
      <c r="CC10" s="72" t="s">
        <v>1105</v>
      </c>
      <c r="CD10" s="72" t="s">
        <v>1106</v>
      </c>
    </row>
    <row r="11" spans="1:82" hidden="1" x14ac:dyDescent="0.25">
      <c r="A11" t="s">
        <v>1118</v>
      </c>
      <c r="C11" t="s">
        <v>607</v>
      </c>
      <c r="D11" t="s">
        <v>608</v>
      </c>
      <c r="E11" t="s">
        <v>609</v>
      </c>
      <c r="F11" t="s">
        <v>610</v>
      </c>
      <c r="G11" t="s">
        <v>611</v>
      </c>
      <c r="H11" t="s">
        <v>612</v>
      </c>
      <c r="I11">
        <v>230107900</v>
      </c>
      <c r="J11" t="s">
        <v>613</v>
      </c>
      <c r="K11" t="s">
        <v>582</v>
      </c>
      <c r="L11" t="s">
        <v>614</v>
      </c>
      <c r="M11" s="63">
        <v>60</v>
      </c>
      <c r="N11" t="s">
        <v>423</v>
      </c>
      <c r="O11" t="s">
        <v>584</v>
      </c>
      <c r="P11">
        <v>60</v>
      </c>
      <c r="Q11">
        <v>60</v>
      </c>
      <c r="R11">
        <v>60</v>
      </c>
      <c r="S11">
        <v>60</v>
      </c>
      <c r="T11" s="78">
        <v>1106230695</v>
      </c>
      <c r="U11" s="78"/>
      <c r="V11" s="78"/>
      <c r="W11" s="78"/>
      <c r="X11" s="78"/>
      <c r="Y11" s="78"/>
      <c r="Z11" s="78">
        <v>12400000</v>
      </c>
      <c r="AA11" s="78"/>
      <c r="AB11" s="78"/>
      <c r="AC11" s="78"/>
      <c r="AD11" s="78"/>
      <c r="AE11" s="78"/>
      <c r="AF11" s="78"/>
      <c r="AG11" s="78"/>
      <c r="AH11" s="78">
        <f t="shared" si="0"/>
        <v>1118630695</v>
      </c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 t="str">
        <f t="shared" si="1"/>
        <v/>
      </c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 t="str">
        <f t="shared" si="2"/>
        <v/>
      </c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 t="str">
        <f t="shared" si="3"/>
        <v/>
      </c>
      <c r="CC11" t="s">
        <v>1105</v>
      </c>
      <c r="CD11" t="s">
        <v>1119</v>
      </c>
    </row>
    <row r="12" spans="1:82" hidden="1" x14ac:dyDescent="0.25">
      <c r="A12" s="79" t="s">
        <v>1120</v>
      </c>
      <c r="B12" s="79"/>
      <c r="C12" s="79" t="s">
        <v>575</v>
      </c>
      <c r="D12" s="79" t="s">
        <v>576</v>
      </c>
      <c r="E12" s="79" t="s">
        <v>615</v>
      </c>
      <c r="F12" s="79" t="s">
        <v>616</v>
      </c>
      <c r="G12" s="79" t="s">
        <v>617</v>
      </c>
      <c r="H12" s="79" t="s">
        <v>618</v>
      </c>
      <c r="I12" s="79">
        <v>330105300</v>
      </c>
      <c r="J12" s="79" t="s">
        <v>619</v>
      </c>
      <c r="K12" s="79" t="s">
        <v>582</v>
      </c>
      <c r="L12" s="79" t="s">
        <v>620</v>
      </c>
      <c r="M12" s="80">
        <v>48</v>
      </c>
      <c r="N12" s="79" t="s">
        <v>423</v>
      </c>
      <c r="O12" s="79" t="s">
        <v>589</v>
      </c>
      <c r="P12" s="79">
        <v>12</v>
      </c>
      <c r="Q12" s="79">
        <v>12</v>
      </c>
      <c r="R12" s="79">
        <v>12</v>
      </c>
      <c r="S12" s="79">
        <v>12</v>
      </c>
      <c r="T12" s="81">
        <v>634800000</v>
      </c>
      <c r="U12" s="81"/>
      <c r="V12" s="81"/>
      <c r="W12" s="81"/>
      <c r="X12" s="81">
        <v>9000000</v>
      </c>
      <c r="Y12" s="81"/>
      <c r="Z12" s="81"/>
      <c r="AA12" s="81"/>
      <c r="AB12" s="81"/>
      <c r="AC12" s="81"/>
      <c r="AD12" s="81"/>
      <c r="AE12" s="81"/>
      <c r="AF12" s="81"/>
      <c r="AG12" s="81"/>
      <c r="AH12" s="81">
        <f t="shared" si="0"/>
        <v>643800000</v>
      </c>
      <c r="AI12" s="81">
        <v>636382264</v>
      </c>
      <c r="AJ12" s="81"/>
      <c r="AK12" s="81"/>
      <c r="AL12" s="81"/>
      <c r="AM12" s="81">
        <v>203617736</v>
      </c>
      <c r="AN12" s="81"/>
      <c r="AO12" s="81"/>
      <c r="AP12" s="81"/>
      <c r="AQ12" s="81"/>
      <c r="AR12" s="81"/>
      <c r="AS12" s="81"/>
      <c r="AT12" s="81"/>
      <c r="AU12" s="81"/>
      <c r="AV12" s="81"/>
      <c r="AW12" s="81">
        <f t="shared" si="1"/>
        <v>840000000</v>
      </c>
      <c r="AX12" s="81">
        <v>1190000000</v>
      </c>
      <c r="AY12" s="81"/>
      <c r="AZ12" s="81"/>
      <c r="BA12" s="81"/>
      <c r="BB12" s="81">
        <v>430000000</v>
      </c>
      <c r="BC12" s="81"/>
      <c r="BD12" s="81"/>
      <c r="BE12" s="81"/>
      <c r="BF12" s="81"/>
      <c r="BG12" s="81"/>
      <c r="BH12" s="81"/>
      <c r="BI12" s="81"/>
      <c r="BJ12" s="81"/>
      <c r="BK12" s="81"/>
      <c r="BL12" s="81">
        <f t="shared" si="2"/>
        <v>1620000000</v>
      </c>
      <c r="BM12" s="81">
        <v>1430000000</v>
      </c>
      <c r="BN12" s="81"/>
      <c r="BO12" s="81"/>
      <c r="BP12" s="81"/>
      <c r="BQ12" s="81">
        <v>480000000</v>
      </c>
      <c r="BR12" s="81"/>
      <c r="BS12" s="81"/>
      <c r="BT12" s="81"/>
      <c r="BU12" s="81"/>
      <c r="BV12" s="81"/>
      <c r="BW12" s="81"/>
      <c r="BX12" s="81"/>
      <c r="BY12" s="81"/>
      <c r="BZ12" s="81"/>
      <c r="CA12" s="81">
        <f t="shared" si="3"/>
        <v>1910000000</v>
      </c>
      <c r="CB12" s="79"/>
      <c r="CC12" s="79" t="s">
        <v>1105</v>
      </c>
      <c r="CD12" s="79" t="s">
        <v>1121</v>
      </c>
    </row>
    <row r="13" spans="1:82" hidden="1" x14ac:dyDescent="0.25">
      <c r="A13" s="79" t="s">
        <v>1122</v>
      </c>
      <c r="B13" s="79"/>
      <c r="C13" s="79" t="s">
        <v>575</v>
      </c>
      <c r="D13" s="79" t="s">
        <v>576</v>
      </c>
      <c r="E13" s="79" t="s">
        <v>615</v>
      </c>
      <c r="F13" s="79" t="s">
        <v>616</v>
      </c>
      <c r="G13" s="79" t="s">
        <v>621</v>
      </c>
      <c r="H13" s="79" t="s">
        <v>622</v>
      </c>
      <c r="I13" s="79">
        <v>330108500</v>
      </c>
      <c r="J13" s="79" t="s">
        <v>451</v>
      </c>
      <c r="K13" s="79" t="s">
        <v>582</v>
      </c>
      <c r="L13" s="79" t="s">
        <v>623</v>
      </c>
      <c r="M13" s="80">
        <v>9500</v>
      </c>
      <c r="N13" s="79" t="s">
        <v>423</v>
      </c>
      <c r="O13" s="79" t="s">
        <v>584</v>
      </c>
      <c r="P13" s="79">
        <v>9500</v>
      </c>
      <c r="Q13" s="79">
        <v>9500</v>
      </c>
      <c r="R13" s="79">
        <v>9500</v>
      </c>
      <c r="S13" s="79">
        <v>9500</v>
      </c>
      <c r="T13" s="81">
        <v>30400000</v>
      </c>
      <c r="U13" s="81"/>
      <c r="V13" s="81"/>
      <c r="W13" s="81"/>
      <c r="X13" s="81">
        <v>17100000</v>
      </c>
      <c r="Y13" s="81"/>
      <c r="Z13" s="81"/>
      <c r="AA13" s="81"/>
      <c r="AB13" s="81"/>
      <c r="AC13" s="81"/>
      <c r="AD13" s="81"/>
      <c r="AE13" s="81"/>
      <c r="AF13" s="81"/>
      <c r="AG13" s="81"/>
      <c r="AH13" s="81">
        <f t="shared" si="0"/>
        <v>47500000</v>
      </c>
      <c r="AI13" s="81">
        <v>73700000</v>
      </c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>
        <f t="shared" si="1"/>
        <v>73700000</v>
      </c>
      <c r="AX13" s="81">
        <v>75900000</v>
      </c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>
        <f t="shared" si="2"/>
        <v>75900000</v>
      </c>
      <c r="BM13" s="81">
        <v>82500000</v>
      </c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>
        <f t="shared" si="3"/>
        <v>82500000</v>
      </c>
      <c r="CB13" s="79"/>
      <c r="CC13" s="79" t="s">
        <v>1105</v>
      </c>
      <c r="CD13" s="79" t="s">
        <v>1121</v>
      </c>
    </row>
    <row r="14" spans="1:82" hidden="1" x14ac:dyDescent="0.25">
      <c r="A14" s="79" t="s">
        <v>1123</v>
      </c>
      <c r="B14" s="79"/>
      <c r="C14" s="79" t="s">
        <v>575</v>
      </c>
      <c r="D14" s="79" t="s">
        <v>576</v>
      </c>
      <c r="E14" s="79" t="s">
        <v>615</v>
      </c>
      <c r="F14" s="79" t="s">
        <v>616</v>
      </c>
      <c r="G14" s="79" t="s">
        <v>624</v>
      </c>
      <c r="H14" s="79" t="s">
        <v>625</v>
      </c>
      <c r="I14" s="79">
        <v>330112800</v>
      </c>
      <c r="J14" s="79" t="s">
        <v>626</v>
      </c>
      <c r="K14" s="79" t="s">
        <v>582</v>
      </c>
      <c r="L14" s="79" t="s">
        <v>627</v>
      </c>
      <c r="M14" s="80">
        <v>20</v>
      </c>
      <c r="N14" s="79" t="s">
        <v>423</v>
      </c>
      <c r="O14" s="79" t="s">
        <v>584</v>
      </c>
      <c r="P14" s="79">
        <v>5</v>
      </c>
      <c r="Q14" s="79">
        <v>5</v>
      </c>
      <c r="R14" s="79">
        <v>5</v>
      </c>
      <c r="S14" s="79">
        <v>5</v>
      </c>
      <c r="T14" s="81">
        <v>105400000</v>
      </c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>
        <f t="shared" si="0"/>
        <v>105400000</v>
      </c>
      <c r="AI14" s="81">
        <v>110000000</v>
      </c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>
        <f t="shared" si="1"/>
        <v>110000000</v>
      </c>
      <c r="AX14" s="81">
        <v>115000000</v>
      </c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>
        <f t="shared" si="2"/>
        <v>115000000</v>
      </c>
      <c r="BM14" s="81">
        <v>120000000</v>
      </c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>
        <f t="shared" si="3"/>
        <v>120000000</v>
      </c>
      <c r="CB14" s="79"/>
      <c r="CC14" s="79" t="s">
        <v>1105</v>
      </c>
      <c r="CD14" s="79" t="s">
        <v>1121</v>
      </c>
    </row>
    <row r="15" spans="1:82" hidden="1" x14ac:dyDescent="0.25">
      <c r="A15" s="79" t="s">
        <v>1124</v>
      </c>
      <c r="B15" s="79"/>
      <c r="C15" s="79" t="s">
        <v>575</v>
      </c>
      <c r="D15" s="79" t="s">
        <v>576</v>
      </c>
      <c r="E15" s="79" t="s">
        <v>615</v>
      </c>
      <c r="F15" s="79" t="s">
        <v>628</v>
      </c>
      <c r="G15" s="79" t="s">
        <v>629</v>
      </c>
      <c r="H15" s="79" t="s">
        <v>630</v>
      </c>
      <c r="I15" s="79">
        <v>330201900</v>
      </c>
      <c r="J15" s="79" t="s">
        <v>631</v>
      </c>
      <c r="K15" s="79" t="s">
        <v>582</v>
      </c>
      <c r="L15" s="79" t="s">
        <v>130</v>
      </c>
      <c r="M15" s="80">
        <v>1</v>
      </c>
      <c r="N15" s="79" t="s">
        <v>423</v>
      </c>
      <c r="O15" s="79" t="s">
        <v>584</v>
      </c>
      <c r="P15" s="79">
        <v>1</v>
      </c>
      <c r="Q15" s="79">
        <v>1</v>
      </c>
      <c r="R15" s="79">
        <v>1</v>
      </c>
      <c r="S15" s="79">
        <v>1</v>
      </c>
      <c r="T15" s="81">
        <v>10000000</v>
      </c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>
        <f t="shared" si="0"/>
        <v>10000000</v>
      </c>
      <c r="AI15" s="81">
        <v>42500000</v>
      </c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>
        <f t="shared" si="1"/>
        <v>42500000</v>
      </c>
      <c r="AX15" s="81">
        <v>38600000</v>
      </c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>
        <f t="shared" si="2"/>
        <v>38600000</v>
      </c>
      <c r="BM15" s="81">
        <v>41700000</v>
      </c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>
        <f t="shared" si="3"/>
        <v>41700000</v>
      </c>
      <c r="CB15" s="79"/>
      <c r="CC15" s="79" t="s">
        <v>1105</v>
      </c>
      <c r="CD15" s="79" t="s">
        <v>1121</v>
      </c>
    </row>
    <row r="16" spans="1:82" hidden="1" x14ac:dyDescent="0.25">
      <c r="A16" s="75" t="s">
        <v>1125</v>
      </c>
      <c r="B16" s="75"/>
      <c r="C16" s="75" t="s">
        <v>575</v>
      </c>
      <c r="D16" s="75" t="s">
        <v>576</v>
      </c>
      <c r="E16" s="75" t="s">
        <v>632</v>
      </c>
      <c r="F16" s="75" t="s">
        <v>633</v>
      </c>
      <c r="G16" s="75" t="s">
        <v>634</v>
      </c>
      <c r="H16" s="75" t="s">
        <v>635</v>
      </c>
      <c r="I16" s="75">
        <v>410402000</v>
      </c>
      <c r="J16" s="75" t="s">
        <v>636</v>
      </c>
      <c r="K16" s="75" t="s">
        <v>582</v>
      </c>
      <c r="L16" s="75" t="s">
        <v>189</v>
      </c>
      <c r="M16" s="76">
        <v>200</v>
      </c>
      <c r="N16" s="75" t="s">
        <v>423</v>
      </c>
      <c r="O16" s="75" t="s">
        <v>584</v>
      </c>
      <c r="P16" s="75">
        <v>200</v>
      </c>
      <c r="Q16" s="75">
        <v>200</v>
      </c>
      <c r="R16" s="75">
        <v>200</v>
      </c>
      <c r="S16" s="75">
        <v>200</v>
      </c>
      <c r="T16" s="77">
        <v>18000000</v>
      </c>
      <c r="U16" s="77"/>
      <c r="V16" s="77"/>
      <c r="W16" s="77"/>
      <c r="X16" s="77"/>
      <c r="Y16" s="77"/>
      <c r="Z16" s="77">
        <v>37800000</v>
      </c>
      <c r="AA16" s="77"/>
      <c r="AB16" s="77"/>
      <c r="AC16" s="77"/>
      <c r="AD16" s="77"/>
      <c r="AE16" s="77"/>
      <c r="AF16" s="77"/>
      <c r="AG16" s="77"/>
      <c r="AH16" s="77">
        <f t="shared" si="0"/>
        <v>55800000</v>
      </c>
      <c r="AI16" s="77">
        <v>81500000</v>
      </c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>
        <f t="shared" si="1"/>
        <v>81500000</v>
      </c>
      <c r="AX16" s="77">
        <v>185440000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>
        <f t="shared" si="2"/>
        <v>185440000</v>
      </c>
      <c r="BM16" s="77">
        <v>207692800</v>
      </c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>
        <f t="shared" si="3"/>
        <v>207692800</v>
      </c>
      <c r="CB16" s="75"/>
      <c r="CC16" s="75" t="s">
        <v>1105</v>
      </c>
      <c r="CD16" s="75" t="s">
        <v>1113</v>
      </c>
    </row>
    <row r="17" spans="1:82" s="85" customFormat="1" hidden="1" x14ac:dyDescent="0.25">
      <c r="A17" s="82" t="s">
        <v>1126</v>
      </c>
      <c r="B17" s="82"/>
      <c r="C17" s="82" t="s">
        <v>575</v>
      </c>
      <c r="D17" s="82" t="s">
        <v>576</v>
      </c>
      <c r="E17" s="82" t="s">
        <v>637</v>
      </c>
      <c r="F17" s="82" t="s">
        <v>638</v>
      </c>
      <c r="G17" s="82" t="s">
        <v>639</v>
      </c>
      <c r="H17" s="82" t="s">
        <v>640</v>
      </c>
      <c r="I17" s="82">
        <v>430100400</v>
      </c>
      <c r="J17" s="82" t="s">
        <v>641</v>
      </c>
      <c r="K17" s="82" t="s">
        <v>582</v>
      </c>
      <c r="L17" s="82" t="s">
        <v>642</v>
      </c>
      <c r="M17" s="83">
        <v>10</v>
      </c>
      <c r="N17" s="82" t="s">
        <v>423</v>
      </c>
      <c r="O17" s="82" t="s">
        <v>584</v>
      </c>
      <c r="P17" s="82">
        <v>10</v>
      </c>
      <c r="Q17" s="82">
        <v>10</v>
      </c>
      <c r="R17" s="82">
        <v>10</v>
      </c>
      <c r="S17" s="82">
        <v>10</v>
      </c>
      <c r="T17" s="84">
        <v>15000000</v>
      </c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>
        <f t="shared" si="0"/>
        <v>15000000</v>
      </c>
      <c r="AI17" s="84">
        <v>118000000</v>
      </c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>
        <f t="shared" si="1"/>
        <v>118000000</v>
      </c>
      <c r="AX17" s="84">
        <v>165760000</v>
      </c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>
        <f t="shared" si="2"/>
        <v>165760000</v>
      </c>
      <c r="BM17" s="84">
        <v>185651200</v>
      </c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>
        <f t="shared" si="3"/>
        <v>185651200</v>
      </c>
      <c r="CB17" s="82"/>
      <c r="CC17" s="82" t="s">
        <v>1105</v>
      </c>
      <c r="CD17" s="82" t="s">
        <v>1127</v>
      </c>
    </row>
    <row r="18" spans="1:82" s="85" customFormat="1" hidden="1" x14ac:dyDescent="0.25">
      <c r="A18" s="86" t="s">
        <v>1128</v>
      </c>
      <c r="B18" s="86"/>
      <c r="C18" s="86" t="s">
        <v>575</v>
      </c>
      <c r="D18" s="86" t="s">
        <v>576</v>
      </c>
      <c r="E18" s="86" t="s">
        <v>650</v>
      </c>
      <c r="F18" s="86" t="s">
        <v>656</v>
      </c>
      <c r="G18" s="86" t="s">
        <v>1129</v>
      </c>
      <c r="H18" s="86" t="s">
        <v>1130</v>
      </c>
      <c r="I18" s="86">
        <v>450202601</v>
      </c>
      <c r="J18" s="86" t="s">
        <v>1131</v>
      </c>
      <c r="K18" s="86" t="s">
        <v>646</v>
      </c>
      <c r="L18" s="86" t="s">
        <v>1132</v>
      </c>
      <c r="M18" s="87">
        <v>1</v>
      </c>
      <c r="N18" s="86" t="s">
        <v>423</v>
      </c>
      <c r="O18" s="86" t="s">
        <v>584</v>
      </c>
      <c r="P18" s="86"/>
      <c r="Q18" s="86">
        <v>1</v>
      </c>
      <c r="R18" s="86"/>
      <c r="S18" s="86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 t="str">
        <f t="shared" si="0"/>
        <v/>
      </c>
      <c r="AI18" s="88">
        <v>17000000</v>
      </c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>
        <f t="shared" si="1"/>
        <v>17000000</v>
      </c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 t="str">
        <f t="shared" si="2"/>
        <v/>
      </c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 t="str">
        <f t="shared" si="3"/>
        <v/>
      </c>
      <c r="CB18" s="86"/>
      <c r="CC18" s="86" t="s">
        <v>1105</v>
      </c>
      <c r="CD18" s="86" t="s">
        <v>1113</v>
      </c>
    </row>
    <row r="19" spans="1:82" hidden="1" x14ac:dyDescent="0.25">
      <c r="A19" s="82" t="s">
        <v>1133</v>
      </c>
      <c r="B19" s="82"/>
      <c r="C19" s="82" t="s">
        <v>575</v>
      </c>
      <c r="D19" s="82" t="s">
        <v>576</v>
      </c>
      <c r="E19" s="82" t="s">
        <v>637</v>
      </c>
      <c r="F19" s="82" t="s">
        <v>638</v>
      </c>
      <c r="G19" s="82" t="s">
        <v>643</v>
      </c>
      <c r="H19" s="82" t="s">
        <v>644</v>
      </c>
      <c r="I19" s="82">
        <v>430103801</v>
      </c>
      <c r="J19" s="82" t="s">
        <v>645</v>
      </c>
      <c r="K19" s="82" t="s">
        <v>646</v>
      </c>
      <c r="L19" s="82" t="s">
        <v>647</v>
      </c>
      <c r="M19" s="83">
        <v>5200</v>
      </c>
      <c r="N19" s="82" t="s">
        <v>423</v>
      </c>
      <c r="O19" s="82" t="s">
        <v>584</v>
      </c>
      <c r="P19" s="82">
        <v>5200</v>
      </c>
      <c r="Q19" s="82">
        <v>5200</v>
      </c>
      <c r="R19" s="82">
        <v>5200</v>
      </c>
      <c r="S19" s="82">
        <v>5200</v>
      </c>
      <c r="T19" s="84"/>
      <c r="U19" s="84"/>
      <c r="V19" s="84"/>
      <c r="W19" s="84">
        <v>38400000</v>
      </c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>
        <f t="shared" si="0"/>
        <v>38400000</v>
      </c>
      <c r="AI19" s="84">
        <v>90000000</v>
      </c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>
        <f t="shared" si="1"/>
        <v>90000000</v>
      </c>
      <c r="AX19" s="84">
        <v>100800000</v>
      </c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>
        <f t="shared" si="2"/>
        <v>100800000</v>
      </c>
      <c r="BM19" s="84">
        <v>112896000</v>
      </c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>
        <f t="shared" si="3"/>
        <v>112896000</v>
      </c>
      <c r="CB19" s="82"/>
      <c r="CC19" s="82" t="s">
        <v>1105</v>
      </c>
      <c r="CD19" s="82" t="s">
        <v>1127</v>
      </c>
    </row>
    <row r="20" spans="1:82" s="85" customFormat="1" hidden="1" x14ac:dyDescent="0.25">
      <c r="A20" s="86" t="s">
        <v>1134</v>
      </c>
      <c r="B20" s="86"/>
      <c r="C20" s="86" t="s">
        <v>648</v>
      </c>
      <c r="D20" s="86" t="s">
        <v>649</v>
      </c>
      <c r="E20" s="86" t="s">
        <v>650</v>
      </c>
      <c r="F20" s="86" t="s">
        <v>651</v>
      </c>
      <c r="G20" s="86" t="s">
        <v>652</v>
      </c>
      <c r="H20" s="86" t="s">
        <v>653</v>
      </c>
      <c r="I20" s="86">
        <v>450105001</v>
      </c>
      <c r="J20" s="86" t="s">
        <v>654</v>
      </c>
      <c r="K20" s="86" t="s">
        <v>646</v>
      </c>
      <c r="L20" s="86" t="s">
        <v>655</v>
      </c>
      <c r="M20" s="87">
        <v>150</v>
      </c>
      <c r="N20" s="86" t="s">
        <v>423</v>
      </c>
      <c r="O20" s="86" t="s">
        <v>584</v>
      </c>
      <c r="P20" s="86">
        <v>150</v>
      </c>
      <c r="Q20" s="86">
        <v>150</v>
      </c>
      <c r="R20" s="86">
        <v>150</v>
      </c>
      <c r="S20" s="86">
        <v>150</v>
      </c>
      <c r="T20" s="88"/>
      <c r="U20" s="88"/>
      <c r="V20" s="88"/>
      <c r="W20" s="88"/>
      <c r="X20" s="88"/>
      <c r="Y20" s="88"/>
      <c r="Z20" s="88">
        <v>22000000</v>
      </c>
      <c r="AA20" s="88"/>
      <c r="AB20" s="88"/>
      <c r="AC20" s="88"/>
      <c r="AD20" s="88"/>
      <c r="AE20" s="88"/>
      <c r="AF20" s="88"/>
      <c r="AG20" s="88"/>
      <c r="AH20" s="88">
        <f t="shared" si="0"/>
        <v>22000000</v>
      </c>
      <c r="AI20" s="88">
        <v>42200000</v>
      </c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>
        <f t="shared" si="1"/>
        <v>42200000</v>
      </c>
      <c r="AX20" s="88">
        <v>83328000</v>
      </c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>
        <f t="shared" si="2"/>
        <v>83328000</v>
      </c>
      <c r="BM20" s="88">
        <v>93327360</v>
      </c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>
        <f t="shared" si="3"/>
        <v>93327360</v>
      </c>
      <c r="CB20" s="86"/>
      <c r="CC20" s="86" t="s">
        <v>1105</v>
      </c>
      <c r="CD20" s="86" t="s">
        <v>1113</v>
      </c>
    </row>
    <row r="21" spans="1:82" s="85" customFormat="1" hidden="1" x14ac:dyDescent="0.25">
      <c r="A21" s="86" t="s">
        <v>1135</v>
      </c>
      <c r="B21" s="86"/>
      <c r="C21" s="86" t="s">
        <v>575</v>
      </c>
      <c r="D21" s="86" t="s">
        <v>576</v>
      </c>
      <c r="E21" s="86" t="s">
        <v>650</v>
      </c>
      <c r="F21" s="86" t="s">
        <v>656</v>
      </c>
      <c r="G21" s="86" t="s">
        <v>1136</v>
      </c>
      <c r="H21" s="86" t="s">
        <v>1137</v>
      </c>
      <c r="I21" s="86">
        <v>450203800</v>
      </c>
      <c r="J21" s="86" t="s">
        <v>1138</v>
      </c>
      <c r="K21" s="86" t="s">
        <v>582</v>
      </c>
      <c r="L21" s="86" t="s">
        <v>1139</v>
      </c>
      <c r="M21" s="87">
        <v>2</v>
      </c>
      <c r="N21" s="86" t="s">
        <v>423</v>
      </c>
      <c r="O21" s="86" t="s">
        <v>584</v>
      </c>
      <c r="P21" s="86"/>
      <c r="Q21" s="86">
        <v>2</v>
      </c>
      <c r="R21" s="86">
        <v>2</v>
      </c>
      <c r="S21" s="86">
        <v>2</v>
      </c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 t="str">
        <f t="shared" si="0"/>
        <v/>
      </c>
      <c r="AI21" s="88">
        <v>15000000</v>
      </c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>
        <f t="shared" si="1"/>
        <v>15000000</v>
      </c>
      <c r="AX21" s="88">
        <v>16800000</v>
      </c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>
        <f t="shared" si="2"/>
        <v>16800000</v>
      </c>
      <c r="BM21" s="88">
        <v>18816000</v>
      </c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>
        <f t="shared" si="3"/>
        <v>18816000</v>
      </c>
      <c r="CB21" s="86"/>
      <c r="CC21" s="86" t="s">
        <v>1105</v>
      </c>
      <c r="CD21" s="86" t="s">
        <v>1113</v>
      </c>
    </row>
    <row r="22" spans="1:82" hidden="1" x14ac:dyDescent="0.25">
      <c r="A22" s="86" t="s">
        <v>1140</v>
      </c>
      <c r="B22" s="86"/>
      <c r="C22" s="86" t="s">
        <v>575</v>
      </c>
      <c r="D22" s="86" t="s">
        <v>576</v>
      </c>
      <c r="E22" s="86" t="s">
        <v>650</v>
      </c>
      <c r="F22" s="86" t="s">
        <v>656</v>
      </c>
      <c r="G22" s="86" t="s">
        <v>657</v>
      </c>
      <c r="H22" s="86" t="s">
        <v>658</v>
      </c>
      <c r="I22" s="86">
        <v>450202204</v>
      </c>
      <c r="J22" s="86" t="s">
        <v>659</v>
      </c>
      <c r="K22" s="86" t="s">
        <v>646</v>
      </c>
      <c r="L22" s="86" t="s">
        <v>660</v>
      </c>
      <c r="M22" s="87">
        <v>1</v>
      </c>
      <c r="N22" s="86" t="s">
        <v>423</v>
      </c>
      <c r="O22" s="86" t="s">
        <v>584</v>
      </c>
      <c r="P22" s="86">
        <v>1</v>
      </c>
      <c r="Q22" s="86">
        <v>1</v>
      </c>
      <c r="R22" s="86">
        <v>1</v>
      </c>
      <c r="S22" s="86">
        <v>1</v>
      </c>
      <c r="T22" s="88"/>
      <c r="U22" s="88"/>
      <c r="V22" s="88"/>
      <c r="W22" s="88"/>
      <c r="X22" s="88"/>
      <c r="Y22" s="88"/>
      <c r="Z22" s="88">
        <v>31000000</v>
      </c>
      <c r="AA22" s="88"/>
      <c r="AB22" s="88"/>
      <c r="AC22" s="88"/>
      <c r="AD22" s="88"/>
      <c r="AE22" s="88"/>
      <c r="AF22" s="88"/>
      <c r="AG22" s="88"/>
      <c r="AH22" s="88">
        <f t="shared" si="0"/>
        <v>31000000</v>
      </c>
      <c r="AI22" s="88">
        <v>75900000</v>
      </c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>
        <f t="shared" si="1"/>
        <v>75900000</v>
      </c>
      <c r="AX22" s="88">
        <v>118720000</v>
      </c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>
        <f t="shared" si="2"/>
        <v>118720000</v>
      </c>
      <c r="BM22" s="88">
        <v>132966400</v>
      </c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>
        <f t="shared" si="3"/>
        <v>132966400</v>
      </c>
      <c r="CB22" s="86"/>
      <c r="CC22" s="86" t="s">
        <v>1105</v>
      </c>
      <c r="CD22" s="86" t="s">
        <v>1113</v>
      </c>
    </row>
    <row r="23" spans="1:82" hidden="1" x14ac:dyDescent="0.25">
      <c r="A23" t="s">
        <v>1141</v>
      </c>
      <c r="C23" t="s">
        <v>648</v>
      </c>
      <c r="D23" t="s">
        <v>649</v>
      </c>
      <c r="E23" t="s">
        <v>873</v>
      </c>
      <c r="F23" t="s">
        <v>1142</v>
      </c>
      <c r="G23" t="s">
        <v>1143</v>
      </c>
      <c r="H23" t="s">
        <v>1144</v>
      </c>
      <c r="I23" t="s">
        <v>1145</v>
      </c>
      <c r="J23" t="s">
        <v>1146</v>
      </c>
      <c r="K23" t="s">
        <v>582</v>
      </c>
      <c r="L23" t="s">
        <v>1147</v>
      </c>
      <c r="M23" s="63">
        <v>1</v>
      </c>
      <c r="N23" t="s">
        <v>423</v>
      </c>
      <c r="O23" t="s">
        <v>589</v>
      </c>
      <c r="Q23">
        <v>1</v>
      </c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 t="str">
        <f t="shared" si="0"/>
        <v/>
      </c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 t="str">
        <f t="shared" si="1"/>
        <v/>
      </c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 t="str">
        <f t="shared" si="2"/>
        <v/>
      </c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 t="str">
        <f t="shared" si="3"/>
        <v/>
      </c>
      <c r="CC23" t="s">
        <v>1105</v>
      </c>
      <c r="CD23" t="s">
        <v>1119</v>
      </c>
    </row>
    <row r="24" spans="1:82" hidden="1" x14ac:dyDescent="0.25">
      <c r="A24" t="s">
        <v>1148</v>
      </c>
      <c r="C24" t="s">
        <v>648</v>
      </c>
      <c r="D24" t="s">
        <v>649</v>
      </c>
      <c r="E24" t="s">
        <v>873</v>
      </c>
      <c r="F24" t="s">
        <v>1142</v>
      </c>
      <c r="G24" t="s">
        <v>1149</v>
      </c>
      <c r="H24" t="s">
        <v>1150</v>
      </c>
      <c r="I24" t="s">
        <v>1151</v>
      </c>
      <c r="J24" t="s">
        <v>1152</v>
      </c>
      <c r="K24" t="s">
        <v>582</v>
      </c>
      <c r="L24" t="s">
        <v>1153</v>
      </c>
      <c r="M24" s="63">
        <v>200</v>
      </c>
      <c r="N24" t="s">
        <v>423</v>
      </c>
      <c r="O24" t="s">
        <v>589</v>
      </c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 t="str">
        <f t="shared" si="0"/>
        <v/>
      </c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 t="str">
        <f t="shared" si="1"/>
        <v/>
      </c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 t="str">
        <f t="shared" si="2"/>
        <v/>
      </c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 t="str">
        <f t="shared" si="3"/>
        <v/>
      </c>
      <c r="CC24" t="s">
        <v>1105</v>
      </c>
      <c r="CD24" t="s">
        <v>1119</v>
      </c>
    </row>
    <row r="25" spans="1:82" hidden="1" x14ac:dyDescent="0.25">
      <c r="A25" t="s">
        <v>1154</v>
      </c>
      <c r="C25" t="s">
        <v>648</v>
      </c>
      <c r="D25" t="s">
        <v>649</v>
      </c>
      <c r="E25" t="s">
        <v>873</v>
      </c>
      <c r="F25" t="s">
        <v>1142</v>
      </c>
      <c r="G25" t="s">
        <v>1155</v>
      </c>
      <c r="H25" t="s">
        <v>1156</v>
      </c>
      <c r="I25" t="s">
        <v>1157</v>
      </c>
      <c r="J25" t="s">
        <v>1156</v>
      </c>
      <c r="K25" t="s">
        <v>582</v>
      </c>
      <c r="L25" t="s">
        <v>1158</v>
      </c>
      <c r="M25" s="63">
        <v>300</v>
      </c>
      <c r="N25" t="s">
        <v>423</v>
      </c>
      <c r="O25" t="s">
        <v>589</v>
      </c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 t="str">
        <f t="shared" si="0"/>
        <v/>
      </c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 t="str">
        <f t="shared" si="1"/>
        <v/>
      </c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 t="str">
        <f t="shared" si="2"/>
        <v/>
      </c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 t="str">
        <f t="shared" si="3"/>
        <v/>
      </c>
      <c r="CC25" t="s">
        <v>1105</v>
      </c>
      <c r="CD25" t="s">
        <v>1119</v>
      </c>
    </row>
    <row r="26" spans="1:82" hidden="1" x14ac:dyDescent="0.25">
      <c r="A26" t="s">
        <v>1159</v>
      </c>
      <c r="C26" t="s">
        <v>648</v>
      </c>
      <c r="D26" t="s">
        <v>649</v>
      </c>
      <c r="E26" t="s">
        <v>873</v>
      </c>
      <c r="F26" t="s">
        <v>1142</v>
      </c>
      <c r="G26" t="s">
        <v>1160</v>
      </c>
      <c r="H26" t="s">
        <v>1161</v>
      </c>
      <c r="I26" t="s">
        <v>1162</v>
      </c>
      <c r="J26" t="s">
        <v>1021</v>
      </c>
      <c r="K26" t="s">
        <v>582</v>
      </c>
      <c r="L26" t="s">
        <v>1163</v>
      </c>
      <c r="M26" s="63">
        <v>3</v>
      </c>
      <c r="N26" t="s">
        <v>423</v>
      </c>
      <c r="O26" t="s">
        <v>589</v>
      </c>
      <c r="Q26">
        <v>3</v>
      </c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 t="str">
        <f t="shared" si="0"/>
        <v/>
      </c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 t="str">
        <f t="shared" si="1"/>
        <v/>
      </c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 t="str">
        <f t="shared" si="2"/>
        <v/>
      </c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 t="str">
        <f t="shared" si="3"/>
        <v/>
      </c>
      <c r="CC26" t="s">
        <v>1105</v>
      </c>
      <c r="CD26" t="s">
        <v>1119</v>
      </c>
    </row>
    <row r="27" spans="1:82" hidden="1" x14ac:dyDescent="0.25">
      <c r="A27" t="s">
        <v>1164</v>
      </c>
      <c r="C27" t="s">
        <v>648</v>
      </c>
      <c r="D27" t="s">
        <v>649</v>
      </c>
      <c r="E27" t="s">
        <v>873</v>
      </c>
      <c r="F27" t="s">
        <v>1142</v>
      </c>
      <c r="G27" t="s">
        <v>1165</v>
      </c>
      <c r="H27" t="s">
        <v>1166</v>
      </c>
      <c r="I27" t="s">
        <v>1167</v>
      </c>
      <c r="J27" t="s">
        <v>1166</v>
      </c>
      <c r="K27" t="s">
        <v>582</v>
      </c>
      <c r="L27" t="s">
        <v>1168</v>
      </c>
      <c r="M27" s="63">
        <v>67</v>
      </c>
      <c r="N27" t="s">
        <v>423</v>
      </c>
      <c r="O27" t="s">
        <v>589</v>
      </c>
      <c r="Q27">
        <v>67</v>
      </c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 t="str">
        <f t="shared" si="0"/>
        <v/>
      </c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 t="str">
        <f t="shared" si="1"/>
        <v/>
      </c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 t="str">
        <f t="shared" si="2"/>
        <v/>
      </c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 t="str">
        <f t="shared" si="3"/>
        <v/>
      </c>
      <c r="CC27" t="s">
        <v>1105</v>
      </c>
      <c r="CD27" t="s">
        <v>1119</v>
      </c>
    </row>
    <row r="28" spans="1:82" hidden="1" x14ac:dyDescent="0.25">
      <c r="A28" t="s">
        <v>1169</v>
      </c>
      <c r="C28" t="s">
        <v>648</v>
      </c>
      <c r="D28" t="s">
        <v>649</v>
      </c>
      <c r="E28" t="s">
        <v>873</v>
      </c>
      <c r="F28" t="s">
        <v>874</v>
      </c>
      <c r="G28" t="s">
        <v>1170</v>
      </c>
      <c r="H28" t="s">
        <v>1171</v>
      </c>
      <c r="I28" t="s">
        <v>1172</v>
      </c>
      <c r="J28" t="s">
        <v>1173</v>
      </c>
      <c r="K28" t="s">
        <v>582</v>
      </c>
      <c r="L28" t="s">
        <v>1174</v>
      </c>
      <c r="M28" s="63">
        <v>1</v>
      </c>
      <c r="N28" t="s">
        <v>423</v>
      </c>
      <c r="O28" t="s">
        <v>589</v>
      </c>
      <c r="Q28">
        <v>1</v>
      </c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 t="str">
        <f t="shared" si="0"/>
        <v/>
      </c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 t="str">
        <f t="shared" si="1"/>
        <v/>
      </c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 t="str">
        <f t="shared" si="2"/>
        <v/>
      </c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 t="str">
        <f t="shared" si="3"/>
        <v/>
      </c>
      <c r="CC28" t="s">
        <v>1105</v>
      </c>
      <c r="CD28" t="s">
        <v>1119</v>
      </c>
    </row>
    <row r="29" spans="1:82" s="85" customFormat="1" hidden="1" x14ac:dyDescent="0.25">
      <c r="A29" t="s">
        <v>1175</v>
      </c>
      <c r="B29"/>
      <c r="C29" t="s">
        <v>648</v>
      </c>
      <c r="D29" t="s">
        <v>649</v>
      </c>
      <c r="E29" t="s">
        <v>873</v>
      </c>
      <c r="F29" t="s">
        <v>874</v>
      </c>
      <c r="G29" t="s">
        <v>1176</v>
      </c>
      <c r="H29" t="s">
        <v>1144</v>
      </c>
      <c r="I29" t="s">
        <v>1177</v>
      </c>
      <c r="J29" t="s">
        <v>1178</v>
      </c>
      <c r="K29" t="s">
        <v>646</v>
      </c>
      <c r="L29" t="s">
        <v>1179</v>
      </c>
      <c r="M29" s="63">
        <v>12</v>
      </c>
      <c r="N29" t="s">
        <v>423</v>
      </c>
      <c r="O29"/>
      <c r="P29"/>
      <c r="Q29"/>
      <c r="R29"/>
      <c r="S29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 t="str">
        <f t="shared" si="0"/>
        <v/>
      </c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 t="str">
        <f t="shared" si="1"/>
        <v/>
      </c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 t="str">
        <f t="shared" si="2"/>
        <v/>
      </c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 t="str">
        <f t="shared" si="3"/>
        <v/>
      </c>
      <c r="CB29"/>
      <c r="CC29" t="s">
        <v>1105</v>
      </c>
      <c r="CD29" t="s">
        <v>1119</v>
      </c>
    </row>
    <row r="30" spans="1:82" hidden="1" x14ac:dyDescent="0.25">
      <c r="A30" t="s">
        <v>1180</v>
      </c>
      <c r="C30" t="s">
        <v>648</v>
      </c>
      <c r="D30" t="s">
        <v>649</v>
      </c>
      <c r="E30" t="s">
        <v>873</v>
      </c>
      <c r="F30" t="s">
        <v>874</v>
      </c>
      <c r="G30" t="s">
        <v>1176</v>
      </c>
      <c r="H30" t="s">
        <v>1144</v>
      </c>
      <c r="I30" t="s">
        <v>1181</v>
      </c>
      <c r="J30" t="s">
        <v>1146</v>
      </c>
      <c r="K30" t="s">
        <v>582</v>
      </c>
      <c r="L30" t="s">
        <v>1182</v>
      </c>
      <c r="M30" s="63">
        <v>1</v>
      </c>
      <c r="N30" t="s">
        <v>423</v>
      </c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 t="str">
        <f t="shared" si="0"/>
        <v/>
      </c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 t="str">
        <f t="shared" si="1"/>
        <v/>
      </c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 t="str">
        <f t="shared" si="2"/>
        <v/>
      </c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 t="str">
        <f t="shared" si="3"/>
        <v/>
      </c>
      <c r="CC30" t="s">
        <v>1105</v>
      </c>
      <c r="CD30" t="s">
        <v>1119</v>
      </c>
    </row>
    <row r="31" spans="1:82" s="86" customFormat="1" hidden="1" x14ac:dyDescent="0.25">
      <c r="A31" t="s">
        <v>1183</v>
      </c>
      <c r="B31"/>
      <c r="C31" t="s">
        <v>607</v>
      </c>
      <c r="D31" t="s">
        <v>608</v>
      </c>
      <c r="E31" t="s">
        <v>291</v>
      </c>
      <c r="F31" t="s">
        <v>661</v>
      </c>
      <c r="G31" t="s">
        <v>662</v>
      </c>
      <c r="H31" t="s">
        <v>663</v>
      </c>
      <c r="I31" t="s">
        <v>664</v>
      </c>
      <c r="J31" t="s">
        <v>665</v>
      </c>
      <c r="K31" t="s">
        <v>582</v>
      </c>
      <c r="L31" t="s">
        <v>666</v>
      </c>
      <c r="M31" s="63">
        <v>57400</v>
      </c>
      <c r="N31" t="s">
        <v>423</v>
      </c>
      <c r="O31" t="s">
        <v>584</v>
      </c>
      <c r="P31">
        <v>57400</v>
      </c>
      <c r="Q31">
        <v>57400</v>
      </c>
      <c r="R31">
        <v>57400</v>
      </c>
      <c r="S31">
        <v>57400</v>
      </c>
      <c r="T31" s="78">
        <v>2245942813</v>
      </c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>
        <f t="shared" si="0"/>
        <v>2245942813</v>
      </c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 t="str">
        <f t="shared" si="1"/>
        <v/>
      </c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 t="str">
        <f t="shared" si="2"/>
        <v/>
      </c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 t="str">
        <f t="shared" si="3"/>
        <v/>
      </c>
      <c r="CB31"/>
      <c r="CC31" t="s">
        <v>1105</v>
      </c>
      <c r="CD31" t="s">
        <v>1119</v>
      </c>
    </row>
    <row r="32" spans="1:82" hidden="1" x14ac:dyDescent="0.25">
      <c r="A32" s="85" t="s">
        <v>1184</v>
      </c>
      <c r="B32" s="85"/>
      <c r="C32" s="85" t="s">
        <v>575</v>
      </c>
      <c r="D32" s="85" t="s">
        <v>576</v>
      </c>
      <c r="E32" s="85" t="s">
        <v>667</v>
      </c>
      <c r="F32" s="85" t="s">
        <v>668</v>
      </c>
      <c r="G32" s="85" t="s">
        <v>669</v>
      </c>
      <c r="H32" s="85" t="s">
        <v>670</v>
      </c>
      <c r="I32" s="85" t="s">
        <v>671</v>
      </c>
      <c r="J32" s="85" t="s">
        <v>670</v>
      </c>
      <c r="K32" s="85" t="s">
        <v>582</v>
      </c>
      <c r="L32" s="85" t="s">
        <v>672</v>
      </c>
      <c r="M32" s="89">
        <v>1</v>
      </c>
      <c r="N32" s="85" t="s">
        <v>423</v>
      </c>
      <c r="O32" s="85" t="s">
        <v>584</v>
      </c>
      <c r="P32" s="85">
        <v>1</v>
      </c>
      <c r="Q32" s="85">
        <v>1</v>
      </c>
      <c r="R32" s="85">
        <v>1</v>
      </c>
      <c r="S32" s="85">
        <v>1</v>
      </c>
      <c r="T32" s="90">
        <v>81299900</v>
      </c>
      <c r="U32" s="90"/>
      <c r="V32" s="90"/>
      <c r="W32" s="90"/>
      <c r="X32" s="90"/>
      <c r="Y32" s="90"/>
      <c r="Z32" s="90">
        <v>125000000</v>
      </c>
      <c r="AA32" s="90"/>
      <c r="AB32" s="90"/>
      <c r="AC32" s="90"/>
      <c r="AD32" s="90"/>
      <c r="AE32" s="90"/>
      <c r="AF32" s="90"/>
      <c r="AG32" s="90"/>
      <c r="AH32" s="90">
        <f t="shared" si="0"/>
        <v>206299900</v>
      </c>
      <c r="AI32" s="90"/>
      <c r="AJ32" s="90"/>
      <c r="AK32" s="90"/>
      <c r="AL32" s="90"/>
      <c r="AM32" s="90"/>
      <c r="AN32" s="90"/>
      <c r="AO32" s="90">
        <v>240000000</v>
      </c>
      <c r="AP32" s="90"/>
      <c r="AQ32" s="90"/>
      <c r="AR32" s="90"/>
      <c r="AS32" s="90"/>
      <c r="AT32" s="90"/>
      <c r="AU32" s="90"/>
      <c r="AV32" s="90"/>
      <c r="AW32" s="90">
        <f t="shared" si="1"/>
        <v>240000000</v>
      </c>
      <c r="AX32" s="90"/>
      <c r="AY32" s="90"/>
      <c r="AZ32" s="90"/>
      <c r="BA32" s="90"/>
      <c r="BB32" s="90"/>
      <c r="BC32" s="90"/>
      <c r="BD32" s="90">
        <v>266400000</v>
      </c>
      <c r="BE32" s="90"/>
      <c r="BF32" s="90"/>
      <c r="BG32" s="90"/>
      <c r="BH32" s="90"/>
      <c r="BI32" s="90"/>
      <c r="BJ32" s="90"/>
      <c r="BK32" s="90"/>
      <c r="BL32" s="90">
        <f t="shared" si="2"/>
        <v>266400000</v>
      </c>
      <c r="BM32" s="90"/>
      <c r="BN32" s="90"/>
      <c r="BO32" s="90"/>
      <c r="BP32" s="90"/>
      <c r="BQ32" s="90"/>
      <c r="BR32" s="90"/>
      <c r="BS32" s="90">
        <v>266400000</v>
      </c>
      <c r="BT32" s="90"/>
      <c r="BU32" s="90"/>
      <c r="BV32" s="90"/>
      <c r="BW32" s="90"/>
      <c r="BX32" s="90"/>
      <c r="BY32" s="90"/>
      <c r="BZ32" s="90"/>
      <c r="CA32" s="90">
        <f t="shared" si="3"/>
        <v>266400000</v>
      </c>
      <c r="CB32" s="85"/>
      <c r="CC32" s="85" t="s">
        <v>1105</v>
      </c>
      <c r="CD32" s="85" t="s">
        <v>1185</v>
      </c>
    </row>
    <row r="33" spans="1:82" hidden="1" x14ac:dyDescent="0.25">
      <c r="A33" t="s">
        <v>1186</v>
      </c>
      <c r="C33" t="s">
        <v>648</v>
      </c>
      <c r="D33" t="s">
        <v>649</v>
      </c>
      <c r="E33" t="s">
        <v>873</v>
      </c>
      <c r="F33" t="s">
        <v>880</v>
      </c>
      <c r="G33" t="s">
        <v>1187</v>
      </c>
      <c r="H33" t="s">
        <v>1188</v>
      </c>
      <c r="I33" t="s">
        <v>1189</v>
      </c>
      <c r="J33" t="s">
        <v>1190</v>
      </c>
      <c r="K33" t="s">
        <v>582</v>
      </c>
      <c r="L33" t="s">
        <v>1191</v>
      </c>
      <c r="M33" s="63">
        <v>2</v>
      </c>
      <c r="N33" t="s">
        <v>423</v>
      </c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 t="str">
        <f t="shared" si="0"/>
        <v/>
      </c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 t="str">
        <f t="shared" si="1"/>
        <v/>
      </c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 t="str">
        <f t="shared" si="2"/>
        <v/>
      </c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 t="str">
        <f t="shared" si="3"/>
        <v/>
      </c>
      <c r="CC33" t="s">
        <v>1105</v>
      </c>
      <c r="CD33" t="s">
        <v>1119</v>
      </c>
    </row>
    <row r="34" spans="1:82" hidden="1" x14ac:dyDescent="0.25">
      <c r="A34" t="s">
        <v>1192</v>
      </c>
      <c r="C34" t="s">
        <v>648</v>
      </c>
      <c r="D34" t="s">
        <v>649</v>
      </c>
      <c r="E34" t="s">
        <v>873</v>
      </c>
      <c r="F34" t="s">
        <v>880</v>
      </c>
      <c r="G34" t="s">
        <v>1193</v>
      </c>
      <c r="H34" t="s">
        <v>1194</v>
      </c>
      <c r="I34" t="s">
        <v>1195</v>
      </c>
      <c r="J34" t="s">
        <v>1194</v>
      </c>
      <c r="K34" t="s">
        <v>582</v>
      </c>
      <c r="L34" t="s">
        <v>1196</v>
      </c>
      <c r="M34" s="63">
        <v>1</v>
      </c>
      <c r="N34" t="s">
        <v>423</v>
      </c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 t="str">
        <f t="shared" si="0"/>
        <v/>
      </c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 t="str">
        <f t="shared" si="1"/>
        <v/>
      </c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 t="str">
        <f t="shared" si="2"/>
        <v/>
      </c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 t="str">
        <f t="shared" si="3"/>
        <v/>
      </c>
      <c r="CC34" t="s">
        <v>1105</v>
      </c>
      <c r="CD34" t="s">
        <v>1119</v>
      </c>
    </row>
    <row r="35" spans="1:82" hidden="1" x14ac:dyDescent="0.25">
      <c r="A35" t="s">
        <v>1197</v>
      </c>
      <c r="C35" t="s">
        <v>648</v>
      </c>
      <c r="D35" t="s">
        <v>649</v>
      </c>
      <c r="E35" t="s">
        <v>873</v>
      </c>
      <c r="F35" t="s">
        <v>880</v>
      </c>
      <c r="G35" t="s">
        <v>1198</v>
      </c>
      <c r="H35" t="s">
        <v>1144</v>
      </c>
      <c r="I35" t="s">
        <v>1199</v>
      </c>
      <c r="J35" t="s">
        <v>1146</v>
      </c>
      <c r="K35" t="s">
        <v>582</v>
      </c>
      <c r="L35" t="s">
        <v>1200</v>
      </c>
      <c r="M35" s="63">
        <v>1</v>
      </c>
      <c r="N35" t="s">
        <v>423</v>
      </c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 t="str">
        <f t="shared" si="0"/>
        <v/>
      </c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 t="str">
        <f t="shared" si="1"/>
        <v/>
      </c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 t="str">
        <f t="shared" si="2"/>
        <v/>
      </c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 t="str">
        <f t="shared" si="3"/>
        <v/>
      </c>
      <c r="CC35" t="s">
        <v>1105</v>
      </c>
      <c r="CD35" t="s">
        <v>1119</v>
      </c>
    </row>
    <row r="36" spans="1:82" hidden="1" x14ac:dyDescent="0.25">
      <c r="A36" s="85" t="s">
        <v>1201</v>
      </c>
      <c r="B36" s="85"/>
      <c r="C36" s="85" t="s">
        <v>575</v>
      </c>
      <c r="D36" s="85" t="s">
        <v>576</v>
      </c>
      <c r="E36" s="85" t="s">
        <v>667</v>
      </c>
      <c r="F36" s="85" t="s">
        <v>673</v>
      </c>
      <c r="G36" s="85" t="s">
        <v>674</v>
      </c>
      <c r="H36" s="85" t="s">
        <v>675</v>
      </c>
      <c r="I36" s="85" t="s">
        <v>676</v>
      </c>
      <c r="J36" s="85" t="s">
        <v>677</v>
      </c>
      <c r="K36" s="85" t="s">
        <v>582</v>
      </c>
      <c r="L36" s="85" t="s">
        <v>678</v>
      </c>
      <c r="M36" s="89">
        <v>400</v>
      </c>
      <c r="N36" s="85" t="s">
        <v>423</v>
      </c>
      <c r="O36" s="85" t="s">
        <v>589</v>
      </c>
      <c r="P36" s="85">
        <v>100</v>
      </c>
      <c r="Q36" s="85">
        <v>100</v>
      </c>
      <c r="R36" s="85">
        <v>100</v>
      </c>
      <c r="S36" s="85">
        <v>100</v>
      </c>
      <c r="T36" s="90">
        <v>119999974</v>
      </c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>
        <f t="shared" si="0"/>
        <v>119999974</v>
      </c>
      <c r="AI36" s="90"/>
      <c r="AJ36" s="90"/>
      <c r="AK36" s="90"/>
      <c r="AL36" s="90"/>
      <c r="AM36" s="90"/>
      <c r="AN36" s="90"/>
      <c r="AO36" s="90">
        <v>320000000</v>
      </c>
      <c r="AP36" s="90"/>
      <c r="AQ36" s="90"/>
      <c r="AR36" s="90"/>
      <c r="AS36" s="90"/>
      <c r="AT36" s="90"/>
      <c r="AU36" s="90"/>
      <c r="AV36" s="90"/>
      <c r="AW36" s="90">
        <f t="shared" si="1"/>
        <v>320000000</v>
      </c>
      <c r="AX36" s="78"/>
      <c r="AY36" s="78"/>
      <c r="AZ36" s="78"/>
      <c r="BA36" s="78"/>
      <c r="BB36" s="78"/>
      <c r="BC36" s="78"/>
      <c r="BD36" s="78">
        <v>320000000</v>
      </c>
      <c r="BE36" s="78"/>
      <c r="BF36" s="78"/>
      <c r="BG36" s="78"/>
      <c r="BH36" s="78"/>
      <c r="BI36" s="78"/>
      <c r="BJ36" s="78"/>
      <c r="BK36" s="78"/>
      <c r="BL36" s="78">
        <f t="shared" si="2"/>
        <v>320000000</v>
      </c>
      <c r="BM36" s="78"/>
      <c r="BN36" s="78"/>
      <c r="BO36" s="78"/>
      <c r="BP36" s="78"/>
      <c r="BQ36" s="78"/>
      <c r="BR36" s="78"/>
      <c r="BS36" s="78">
        <v>320000000</v>
      </c>
      <c r="BT36" s="78"/>
      <c r="BU36" s="78"/>
      <c r="BV36" s="78"/>
      <c r="BW36" s="78"/>
      <c r="BX36" s="78"/>
      <c r="BY36" s="78"/>
      <c r="BZ36" s="78"/>
      <c r="CA36" s="78">
        <f t="shared" si="3"/>
        <v>320000000</v>
      </c>
      <c r="CC36" t="s">
        <v>1105</v>
      </c>
      <c r="CD36" t="s">
        <v>1202</v>
      </c>
    </row>
    <row r="37" spans="1:82" hidden="1" x14ac:dyDescent="0.25">
      <c r="A37" t="s">
        <v>1203</v>
      </c>
      <c r="C37" t="s">
        <v>607</v>
      </c>
      <c r="D37" t="s">
        <v>608</v>
      </c>
      <c r="E37" t="s">
        <v>679</v>
      </c>
      <c r="F37" t="s">
        <v>680</v>
      </c>
      <c r="G37" t="s">
        <v>681</v>
      </c>
      <c r="H37" t="s">
        <v>682</v>
      </c>
      <c r="I37" t="s">
        <v>683</v>
      </c>
      <c r="J37" t="s">
        <v>684</v>
      </c>
      <c r="K37" t="s">
        <v>582</v>
      </c>
      <c r="L37" t="s">
        <v>685</v>
      </c>
      <c r="M37" s="63">
        <v>100</v>
      </c>
      <c r="N37" t="s">
        <v>423</v>
      </c>
      <c r="O37" t="s">
        <v>584</v>
      </c>
      <c r="P37">
        <v>100</v>
      </c>
      <c r="Q37">
        <v>100</v>
      </c>
      <c r="R37">
        <v>100</v>
      </c>
      <c r="S37">
        <v>100</v>
      </c>
      <c r="T37" s="78">
        <v>204354260</v>
      </c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>
        <f t="shared" si="0"/>
        <v>204354260</v>
      </c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 t="str">
        <f t="shared" si="1"/>
        <v/>
      </c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 t="str">
        <f t="shared" si="2"/>
        <v/>
      </c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 t="str">
        <f t="shared" si="3"/>
        <v/>
      </c>
      <c r="CC37" t="s">
        <v>1105</v>
      </c>
      <c r="CD37" t="s">
        <v>1119</v>
      </c>
    </row>
    <row r="38" spans="1:82" hidden="1" x14ac:dyDescent="0.25">
      <c r="A38" t="s">
        <v>1204</v>
      </c>
      <c r="C38" t="s">
        <v>648</v>
      </c>
      <c r="D38" t="s">
        <v>649</v>
      </c>
      <c r="E38" t="s">
        <v>772</v>
      </c>
      <c r="F38" t="s">
        <v>773</v>
      </c>
      <c r="G38" t="s">
        <v>1205</v>
      </c>
      <c r="H38" t="s">
        <v>1206</v>
      </c>
      <c r="I38" t="s">
        <v>1207</v>
      </c>
      <c r="J38" t="s">
        <v>1208</v>
      </c>
      <c r="K38" t="s">
        <v>582</v>
      </c>
      <c r="L38" t="s">
        <v>1209</v>
      </c>
      <c r="M38" s="63">
        <v>5</v>
      </c>
      <c r="N38" t="s">
        <v>423</v>
      </c>
      <c r="O38" t="s">
        <v>589</v>
      </c>
      <c r="Q38">
        <v>5</v>
      </c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 t="str">
        <f t="shared" si="0"/>
        <v/>
      </c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 t="str">
        <f t="shared" si="1"/>
        <v/>
      </c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 t="str">
        <f t="shared" si="2"/>
        <v/>
      </c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 t="str">
        <f t="shared" si="3"/>
        <v/>
      </c>
      <c r="CC38" t="s">
        <v>1105</v>
      </c>
      <c r="CD38" t="s">
        <v>1210</v>
      </c>
    </row>
    <row r="39" spans="1:82" hidden="1" x14ac:dyDescent="0.25">
      <c r="A39" s="85" t="s">
        <v>1211</v>
      </c>
      <c r="B39" s="85"/>
      <c r="C39" s="85" t="s">
        <v>648</v>
      </c>
      <c r="D39" s="85" t="s">
        <v>649</v>
      </c>
      <c r="E39" s="85" t="s">
        <v>772</v>
      </c>
      <c r="F39" s="85" t="s">
        <v>785</v>
      </c>
      <c r="G39" s="85" t="s">
        <v>1212</v>
      </c>
      <c r="H39" s="85" t="s">
        <v>1213</v>
      </c>
      <c r="I39" s="85" t="s">
        <v>1214</v>
      </c>
      <c r="J39" s="85" t="s">
        <v>1215</v>
      </c>
      <c r="K39" s="85" t="s">
        <v>582</v>
      </c>
      <c r="L39" s="85" t="s">
        <v>1216</v>
      </c>
      <c r="M39" s="89">
        <v>1</v>
      </c>
      <c r="N39" s="85" t="s">
        <v>423</v>
      </c>
      <c r="O39" s="85" t="s">
        <v>589</v>
      </c>
      <c r="P39" s="85"/>
      <c r="Q39" s="85"/>
      <c r="R39" s="85">
        <v>1</v>
      </c>
      <c r="S39" s="85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 t="str">
        <f t="shared" si="0"/>
        <v/>
      </c>
      <c r="AI39" s="85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 t="str">
        <f t="shared" si="1"/>
        <v/>
      </c>
      <c r="AX39" s="90">
        <v>500000000</v>
      </c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>
        <f t="shared" si="2"/>
        <v>500000000</v>
      </c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 t="str">
        <f t="shared" si="3"/>
        <v/>
      </c>
      <c r="CB39" s="85"/>
      <c r="CC39" s="85" t="s">
        <v>1105</v>
      </c>
      <c r="CD39" s="85" t="s">
        <v>1217</v>
      </c>
    </row>
    <row r="40" spans="1:82" x14ac:dyDescent="0.25">
      <c r="A40" t="s">
        <v>1218</v>
      </c>
      <c r="C40" t="s">
        <v>607</v>
      </c>
      <c r="D40" t="s">
        <v>608</v>
      </c>
      <c r="E40" t="s">
        <v>679</v>
      </c>
      <c r="F40" t="s">
        <v>680</v>
      </c>
      <c r="G40" t="s">
        <v>686</v>
      </c>
      <c r="H40" t="s">
        <v>687</v>
      </c>
      <c r="I40" t="s">
        <v>688</v>
      </c>
      <c r="J40" t="s">
        <v>689</v>
      </c>
      <c r="K40" t="s">
        <v>582</v>
      </c>
      <c r="L40" t="s">
        <v>690</v>
      </c>
      <c r="M40" s="63">
        <v>10</v>
      </c>
      <c r="N40" t="s">
        <v>423</v>
      </c>
      <c r="O40" t="s">
        <v>584</v>
      </c>
      <c r="P40">
        <v>3</v>
      </c>
      <c r="Q40">
        <v>4</v>
      </c>
      <c r="R40">
        <v>3</v>
      </c>
      <c r="S40">
        <v>3</v>
      </c>
      <c r="T40" s="78">
        <v>60000000</v>
      </c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>
        <f t="shared" si="0"/>
        <v>60000000</v>
      </c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 t="str">
        <f t="shared" si="1"/>
        <v/>
      </c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 t="str">
        <f t="shared" si="2"/>
        <v/>
      </c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 t="str">
        <f t="shared" si="3"/>
        <v/>
      </c>
      <c r="CC40" t="s">
        <v>1105</v>
      </c>
      <c r="CD40" t="s">
        <v>1119</v>
      </c>
    </row>
    <row r="41" spans="1:82" hidden="1" x14ac:dyDescent="0.25">
      <c r="A41" t="s">
        <v>1219</v>
      </c>
      <c r="C41" t="s">
        <v>648</v>
      </c>
      <c r="D41" t="s">
        <v>649</v>
      </c>
      <c r="E41" t="s">
        <v>748</v>
      </c>
      <c r="F41" t="s">
        <v>749</v>
      </c>
      <c r="G41" t="s">
        <v>1220</v>
      </c>
      <c r="H41" t="s">
        <v>1221</v>
      </c>
      <c r="I41" t="s">
        <v>1222</v>
      </c>
      <c r="J41" t="s">
        <v>1221</v>
      </c>
      <c r="K41" t="s">
        <v>582</v>
      </c>
      <c r="L41" t="s">
        <v>1223</v>
      </c>
      <c r="M41" s="63">
        <v>5</v>
      </c>
      <c r="N41" t="s">
        <v>423</v>
      </c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 t="str">
        <f t="shared" si="0"/>
        <v/>
      </c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 t="str">
        <f t="shared" si="1"/>
        <v/>
      </c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 t="str">
        <f t="shared" si="2"/>
        <v/>
      </c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 t="str">
        <f t="shared" si="3"/>
        <v/>
      </c>
      <c r="CC41" t="s">
        <v>1105</v>
      </c>
      <c r="CD41" t="s">
        <v>1119</v>
      </c>
    </row>
    <row r="42" spans="1:82" hidden="1" x14ac:dyDescent="0.25">
      <c r="A42" t="s">
        <v>1224</v>
      </c>
      <c r="C42" t="s">
        <v>648</v>
      </c>
      <c r="D42" t="s">
        <v>649</v>
      </c>
      <c r="E42" t="s">
        <v>748</v>
      </c>
      <c r="F42" t="s">
        <v>749</v>
      </c>
      <c r="G42" t="s">
        <v>1225</v>
      </c>
      <c r="H42" t="s">
        <v>1226</v>
      </c>
      <c r="I42" t="s">
        <v>1227</v>
      </c>
      <c r="J42" t="s">
        <v>838</v>
      </c>
      <c r="K42" t="s">
        <v>582</v>
      </c>
      <c r="L42" t="s">
        <v>1228</v>
      </c>
      <c r="M42" s="63">
        <v>1000</v>
      </c>
      <c r="N42" t="s">
        <v>423</v>
      </c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 t="str">
        <f t="shared" si="0"/>
        <v/>
      </c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 t="str">
        <f t="shared" si="1"/>
        <v/>
      </c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 t="str">
        <f t="shared" si="2"/>
        <v/>
      </c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 t="str">
        <f t="shared" si="3"/>
        <v/>
      </c>
      <c r="CC42" t="s">
        <v>1105</v>
      </c>
      <c r="CD42" t="s">
        <v>1119</v>
      </c>
    </row>
    <row r="43" spans="1:82" x14ac:dyDescent="0.25">
      <c r="A43" t="s">
        <v>1229</v>
      </c>
      <c r="C43" t="s">
        <v>607</v>
      </c>
      <c r="D43" t="s">
        <v>608</v>
      </c>
      <c r="E43" t="s">
        <v>679</v>
      </c>
      <c r="F43" t="s">
        <v>680</v>
      </c>
      <c r="G43" t="s">
        <v>686</v>
      </c>
      <c r="H43" t="s">
        <v>687</v>
      </c>
      <c r="I43" t="s">
        <v>691</v>
      </c>
      <c r="J43" t="s">
        <v>692</v>
      </c>
      <c r="K43" t="s">
        <v>646</v>
      </c>
      <c r="L43" t="s">
        <v>19</v>
      </c>
      <c r="M43" s="63">
        <v>12</v>
      </c>
      <c r="N43" t="s">
        <v>423</v>
      </c>
      <c r="O43" t="s">
        <v>589</v>
      </c>
      <c r="P43">
        <v>3</v>
      </c>
      <c r="Q43">
        <v>3</v>
      </c>
      <c r="R43">
        <v>3</v>
      </c>
      <c r="S43">
        <v>3</v>
      </c>
      <c r="T43" s="78">
        <v>50400000</v>
      </c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>
        <f t="shared" si="0"/>
        <v>50400000</v>
      </c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 t="str">
        <f t="shared" si="1"/>
        <v/>
      </c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 t="str">
        <f t="shared" si="2"/>
        <v/>
      </c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 t="str">
        <f t="shared" si="3"/>
        <v/>
      </c>
      <c r="CC43" t="s">
        <v>1105</v>
      </c>
      <c r="CD43" t="s">
        <v>1119</v>
      </c>
    </row>
    <row r="44" spans="1:82" hidden="1" x14ac:dyDescent="0.25">
      <c r="A44" t="s">
        <v>1230</v>
      </c>
      <c r="C44" t="s">
        <v>575</v>
      </c>
      <c r="D44" t="s">
        <v>576</v>
      </c>
      <c r="E44" t="s">
        <v>693</v>
      </c>
      <c r="F44" t="s">
        <v>694</v>
      </c>
      <c r="G44" t="s">
        <v>695</v>
      </c>
      <c r="H44" t="s">
        <v>696</v>
      </c>
      <c r="I44" t="s">
        <v>697</v>
      </c>
      <c r="J44" t="s">
        <v>698</v>
      </c>
      <c r="K44" t="s">
        <v>582</v>
      </c>
      <c r="L44" t="s">
        <v>699</v>
      </c>
      <c r="M44" s="63">
        <v>100</v>
      </c>
      <c r="N44" t="s">
        <v>552</v>
      </c>
      <c r="O44" t="s">
        <v>589</v>
      </c>
      <c r="P44">
        <v>1</v>
      </c>
      <c r="T44" s="78">
        <v>17500000</v>
      </c>
      <c r="U44" s="78"/>
      <c r="V44" s="78">
        <v>151142509.69999999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f t="shared" si="0"/>
        <v>168642509.69999999</v>
      </c>
      <c r="AI44" s="78"/>
      <c r="AJ44" s="78"/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f t="shared" si="1"/>
        <v>0</v>
      </c>
      <c r="AX44" s="78"/>
      <c r="AY44" s="78"/>
      <c r="AZ44" s="78"/>
      <c r="BA44" s="78">
        <v>0</v>
      </c>
      <c r="BB44" s="78">
        <v>0</v>
      </c>
      <c r="BC44" s="78">
        <v>0</v>
      </c>
      <c r="BD44" s="78">
        <v>0</v>
      </c>
      <c r="BE44" s="78">
        <v>0</v>
      </c>
      <c r="BF44" s="78">
        <v>0</v>
      </c>
      <c r="BG44" s="78">
        <v>0</v>
      </c>
      <c r="BH44" s="78">
        <v>0</v>
      </c>
      <c r="BI44" s="78">
        <v>0</v>
      </c>
      <c r="BJ44" s="78">
        <v>0</v>
      </c>
      <c r="BK44" s="78">
        <v>0</v>
      </c>
      <c r="BL44" s="78">
        <f t="shared" si="2"/>
        <v>0</v>
      </c>
      <c r="BM44" s="78"/>
      <c r="BN44" s="78"/>
      <c r="BO44" s="78"/>
      <c r="BP44" s="78">
        <v>0</v>
      </c>
      <c r="BQ44" s="78">
        <v>0</v>
      </c>
      <c r="BR44" s="78">
        <v>0</v>
      </c>
      <c r="BS44" s="78">
        <v>0</v>
      </c>
      <c r="BT44" s="78">
        <v>0</v>
      </c>
      <c r="BU44" s="78">
        <v>0</v>
      </c>
      <c r="BV44" s="78">
        <v>0</v>
      </c>
      <c r="BW44" s="78">
        <v>0</v>
      </c>
      <c r="BX44" s="78">
        <v>0</v>
      </c>
      <c r="BY44" s="78">
        <v>0</v>
      </c>
      <c r="BZ44" s="78">
        <v>0</v>
      </c>
      <c r="CA44" s="78">
        <f t="shared" si="3"/>
        <v>0</v>
      </c>
      <c r="CB44" t="s">
        <v>1231</v>
      </c>
      <c r="CC44" t="s">
        <v>1105</v>
      </c>
      <c r="CD44" t="s">
        <v>1232</v>
      </c>
    </row>
    <row r="45" spans="1:82" hidden="1" x14ac:dyDescent="0.25">
      <c r="A45" t="s">
        <v>1233</v>
      </c>
      <c r="C45" t="s">
        <v>575</v>
      </c>
      <c r="D45" t="s">
        <v>576</v>
      </c>
      <c r="E45" t="s">
        <v>693</v>
      </c>
      <c r="F45" t="s">
        <v>694</v>
      </c>
      <c r="G45" t="s">
        <v>700</v>
      </c>
      <c r="H45" t="s">
        <v>701</v>
      </c>
      <c r="I45" t="s">
        <v>702</v>
      </c>
      <c r="J45" t="s">
        <v>703</v>
      </c>
      <c r="K45" t="s">
        <v>582</v>
      </c>
      <c r="L45" t="s">
        <v>704</v>
      </c>
      <c r="M45" s="63">
        <v>16</v>
      </c>
      <c r="N45" t="s">
        <v>423</v>
      </c>
      <c r="O45" t="s">
        <v>589</v>
      </c>
      <c r="P45">
        <v>4</v>
      </c>
      <c r="Q45">
        <v>4</v>
      </c>
      <c r="R45">
        <v>4</v>
      </c>
      <c r="S45">
        <v>4</v>
      </c>
      <c r="T45" s="78"/>
      <c r="U45" s="78"/>
      <c r="V45" s="78">
        <v>249600000</v>
      </c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>
        <f t="shared" si="0"/>
        <v>249600000</v>
      </c>
      <c r="AI45" s="78"/>
      <c r="AJ45" s="78"/>
      <c r="AK45" s="78">
        <v>207336000</v>
      </c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>
        <f t="shared" si="1"/>
        <v>207336000</v>
      </c>
      <c r="AX45" s="78"/>
      <c r="AY45" s="78"/>
      <c r="AZ45" s="78">
        <v>219776160</v>
      </c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>
        <f t="shared" si="2"/>
        <v>219776160</v>
      </c>
      <c r="BM45" s="78"/>
      <c r="BN45" s="78"/>
      <c r="BO45" s="78">
        <v>232962729</v>
      </c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>
        <f t="shared" si="3"/>
        <v>232962729</v>
      </c>
      <c r="CC45" t="s">
        <v>1105</v>
      </c>
      <c r="CD45" t="s">
        <v>1232</v>
      </c>
    </row>
    <row r="46" spans="1:82" hidden="1" x14ac:dyDescent="0.25">
      <c r="A46" t="s">
        <v>1234</v>
      </c>
      <c r="C46" t="s">
        <v>575</v>
      </c>
      <c r="D46" t="s">
        <v>576</v>
      </c>
      <c r="E46" t="s">
        <v>693</v>
      </c>
      <c r="F46" t="s">
        <v>694</v>
      </c>
      <c r="G46" t="s">
        <v>705</v>
      </c>
      <c r="H46" t="s">
        <v>706</v>
      </c>
      <c r="I46" t="s">
        <v>707</v>
      </c>
      <c r="J46" t="s">
        <v>708</v>
      </c>
      <c r="K46" t="s">
        <v>582</v>
      </c>
      <c r="L46" t="s">
        <v>709</v>
      </c>
      <c r="M46" s="63">
        <v>48</v>
      </c>
      <c r="N46" t="s">
        <v>423</v>
      </c>
      <c r="O46" t="s">
        <v>589</v>
      </c>
      <c r="P46">
        <v>12</v>
      </c>
      <c r="Q46">
        <v>12</v>
      </c>
      <c r="R46">
        <v>12</v>
      </c>
      <c r="S46">
        <v>12</v>
      </c>
      <c r="T46" s="78">
        <v>40350000</v>
      </c>
      <c r="U46" s="78"/>
      <c r="V46" s="78">
        <v>324249516.88999999</v>
      </c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>
        <f t="shared" si="0"/>
        <v>364599516.88999999</v>
      </c>
      <c r="AI46" s="78"/>
      <c r="AJ46" s="78"/>
      <c r="AK46" s="78">
        <v>453866717.88999999</v>
      </c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>
        <f t="shared" si="1"/>
        <v>453866717.88999999</v>
      </c>
      <c r="AX46" s="78"/>
      <c r="AY46" s="78"/>
      <c r="AZ46" s="78">
        <v>481098720.88999999</v>
      </c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>
        <f t="shared" si="2"/>
        <v>481098720.88999999</v>
      </c>
      <c r="BM46" s="78"/>
      <c r="BN46" s="78"/>
      <c r="BO46" s="78">
        <v>509964644.14999998</v>
      </c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>
        <f t="shared" si="3"/>
        <v>509964644.14999998</v>
      </c>
      <c r="CC46" t="s">
        <v>1105</v>
      </c>
      <c r="CD46" t="s">
        <v>1235</v>
      </c>
    </row>
    <row r="47" spans="1:82" hidden="1" x14ac:dyDescent="0.25">
      <c r="A47" t="s">
        <v>1236</v>
      </c>
      <c r="C47" t="s">
        <v>575</v>
      </c>
      <c r="D47" t="s">
        <v>576</v>
      </c>
      <c r="E47" t="s">
        <v>693</v>
      </c>
      <c r="F47" t="s">
        <v>710</v>
      </c>
      <c r="G47" t="s">
        <v>711</v>
      </c>
      <c r="H47" t="s">
        <v>712</v>
      </c>
      <c r="I47" t="s">
        <v>713</v>
      </c>
      <c r="J47" t="s">
        <v>714</v>
      </c>
      <c r="K47" t="s">
        <v>582</v>
      </c>
      <c r="L47" t="s">
        <v>30</v>
      </c>
      <c r="M47" s="63">
        <v>4</v>
      </c>
      <c r="N47" t="s">
        <v>423</v>
      </c>
      <c r="O47" t="s">
        <v>589</v>
      </c>
      <c r="P47">
        <v>4</v>
      </c>
      <c r="Q47">
        <v>4</v>
      </c>
      <c r="R47">
        <v>4</v>
      </c>
      <c r="S47">
        <v>4</v>
      </c>
      <c r="T47" s="78"/>
      <c r="U47" s="78"/>
      <c r="V47" s="78">
        <v>106053020</v>
      </c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>
        <f t="shared" si="0"/>
        <v>106053020</v>
      </c>
      <c r="AI47" s="78"/>
      <c r="AJ47" s="78"/>
      <c r="AK47" s="78">
        <v>69172735.254600003</v>
      </c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>
        <f t="shared" si="1"/>
        <v>69172735.254600003</v>
      </c>
      <c r="AX47" s="78"/>
      <c r="AY47" s="78"/>
      <c r="AZ47" s="78">
        <v>73323099.370000005</v>
      </c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>
        <f t="shared" si="2"/>
        <v>73323099.370000005</v>
      </c>
      <c r="BM47" s="78"/>
      <c r="BN47" s="78"/>
      <c r="BO47" s="78">
        <v>77722485.329999998</v>
      </c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>
        <f t="shared" si="3"/>
        <v>77722485.329999998</v>
      </c>
      <c r="CC47" t="s">
        <v>1105</v>
      </c>
      <c r="CD47" t="s">
        <v>1235</v>
      </c>
    </row>
    <row r="48" spans="1:82" hidden="1" x14ac:dyDescent="0.25">
      <c r="A48" t="s">
        <v>1237</v>
      </c>
      <c r="C48" t="s">
        <v>575</v>
      </c>
      <c r="D48" t="s">
        <v>576</v>
      </c>
      <c r="E48" t="s">
        <v>693</v>
      </c>
      <c r="F48" t="s">
        <v>710</v>
      </c>
      <c r="G48" t="s">
        <v>715</v>
      </c>
      <c r="H48" t="s">
        <v>716</v>
      </c>
      <c r="I48" t="s">
        <v>717</v>
      </c>
      <c r="J48" t="s">
        <v>718</v>
      </c>
      <c r="K48" t="s">
        <v>582</v>
      </c>
      <c r="L48" t="s">
        <v>719</v>
      </c>
      <c r="M48" s="63">
        <v>4</v>
      </c>
      <c r="N48" t="s">
        <v>423</v>
      </c>
      <c r="O48" t="s">
        <v>584</v>
      </c>
      <c r="P48">
        <v>4</v>
      </c>
      <c r="Q48">
        <v>4</v>
      </c>
      <c r="R48">
        <v>4</v>
      </c>
      <c r="S48">
        <v>4</v>
      </c>
      <c r="T48" s="78"/>
      <c r="U48" s="78"/>
      <c r="V48" s="78">
        <v>538425680.88999999</v>
      </c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>
        <f t="shared" si="0"/>
        <v>538425680.88999999</v>
      </c>
      <c r="AI48" s="78"/>
      <c r="AJ48" s="78"/>
      <c r="AK48" s="78">
        <v>553381882.04999995</v>
      </c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>
        <f t="shared" si="1"/>
        <v>553381882.04999995</v>
      </c>
      <c r="AX48" s="78"/>
      <c r="AY48" s="78"/>
      <c r="AZ48" s="78">
        <v>586584794.97000003</v>
      </c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>
        <f t="shared" si="2"/>
        <v>586584794.97000003</v>
      </c>
      <c r="BM48" s="78"/>
      <c r="BN48" s="78"/>
      <c r="BO48" s="78">
        <v>621779882.66999996</v>
      </c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>
        <f t="shared" si="3"/>
        <v>621779882.66999996</v>
      </c>
      <c r="CC48" t="s">
        <v>1105</v>
      </c>
      <c r="CD48" t="s">
        <v>1235</v>
      </c>
    </row>
    <row r="49" spans="1:82" hidden="1" x14ac:dyDescent="0.25">
      <c r="A49" t="s">
        <v>1238</v>
      </c>
      <c r="C49" t="s">
        <v>575</v>
      </c>
      <c r="D49" t="s">
        <v>576</v>
      </c>
      <c r="E49" t="s">
        <v>693</v>
      </c>
      <c r="F49" t="s">
        <v>710</v>
      </c>
      <c r="G49" t="s">
        <v>715</v>
      </c>
      <c r="H49" t="s">
        <v>716</v>
      </c>
      <c r="I49" t="s">
        <v>720</v>
      </c>
      <c r="J49" t="s">
        <v>721</v>
      </c>
      <c r="K49" t="s">
        <v>646</v>
      </c>
      <c r="L49" t="s">
        <v>721</v>
      </c>
      <c r="M49" s="63">
        <v>4</v>
      </c>
      <c r="N49" t="s">
        <v>423</v>
      </c>
      <c r="O49" t="s">
        <v>589</v>
      </c>
      <c r="P49">
        <v>1</v>
      </c>
      <c r="Q49">
        <v>1</v>
      </c>
      <c r="R49">
        <v>1</v>
      </c>
      <c r="S49">
        <v>1</v>
      </c>
      <c r="T49" s="78">
        <v>9599980</v>
      </c>
      <c r="U49" s="78"/>
      <c r="V49" s="78">
        <v>105050000</v>
      </c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>
        <f t="shared" si="0"/>
        <v>114649980</v>
      </c>
      <c r="AI49" s="78">
        <v>106000000</v>
      </c>
      <c r="AJ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>
        <f t="shared" si="1"/>
        <v>106000000</v>
      </c>
      <c r="AX49" s="78"/>
      <c r="AY49" s="78"/>
      <c r="AZ49" s="78">
        <v>112360000</v>
      </c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>
        <f t="shared" si="2"/>
        <v>112360000</v>
      </c>
      <c r="BM49" s="78"/>
      <c r="BN49" s="78"/>
      <c r="BO49" s="78">
        <v>119101600</v>
      </c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>
        <f t="shared" si="3"/>
        <v>119101600</v>
      </c>
      <c r="CC49" t="s">
        <v>1105</v>
      </c>
      <c r="CD49" t="s">
        <v>1235</v>
      </c>
    </row>
    <row r="50" spans="1:82" hidden="1" x14ac:dyDescent="0.25">
      <c r="A50" t="s">
        <v>1239</v>
      </c>
      <c r="C50" t="s">
        <v>791</v>
      </c>
      <c r="D50" t="s">
        <v>792</v>
      </c>
      <c r="E50" t="s">
        <v>793</v>
      </c>
      <c r="F50" t="s">
        <v>794</v>
      </c>
      <c r="G50" t="s">
        <v>1240</v>
      </c>
      <c r="H50" t="s">
        <v>1241</v>
      </c>
      <c r="I50" t="s">
        <v>1242</v>
      </c>
      <c r="J50" t="s">
        <v>1243</v>
      </c>
      <c r="K50" t="s">
        <v>646</v>
      </c>
      <c r="L50" t="s">
        <v>1244</v>
      </c>
      <c r="M50" s="63">
        <v>1</v>
      </c>
      <c r="N50" t="s">
        <v>423</v>
      </c>
      <c r="O50" t="s">
        <v>589</v>
      </c>
      <c r="Q50">
        <v>1</v>
      </c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 t="str">
        <f t="shared" si="0"/>
        <v/>
      </c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 t="str">
        <f t="shared" si="1"/>
        <v/>
      </c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 t="str">
        <f t="shared" si="2"/>
        <v/>
      </c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 t="str">
        <f t="shared" si="3"/>
        <v/>
      </c>
      <c r="CC50" t="s">
        <v>1105</v>
      </c>
      <c r="CD50" t="s">
        <v>1245</v>
      </c>
    </row>
    <row r="51" spans="1:82" hidden="1" x14ac:dyDescent="0.25">
      <c r="A51" t="s">
        <v>1246</v>
      </c>
      <c r="C51" t="s">
        <v>791</v>
      </c>
      <c r="D51" t="s">
        <v>792</v>
      </c>
      <c r="E51" t="s">
        <v>793</v>
      </c>
      <c r="F51" t="s">
        <v>794</v>
      </c>
      <c r="G51" t="s">
        <v>1247</v>
      </c>
      <c r="H51" t="s">
        <v>1248</v>
      </c>
      <c r="I51" t="s">
        <v>1249</v>
      </c>
      <c r="J51" t="s">
        <v>1250</v>
      </c>
      <c r="K51" t="s">
        <v>582</v>
      </c>
      <c r="L51" t="s">
        <v>1251</v>
      </c>
      <c r="M51" s="63">
        <v>3</v>
      </c>
      <c r="N51" t="s">
        <v>423</v>
      </c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 t="str">
        <f t="shared" si="0"/>
        <v/>
      </c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 t="str">
        <f t="shared" si="1"/>
        <v/>
      </c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 t="str">
        <f t="shared" si="2"/>
        <v/>
      </c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 t="str">
        <f t="shared" si="3"/>
        <v/>
      </c>
      <c r="CC51" t="s">
        <v>1105</v>
      </c>
      <c r="CD51" t="s">
        <v>1245</v>
      </c>
    </row>
    <row r="52" spans="1:82" hidden="1" x14ac:dyDescent="0.25">
      <c r="A52" t="s">
        <v>1252</v>
      </c>
      <c r="C52" t="s">
        <v>575</v>
      </c>
      <c r="D52" t="s">
        <v>576</v>
      </c>
      <c r="E52" t="s">
        <v>693</v>
      </c>
      <c r="F52" t="s">
        <v>710</v>
      </c>
      <c r="G52" t="s">
        <v>715</v>
      </c>
      <c r="H52" t="s">
        <v>716</v>
      </c>
      <c r="I52" t="s">
        <v>722</v>
      </c>
      <c r="J52" t="s">
        <v>723</v>
      </c>
      <c r="K52" t="s">
        <v>646</v>
      </c>
      <c r="L52" t="s">
        <v>724</v>
      </c>
      <c r="M52" s="63">
        <v>4</v>
      </c>
      <c r="N52" t="s">
        <v>423</v>
      </c>
      <c r="O52" t="s">
        <v>589</v>
      </c>
      <c r="P52">
        <v>1</v>
      </c>
      <c r="Q52">
        <v>1</v>
      </c>
      <c r="R52">
        <v>1</v>
      </c>
      <c r="S52">
        <v>1</v>
      </c>
      <c r="T52" s="78"/>
      <c r="U52" s="78"/>
      <c r="V52" s="78">
        <v>9704300</v>
      </c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>
        <f t="shared" si="0"/>
        <v>9704300</v>
      </c>
      <c r="AI52" s="78"/>
      <c r="AJ52" s="78"/>
      <c r="AK52" s="78">
        <v>69172735.25</v>
      </c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>
        <f t="shared" si="1"/>
        <v>69172735.25</v>
      </c>
      <c r="AX52" s="78"/>
      <c r="AY52" s="78"/>
      <c r="AZ52" s="78">
        <v>73323099.370000005</v>
      </c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>
        <f t="shared" si="2"/>
        <v>73323099.370000005</v>
      </c>
      <c r="BM52" s="78"/>
      <c r="BN52" s="78"/>
      <c r="BO52" s="78">
        <v>77722485.329999998</v>
      </c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>
        <f t="shared" si="3"/>
        <v>77722485.329999998</v>
      </c>
      <c r="CC52" t="s">
        <v>1105</v>
      </c>
      <c r="CD52" t="s">
        <v>1235</v>
      </c>
    </row>
    <row r="53" spans="1:82" s="85" customFormat="1" hidden="1" x14ac:dyDescent="0.25">
      <c r="A53" t="s">
        <v>1253</v>
      </c>
      <c r="B53"/>
      <c r="C53" t="s">
        <v>575</v>
      </c>
      <c r="D53" t="s">
        <v>576</v>
      </c>
      <c r="E53" t="s">
        <v>693</v>
      </c>
      <c r="F53" t="s">
        <v>725</v>
      </c>
      <c r="G53" t="s">
        <v>726</v>
      </c>
      <c r="H53" t="s">
        <v>727</v>
      </c>
      <c r="I53" t="s">
        <v>728</v>
      </c>
      <c r="J53" t="s">
        <v>729</v>
      </c>
      <c r="K53" t="s">
        <v>582</v>
      </c>
      <c r="L53" t="s">
        <v>40</v>
      </c>
      <c r="M53" s="63">
        <v>99</v>
      </c>
      <c r="N53" t="s">
        <v>423</v>
      </c>
      <c r="O53" t="s">
        <v>584</v>
      </c>
      <c r="P53">
        <v>99</v>
      </c>
      <c r="Q53">
        <v>99</v>
      </c>
      <c r="R53">
        <v>99</v>
      </c>
      <c r="S53">
        <v>99</v>
      </c>
      <c r="T53" s="78">
        <v>133200000</v>
      </c>
      <c r="U53" s="78"/>
      <c r="V53" s="78">
        <v>64755729397.129997</v>
      </c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>
        <f t="shared" si="0"/>
        <v>64888929397.129997</v>
      </c>
      <c r="AI53" s="78"/>
      <c r="AJ53" s="78"/>
      <c r="AK53" s="78">
        <v>68631862245.019997</v>
      </c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>
        <f t="shared" si="1"/>
        <v>68631862245.019997</v>
      </c>
      <c r="AX53" s="78"/>
      <c r="AY53" s="78"/>
      <c r="AZ53" s="78">
        <v>72749773979.720001</v>
      </c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>
        <f t="shared" si="2"/>
        <v>72749773979.720001</v>
      </c>
      <c r="BM53" s="78"/>
      <c r="BN53" s="78"/>
      <c r="BO53" s="78">
        <v>77114760418.5</v>
      </c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>
        <f t="shared" si="3"/>
        <v>77114760418.5</v>
      </c>
      <c r="CB53"/>
      <c r="CC53" t="s">
        <v>1105</v>
      </c>
      <c r="CD53" t="s">
        <v>1232</v>
      </c>
    </row>
    <row r="54" spans="1:82" s="85" customFormat="1" hidden="1" x14ac:dyDescent="0.25">
      <c r="A54" t="s">
        <v>1254</v>
      </c>
      <c r="B54"/>
      <c r="C54" t="s">
        <v>575</v>
      </c>
      <c r="D54" t="s">
        <v>576</v>
      </c>
      <c r="E54" t="s">
        <v>693</v>
      </c>
      <c r="F54" t="s">
        <v>725</v>
      </c>
      <c r="G54" t="s">
        <v>730</v>
      </c>
      <c r="H54" t="s">
        <v>731</v>
      </c>
      <c r="I54" t="s">
        <v>732</v>
      </c>
      <c r="J54" t="s">
        <v>731</v>
      </c>
      <c r="K54" t="s">
        <v>582</v>
      </c>
      <c r="L54" t="s">
        <v>733</v>
      </c>
      <c r="M54" s="63">
        <v>1</v>
      </c>
      <c r="N54" t="s">
        <v>423</v>
      </c>
      <c r="O54" t="s">
        <v>589</v>
      </c>
      <c r="P54">
        <v>1</v>
      </c>
      <c r="Q54"/>
      <c r="R54"/>
      <c r="S54"/>
      <c r="T54" s="78"/>
      <c r="U54" s="78"/>
      <c r="V54" s="78">
        <v>33325870.760000002</v>
      </c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>
        <f t="shared" si="0"/>
        <v>33325870.760000002</v>
      </c>
      <c r="AI54" s="78"/>
      <c r="AJ54" s="78"/>
      <c r="AK54" s="78">
        <v>0</v>
      </c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>
        <f t="shared" si="1"/>
        <v>0</v>
      </c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 t="str">
        <f t="shared" si="2"/>
        <v/>
      </c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 t="str">
        <f t="shared" si="3"/>
        <v/>
      </c>
      <c r="CB54"/>
      <c r="CC54" t="s">
        <v>1105</v>
      </c>
      <c r="CD54" t="s">
        <v>1232</v>
      </c>
    </row>
    <row r="55" spans="1:82" hidden="1" x14ac:dyDescent="0.25">
      <c r="A55" t="s">
        <v>1255</v>
      </c>
      <c r="C55" t="s">
        <v>791</v>
      </c>
      <c r="D55" t="s">
        <v>792</v>
      </c>
      <c r="E55" t="s">
        <v>793</v>
      </c>
      <c r="F55" t="s">
        <v>800</v>
      </c>
      <c r="G55" t="s">
        <v>1256</v>
      </c>
      <c r="H55" t="s">
        <v>1257</v>
      </c>
      <c r="I55" t="s">
        <v>1258</v>
      </c>
      <c r="J55" t="s">
        <v>1259</v>
      </c>
      <c r="K55" t="s">
        <v>582</v>
      </c>
      <c r="L55" t="s">
        <v>1260</v>
      </c>
      <c r="M55" s="63">
        <v>1000</v>
      </c>
      <c r="N55" t="s">
        <v>423</v>
      </c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 t="str">
        <f t="shared" si="0"/>
        <v/>
      </c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 t="str">
        <f t="shared" si="1"/>
        <v/>
      </c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 t="str">
        <f t="shared" si="2"/>
        <v/>
      </c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 t="str">
        <f t="shared" si="3"/>
        <v/>
      </c>
      <c r="CC55" t="s">
        <v>1105</v>
      </c>
      <c r="CD55" t="s">
        <v>1245</v>
      </c>
    </row>
    <row r="56" spans="1:82" hidden="1" x14ac:dyDescent="0.25">
      <c r="A56" t="s">
        <v>1261</v>
      </c>
      <c r="C56" t="s">
        <v>791</v>
      </c>
      <c r="D56" t="s">
        <v>792</v>
      </c>
      <c r="E56" t="s">
        <v>793</v>
      </c>
      <c r="F56" t="s">
        <v>800</v>
      </c>
      <c r="G56" t="s">
        <v>1262</v>
      </c>
      <c r="H56" t="s">
        <v>1263</v>
      </c>
      <c r="I56" t="s">
        <v>1264</v>
      </c>
      <c r="J56" t="s">
        <v>1265</v>
      </c>
      <c r="K56" t="s">
        <v>582</v>
      </c>
      <c r="L56" t="s">
        <v>1266</v>
      </c>
      <c r="M56" s="63">
        <v>10</v>
      </c>
      <c r="N56" t="s">
        <v>811</v>
      </c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 t="str">
        <f t="shared" si="0"/>
        <v/>
      </c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 t="str">
        <f t="shared" si="1"/>
        <v/>
      </c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 t="str">
        <f t="shared" si="2"/>
        <v/>
      </c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 t="str">
        <f t="shared" si="3"/>
        <v/>
      </c>
      <c r="CC56" t="s">
        <v>1105</v>
      </c>
      <c r="CD56" t="s">
        <v>1245</v>
      </c>
    </row>
    <row r="57" spans="1:82" hidden="1" x14ac:dyDescent="0.25">
      <c r="A57" t="s">
        <v>1267</v>
      </c>
      <c r="C57" t="s">
        <v>575</v>
      </c>
      <c r="D57" t="s">
        <v>576</v>
      </c>
      <c r="E57" t="s">
        <v>693</v>
      </c>
      <c r="F57" t="s">
        <v>725</v>
      </c>
      <c r="G57" t="s">
        <v>734</v>
      </c>
      <c r="H57" t="s">
        <v>735</v>
      </c>
      <c r="I57" t="s">
        <v>736</v>
      </c>
      <c r="J57" t="s">
        <v>737</v>
      </c>
      <c r="K57" t="s">
        <v>582</v>
      </c>
      <c r="L57" t="s">
        <v>738</v>
      </c>
      <c r="M57" s="63">
        <v>100</v>
      </c>
      <c r="N57" t="s">
        <v>423</v>
      </c>
      <c r="O57" t="s">
        <v>589</v>
      </c>
      <c r="P57">
        <v>30</v>
      </c>
      <c r="Q57">
        <v>30</v>
      </c>
      <c r="R57">
        <v>20</v>
      </c>
      <c r="S57">
        <v>20</v>
      </c>
      <c r="T57" s="78">
        <v>29000000</v>
      </c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>
        <f t="shared" si="0"/>
        <v>29000000</v>
      </c>
      <c r="AI57" s="78"/>
      <c r="AJ57" s="78"/>
      <c r="AK57" s="78">
        <v>73776000</v>
      </c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>
        <f t="shared" si="1"/>
        <v>73776000</v>
      </c>
      <c r="AX57" s="78"/>
      <c r="AY57" s="78"/>
      <c r="AZ57" s="78">
        <v>78202560</v>
      </c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>
        <f t="shared" si="2"/>
        <v>78202560</v>
      </c>
      <c r="BM57" s="78"/>
      <c r="BN57" s="78"/>
      <c r="BO57" s="78">
        <v>82894713.599999994</v>
      </c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>
        <f t="shared" si="3"/>
        <v>82894713.599999994</v>
      </c>
      <c r="CC57" t="s">
        <v>1105</v>
      </c>
      <c r="CD57" t="s">
        <v>1232</v>
      </c>
    </row>
    <row r="58" spans="1:82" hidden="1" x14ac:dyDescent="0.25">
      <c r="A58" t="s">
        <v>1268</v>
      </c>
      <c r="C58" t="s">
        <v>791</v>
      </c>
      <c r="D58" t="s">
        <v>792</v>
      </c>
      <c r="E58" t="s">
        <v>793</v>
      </c>
      <c r="F58" t="s">
        <v>812</v>
      </c>
      <c r="G58" t="s">
        <v>1269</v>
      </c>
      <c r="H58" t="s">
        <v>1270</v>
      </c>
      <c r="I58" t="s">
        <v>1271</v>
      </c>
      <c r="J58" t="s">
        <v>1272</v>
      </c>
      <c r="K58" t="s">
        <v>582</v>
      </c>
      <c r="L58" t="s">
        <v>1273</v>
      </c>
      <c r="M58" s="63">
        <v>1</v>
      </c>
      <c r="N58" t="s">
        <v>423</v>
      </c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 t="str">
        <f t="shared" si="0"/>
        <v/>
      </c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 t="str">
        <f t="shared" si="1"/>
        <v/>
      </c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 t="str">
        <f t="shared" si="2"/>
        <v/>
      </c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 t="str">
        <f t="shared" si="3"/>
        <v/>
      </c>
      <c r="CC58" t="s">
        <v>1105</v>
      </c>
      <c r="CD58" t="s">
        <v>1245</v>
      </c>
    </row>
    <row r="59" spans="1:82" hidden="1" x14ac:dyDescent="0.25">
      <c r="A59" t="s">
        <v>1274</v>
      </c>
      <c r="C59" t="s">
        <v>575</v>
      </c>
      <c r="D59" t="s">
        <v>576</v>
      </c>
      <c r="E59" t="s">
        <v>693</v>
      </c>
      <c r="F59" t="s">
        <v>725</v>
      </c>
      <c r="G59" t="s">
        <v>739</v>
      </c>
      <c r="H59" t="s">
        <v>658</v>
      </c>
      <c r="I59" t="s">
        <v>740</v>
      </c>
      <c r="J59" t="s">
        <v>741</v>
      </c>
      <c r="K59" t="s">
        <v>582</v>
      </c>
      <c r="L59" t="s">
        <v>742</v>
      </c>
      <c r="M59" s="63">
        <v>16</v>
      </c>
      <c r="N59" t="s">
        <v>423</v>
      </c>
      <c r="O59" t="s">
        <v>584</v>
      </c>
      <c r="P59">
        <v>16</v>
      </c>
      <c r="Q59">
        <v>16</v>
      </c>
      <c r="R59">
        <v>16</v>
      </c>
      <c r="S59">
        <v>16</v>
      </c>
      <c r="T59" s="78">
        <v>77500000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>
        <f t="shared" si="0"/>
        <v>77500000</v>
      </c>
      <c r="AI59" s="78">
        <v>153109869</v>
      </c>
      <c r="AJ59" s="78"/>
      <c r="AK59" s="78">
        <v>31330130.879999999</v>
      </c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>
        <f t="shared" si="1"/>
        <v>184439999.88</v>
      </c>
      <c r="AX59" s="78">
        <v>162296461.26719999</v>
      </c>
      <c r="AY59" s="78"/>
      <c r="AZ59" s="78">
        <v>33209938.732799999</v>
      </c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>
        <f t="shared" si="2"/>
        <v>195506400</v>
      </c>
      <c r="BM59" s="78">
        <v>172034248.94319999</v>
      </c>
      <c r="BN59" s="78"/>
      <c r="BO59" s="78">
        <v>35202535.0568</v>
      </c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>
        <f t="shared" si="3"/>
        <v>207236784</v>
      </c>
      <c r="CC59" t="s">
        <v>1105</v>
      </c>
      <c r="CD59" t="s">
        <v>1232</v>
      </c>
    </row>
    <row r="60" spans="1:82" hidden="1" x14ac:dyDescent="0.25">
      <c r="A60" t="s">
        <v>1275</v>
      </c>
      <c r="C60" t="s">
        <v>791</v>
      </c>
      <c r="D60" t="s">
        <v>792</v>
      </c>
      <c r="E60" t="s">
        <v>793</v>
      </c>
      <c r="F60" t="s">
        <v>812</v>
      </c>
      <c r="G60" t="s">
        <v>1276</v>
      </c>
      <c r="H60" t="s">
        <v>1277</v>
      </c>
      <c r="I60" t="s">
        <v>1278</v>
      </c>
      <c r="J60" t="s">
        <v>1279</v>
      </c>
      <c r="K60" t="s">
        <v>646</v>
      </c>
      <c r="L60" t="s">
        <v>1280</v>
      </c>
      <c r="M60" s="63">
        <v>1</v>
      </c>
      <c r="N60" t="s">
        <v>423</v>
      </c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 t="str">
        <f t="shared" si="0"/>
        <v/>
      </c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 t="str">
        <f t="shared" si="1"/>
        <v/>
      </c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 t="str">
        <f t="shared" si="2"/>
        <v/>
      </c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 t="str">
        <f t="shared" si="3"/>
        <v/>
      </c>
      <c r="CC60" t="s">
        <v>1105</v>
      </c>
      <c r="CD60" t="s">
        <v>1245</v>
      </c>
    </row>
    <row r="61" spans="1:82" hidden="1" x14ac:dyDescent="0.25">
      <c r="A61" t="s">
        <v>1281</v>
      </c>
      <c r="C61" t="s">
        <v>575</v>
      </c>
      <c r="D61" t="s">
        <v>576</v>
      </c>
      <c r="E61" t="s">
        <v>693</v>
      </c>
      <c r="F61" t="s">
        <v>725</v>
      </c>
      <c r="G61" t="s">
        <v>743</v>
      </c>
      <c r="H61" t="s">
        <v>744</v>
      </c>
      <c r="I61" t="s">
        <v>745</v>
      </c>
      <c r="J61" t="s">
        <v>746</v>
      </c>
      <c r="K61" t="s">
        <v>582</v>
      </c>
      <c r="L61" t="s">
        <v>747</v>
      </c>
      <c r="M61" s="63">
        <v>1200</v>
      </c>
      <c r="N61" t="s">
        <v>423</v>
      </c>
      <c r="O61" t="s">
        <v>589</v>
      </c>
      <c r="P61">
        <v>350</v>
      </c>
      <c r="Q61">
        <v>350</v>
      </c>
      <c r="R61">
        <v>350</v>
      </c>
      <c r="S61">
        <v>150</v>
      </c>
      <c r="T61" s="78">
        <v>30000000</v>
      </c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>
        <f t="shared" si="0"/>
        <v>30000000</v>
      </c>
      <c r="AI61" s="78"/>
      <c r="AJ61" s="78"/>
      <c r="AK61" s="78">
        <v>79200000</v>
      </c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>
        <f t="shared" si="1"/>
        <v>79200000</v>
      </c>
      <c r="AX61" s="78"/>
      <c r="AY61" s="78"/>
      <c r="AZ61" s="78">
        <v>83952000</v>
      </c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>
        <f t="shared" si="2"/>
        <v>83952000</v>
      </c>
      <c r="BM61" s="78"/>
      <c r="BN61" s="78"/>
      <c r="BO61" s="78">
        <v>88989120</v>
      </c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>
        <f t="shared" si="3"/>
        <v>88989120</v>
      </c>
      <c r="CC61" t="s">
        <v>1105</v>
      </c>
      <c r="CD61" t="s">
        <v>1232</v>
      </c>
    </row>
    <row r="62" spans="1:82" hidden="1" x14ac:dyDescent="0.25">
      <c r="A62" t="s">
        <v>1282</v>
      </c>
      <c r="C62" t="s">
        <v>791</v>
      </c>
      <c r="D62" t="s">
        <v>792</v>
      </c>
      <c r="E62" t="s">
        <v>793</v>
      </c>
      <c r="F62" t="s">
        <v>823</v>
      </c>
      <c r="G62" t="s">
        <v>1283</v>
      </c>
      <c r="H62" t="s">
        <v>1284</v>
      </c>
      <c r="I62" t="s">
        <v>1285</v>
      </c>
      <c r="J62" t="s">
        <v>1286</v>
      </c>
      <c r="K62" t="s">
        <v>646</v>
      </c>
      <c r="L62" t="s">
        <v>1287</v>
      </c>
      <c r="M62" s="63">
        <v>1</v>
      </c>
      <c r="N62" t="s">
        <v>423</v>
      </c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 t="str">
        <f t="shared" si="0"/>
        <v/>
      </c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 t="str">
        <f t="shared" si="1"/>
        <v/>
      </c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 t="str">
        <f t="shared" si="2"/>
        <v/>
      </c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 t="str">
        <f t="shared" si="3"/>
        <v/>
      </c>
      <c r="CC62" t="s">
        <v>1105</v>
      </c>
      <c r="CD62" t="s">
        <v>1245</v>
      </c>
    </row>
    <row r="63" spans="1:82" hidden="1" x14ac:dyDescent="0.25">
      <c r="A63" t="s">
        <v>1288</v>
      </c>
      <c r="C63" t="s">
        <v>648</v>
      </c>
      <c r="D63" t="s">
        <v>649</v>
      </c>
      <c r="E63" t="s">
        <v>748</v>
      </c>
      <c r="F63" t="s">
        <v>749</v>
      </c>
      <c r="G63" t="s">
        <v>750</v>
      </c>
      <c r="H63" t="s">
        <v>751</v>
      </c>
      <c r="I63" t="s">
        <v>752</v>
      </c>
      <c r="J63" t="s">
        <v>751</v>
      </c>
      <c r="K63" t="s">
        <v>582</v>
      </c>
      <c r="L63" t="s">
        <v>753</v>
      </c>
      <c r="M63" s="63">
        <v>10000</v>
      </c>
      <c r="N63" t="s">
        <v>754</v>
      </c>
      <c r="T63" s="78">
        <v>250000000</v>
      </c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>
        <f t="shared" si="0"/>
        <v>250000000</v>
      </c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 t="str">
        <f t="shared" si="1"/>
        <v/>
      </c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 t="str">
        <f t="shared" si="2"/>
        <v/>
      </c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 t="str">
        <f t="shared" si="3"/>
        <v/>
      </c>
      <c r="CC63" t="s">
        <v>1105</v>
      </c>
      <c r="CD63" t="s">
        <v>1119</v>
      </c>
    </row>
    <row r="64" spans="1:82" hidden="1" x14ac:dyDescent="0.25">
      <c r="A64" t="s">
        <v>1289</v>
      </c>
      <c r="C64" t="s">
        <v>648</v>
      </c>
      <c r="D64" t="s">
        <v>649</v>
      </c>
      <c r="E64" t="s">
        <v>748</v>
      </c>
      <c r="F64" t="s">
        <v>749</v>
      </c>
      <c r="G64" t="s">
        <v>755</v>
      </c>
      <c r="H64" t="s">
        <v>756</v>
      </c>
      <c r="I64" t="s">
        <v>757</v>
      </c>
      <c r="J64" t="s">
        <v>756</v>
      </c>
      <c r="K64" t="s">
        <v>582</v>
      </c>
      <c r="L64" t="s">
        <v>758</v>
      </c>
      <c r="M64" s="63">
        <v>125000</v>
      </c>
      <c r="N64" t="s">
        <v>754</v>
      </c>
      <c r="T64" s="78">
        <v>2392915737.7399998</v>
      </c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>
        <f t="shared" si="0"/>
        <v>2392915737.7399998</v>
      </c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 t="str">
        <f t="shared" si="1"/>
        <v/>
      </c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 t="str">
        <f t="shared" si="2"/>
        <v/>
      </c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 t="str">
        <f t="shared" si="3"/>
        <v/>
      </c>
      <c r="CC64" t="s">
        <v>1105</v>
      </c>
      <c r="CD64" t="s">
        <v>1119</v>
      </c>
    </row>
    <row r="65" spans="1:82" hidden="1" x14ac:dyDescent="0.25">
      <c r="A65" t="s">
        <v>1290</v>
      </c>
      <c r="C65" t="s">
        <v>791</v>
      </c>
      <c r="D65" t="s">
        <v>792</v>
      </c>
      <c r="E65" t="s">
        <v>793</v>
      </c>
      <c r="F65" t="s">
        <v>829</v>
      </c>
      <c r="G65" t="s">
        <v>1291</v>
      </c>
      <c r="H65" t="s">
        <v>1292</v>
      </c>
      <c r="I65" t="s">
        <v>1293</v>
      </c>
      <c r="J65" t="s">
        <v>1294</v>
      </c>
      <c r="K65" t="s">
        <v>646</v>
      </c>
      <c r="L65" t="s">
        <v>1295</v>
      </c>
      <c r="M65" s="63">
        <v>1</v>
      </c>
      <c r="N65" t="s">
        <v>423</v>
      </c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 t="str">
        <f t="shared" si="0"/>
        <v/>
      </c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 t="str">
        <f t="shared" si="1"/>
        <v/>
      </c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 t="str">
        <f t="shared" si="2"/>
        <v/>
      </c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 t="str">
        <f t="shared" si="3"/>
        <v/>
      </c>
      <c r="CC65" t="s">
        <v>1105</v>
      </c>
      <c r="CD65" t="s">
        <v>1245</v>
      </c>
    </row>
    <row r="66" spans="1:82" hidden="1" x14ac:dyDescent="0.25">
      <c r="A66" t="s">
        <v>1296</v>
      </c>
      <c r="C66" t="s">
        <v>648</v>
      </c>
      <c r="D66" t="s">
        <v>649</v>
      </c>
      <c r="E66" t="s">
        <v>748</v>
      </c>
      <c r="F66" t="s">
        <v>749</v>
      </c>
      <c r="G66" t="s">
        <v>759</v>
      </c>
      <c r="H66" t="s">
        <v>760</v>
      </c>
      <c r="I66" t="s">
        <v>761</v>
      </c>
      <c r="J66" t="s">
        <v>760</v>
      </c>
      <c r="K66" t="s">
        <v>582</v>
      </c>
      <c r="L66" t="s">
        <v>762</v>
      </c>
      <c r="M66" s="63">
        <v>15000</v>
      </c>
      <c r="N66" t="s">
        <v>754</v>
      </c>
      <c r="T66" s="78">
        <v>150000000</v>
      </c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>
        <f t="shared" si="0"/>
        <v>150000000</v>
      </c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 t="str">
        <f t="shared" si="1"/>
        <v/>
      </c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 t="str">
        <f t="shared" si="2"/>
        <v/>
      </c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 t="str">
        <f t="shared" si="3"/>
        <v/>
      </c>
      <c r="CC66" t="s">
        <v>1105</v>
      </c>
      <c r="CD66" t="s">
        <v>1119</v>
      </c>
    </row>
    <row r="67" spans="1:82" hidden="1" x14ac:dyDescent="0.25">
      <c r="A67" t="s">
        <v>1297</v>
      </c>
      <c r="C67" t="s">
        <v>648</v>
      </c>
      <c r="D67" t="s">
        <v>649</v>
      </c>
      <c r="E67" t="s">
        <v>748</v>
      </c>
      <c r="F67" t="s">
        <v>749</v>
      </c>
      <c r="G67" t="s">
        <v>763</v>
      </c>
      <c r="H67" t="s">
        <v>764</v>
      </c>
      <c r="I67" t="s">
        <v>765</v>
      </c>
      <c r="J67" t="s">
        <v>764</v>
      </c>
      <c r="K67" t="s">
        <v>582</v>
      </c>
      <c r="L67" t="s">
        <v>766</v>
      </c>
      <c r="M67" s="63">
        <v>150</v>
      </c>
      <c r="N67" t="s">
        <v>423</v>
      </c>
      <c r="T67" s="78">
        <v>110000000</v>
      </c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>
        <f t="shared" si="0"/>
        <v>110000000</v>
      </c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 t="str">
        <f t="shared" si="1"/>
        <v/>
      </c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 t="str">
        <f t="shared" si="2"/>
        <v/>
      </c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 t="str">
        <f t="shared" si="3"/>
        <v/>
      </c>
      <c r="CC67" t="s">
        <v>1105</v>
      </c>
      <c r="CD67" t="s">
        <v>1119</v>
      </c>
    </row>
    <row r="68" spans="1:82" hidden="1" x14ac:dyDescent="0.25">
      <c r="A68" t="s">
        <v>1298</v>
      </c>
      <c r="C68" t="s">
        <v>791</v>
      </c>
      <c r="D68" t="s">
        <v>792</v>
      </c>
      <c r="E68" t="s">
        <v>650</v>
      </c>
      <c r="F68" t="s">
        <v>975</v>
      </c>
      <c r="G68" t="s">
        <v>1299</v>
      </c>
      <c r="H68" t="s">
        <v>1144</v>
      </c>
      <c r="I68" t="s">
        <v>1300</v>
      </c>
      <c r="J68" t="s">
        <v>1301</v>
      </c>
      <c r="K68" t="s">
        <v>646</v>
      </c>
      <c r="L68" t="s">
        <v>1302</v>
      </c>
      <c r="M68" s="63">
        <v>3</v>
      </c>
      <c r="N68" t="s">
        <v>423</v>
      </c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 t="str">
        <f t="shared" ref="AH68:AH131" si="4">IF(COUNTA(T68:AG68)&gt;0, SUM(T68:AG68), "")</f>
        <v/>
      </c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 t="str">
        <f t="shared" ref="AW68:AW131" si="5">IF(COUNTA(AI68:AV68)&gt;0, SUM(AI68:AV68), "")</f>
        <v/>
      </c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 t="str">
        <f t="shared" ref="BL68:BL131" si="6">IF(COUNTA(AX68:BK68)&gt;0, SUM(AX68:BK68), "")</f>
        <v/>
      </c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 t="str">
        <f t="shared" ref="CA68:CA131" si="7">IF(COUNTA(BM68:BZ68)&gt;0, SUM(BM68:BZ68), "")</f>
        <v/>
      </c>
      <c r="CC68" t="s">
        <v>1105</v>
      </c>
      <c r="CD68" t="s">
        <v>1303</v>
      </c>
    </row>
    <row r="69" spans="1:82" hidden="1" x14ac:dyDescent="0.25">
      <c r="A69" t="s">
        <v>1304</v>
      </c>
      <c r="C69" t="s">
        <v>607</v>
      </c>
      <c r="D69" t="s">
        <v>608</v>
      </c>
      <c r="E69" t="s">
        <v>609</v>
      </c>
      <c r="F69" t="s">
        <v>610</v>
      </c>
      <c r="G69" t="s">
        <v>767</v>
      </c>
      <c r="H69" t="s">
        <v>768</v>
      </c>
      <c r="I69" t="s">
        <v>769</v>
      </c>
      <c r="J69" t="s">
        <v>770</v>
      </c>
      <c r="K69" t="s">
        <v>582</v>
      </c>
      <c r="L69" t="s">
        <v>771</v>
      </c>
      <c r="M69" s="63">
        <v>1</v>
      </c>
      <c r="N69" t="s">
        <v>423</v>
      </c>
      <c r="O69" t="s">
        <v>584</v>
      </c>
      <c r="P69">
        <v>1</v>
      </c>
      <c r="Q69">
        <v>1</v>
      </c>
      <c r="R69">
        <v>1</v>
      </c>
      <c r="S69">
        <v>1</v>
      </c>
      <c r="T69" s="78">
        <v>545924962</v>
      </c>
      <c r="U69" s="78"/>
      <c r="V69" s="78"/>
      <c r="W69" s="78"/>
      <c r="X69" s="78"/>
      <c r="Y69" s="78"/>
      <c r="Z69" s="78">
        <v>26200000</v>
      </c>
      <c r="AA69" s="78"/>
      <c r="AB69" s="78"/>
      <c r="AC69" s="78"/>
      <c r="AD69" s="78"/>
      <c r="AE69" s="78"/>
      <c r="AF69" s="78"/>
      <c r="AG69" s="78"/>
      <c r="AH69" s="78">
        <f t="shared" si="4"/>
        <v>572124962</v>
      </c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 t="str">
        <f t="shared" si="5"/>
        <v/>
      </c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 t="str">
        <f t="shared" si="6"/>
        <v/>
      </c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 t="str">
        <f t="shared" si="7"/>
        <v/>
      </c>
      <c r="CC69" t="s">
        <v>1105</v>
      </c>
      <c r="CD69" t="s">
        <v>1119</v>
      </c>
    </row>
    <row r="70" spans="1:82" hidden="1" x14ac:dyDescent="0.25">
      <c r="A70" t="s">
        <v>1305</v>
      </c>
      <c r="C70" t="s">
        <v>791</v>
      </c>
      <c r="D70" t="s">
        <v>792</v>
      </c>
      <c r="E70" t="s">
        <v>650</v>
      </c>
      <c r="F70" t="s">
        <v>975</v>
      </c>
      <c r="G70" t="s">
        <v>1306</v>
      </c>
      <c r="H70" t="s">
        <v>1307</v>
      </c>
      <c r="I70" t="s">
        <v>1308</v>
      </c>
      <c r="J70" t="s">
        <v>838</v>
      </c>
      <c r="K70" t="s">
        <v>582</v>
      </c>
      <c r="L70" t="s">
        <v>1309</v>
      </c>
      <c r="M70" s="63">
        <v>200</v>
      </c>
      <c r="N70" t="s">
        <v>423</v>
      </c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 t="str">
        <f t="shared" si="4"/>
        <v/>
      </c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 t="str">
        <f t="shared" si="5"/>
        <v/>
      </c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 t="str">
        <f t="shared" si="6"/>
        <v/>
      </c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 t="str">
        <f t="shared" si="7"/>
        <v/>
      </c>
      <c r="CC70" t="s">
        <v>1105</v>
      </c>
      <c r="CD70" t="s">
        <v>1303</v>
      </c>
    </row>
    <row r="71" spans="1:82" hidden="1" x14ac:dyDescent="0.25">
      <c r="A71" s="85" t="s">
        <v>1310</v>
      </c>
      <c r="B71" s="85"/>
      <c r="C71" s="85" t="s">
        <v>648</v>
      </c>
      <c r="D71" s="85" t="s">
        <v>649</v>
      </c>
      <c r="E71" s="85" t="s">
        <v>772</v>
      </c>
      <c r="F71" s="85" t="s">
        <v>773</v>
      </c>
      <c r="G71" s="85" t="s">
        <v>774</v>
      </c>
      <c r="H71" s="85" t="s">
        <v>775</v>
      </c>
      <c r="I71" s="85" t="s">
        <v>776</v>
      </c>
      <c r="J71" s="85" t="s">
        <v>777</v>
      </c>
      <c r="K71" s="85" t="s">
        <v>582</v>
      </c>
      <c r="L71" s="85" t="s">
        <v>778</v>
      </c>
      <c r="M71" s="89">
        <v>100</v>
      </c>
      <c r="N71" s="85" t="s">
        <v>779</v>
      </c>
      <c r="O71" s="85" t="s">
        <v>589</v>
      </c>
      <c r="P71" s="85">
        <v>25</v>
      </c>
      <c r="Q71" s="85">
        <v>25</v>
      </c>
      <c r="R71" s="85">
        <v>25</v>
      </c>
      <c r="S71" s="85">
        <v>25</v>
      </c>
      <c r="T71" s="90">
        <v>42000000</v>
      </c>
      <c r="U71" s="90"/>
      <c r="V71" s="90"/>
      <c r="W71" s="90"/>
      <c r="X71" s="90"/>
      <c r="Y71" s="90">
        <v>20000000</v>
      </c>
      <c r="Z71" s="90"/>
      <c r="AA71" s="90"/>
      <c r="AB71" s="90"/>
      <c r="AC71" s="90"/>
      <c r="AD71" s="90"/>
      <c r="AE71" s="90"/>
      <c r="AF71" s="90"/>
      <c r="AG71" s="90"/>
      <c r="AH71" s="90">
        <f t="shared" si="4"/>
        <v>62000000</v>
      </c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 t="str">
        <f t="shared" si="5"/>
        <v/>
      </c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 t="str">
        <f t="shared" si="6"/>
        <v/>
      </c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 t="str">
        <f t="shared" si="7"/>
        <v/>
      </c>
      <c r="CB71" s="85"/>
      <c r="CC71" s="85" t="s">
        <v>1105</v>
      </c>
      <c r="CD71" s="85" t="s">
        <v>1210</v>
      </c>
    </row>
    <row r="72" spans="1:82" hidden="1" x14ac:dyDescent="0.25">
      <c r="A72" s="85" t="s">
        <v>1311</v>
      </c>
      <c r="B72" s="85"/>
      <c r="C72" s="85" t="s">
        <v>648</v>
      </c>
      <c r="D72" s="85" t="s">
        <v>649</v>
      </c>
      <c r="E72" s="85" t="s">
        <v>772</v>
      </c>
      <c r="F72" s="85" t="s">
        <v>773</v>
      </c>
      <c r="G72" s="85" t="s">
        <v>780</v>
      </c>
      <c r="H72" s="85" t="s">
        <v>781</v>
      </c>
      <c r="I72" s="85" t="s">
        <v>782</v>
      </c>
      <c r="J72" s="85" t="s">
        <v>783</v>
      </c>
      <c r="K72" s="85" t="s">
        <v>582</v>
      </c>
      <c r="L72" s="85" t="s">
        <v>784</v>
      </c>
      <c r="M72" s="89">
        <v>30</v>
      </c>
      <c r="N72" s="85" t="s">
        <v>779</v>
      </c>
      <c r="O72" s="85" t="s">
        <v>589</v>
      </c>
      <c r="P72" s="62">
        <v>10</v>
      </c>
      <c r="Q72" s="62">
        <v>10</v>
      </c>
      <c r="R72" s="85">
        <v>5</v>
      </c>
      <c r="S72" s="85">
        <v>5</v>
      </c>
      <c r="T72" s="90">
        <v>1008000000</v>
      </c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>
        <f t="shared" si="4"/>
        <v>1008000000</v>
      </c>
      <c r="AI72" s="90">
        <v>500000000</v>
      </c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>
        <f t="shared" si="5"/>
        <v>500000000</v>
      </c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 t="str">
        <f t="shared" si="6"/>
        <v/>
      </c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 t="str">
        <f t="shared" si="7"/>
        <v/>
      </c>
      <c r="CB72" s="85"/>
      <c r="CC72" s="85" t="s">
        <v>1105</v>
      </c>
      <c r="CD72" s="85" t="s">
        <v>1210</v>
      </c>
    </row>
    <row r="73" spans="1:82" hidden="1" x14ac:dyDescent="0.25">
      <c r="A73" s="85" t="s">
        <v>1312</v>
      </c>
      <c r="B73" s="85"/>
      <c r="C73" s="85" t="s">
        <v>648</v>
      </c>
      <c r="D73" s="85" t="s">
        <v>649</v>
      </c>
      <c r="E73" s="85" t="s">
        <v>772</v>
      </c>
      <c r="F73" s="85" t="s">
        <v>785</v>
      </c>
      <c r="G73" s="85" t="s">
        <v>786</v>
      </c>
      <c r="H73" s="85" t="s">
        <v>787</v>
      </c>
      <c r="I73" s="85" t="s">
        <v>788</v>
      </c>
      <c r="J73" s="85" t="s">
        <v>789</v>
      </c>
      <c r="K73" s="85" t="s">
        <v>582</v>
      </c>
      <c r="L73" s="85" t="s">
        <v>790</v>
      </c>
      <c r="M73" s="89">
        <v>7</v>
      </c>
      <c r="N73" s="85" t="s">
        <v>423</v>
      </c>
      <c r="O73" s="85" t="s">
        <v>584</v>
      </c>
      <c r="P73" s="85">
        <v>7</v>
      </c>
      <c r="Q73" s="85">
        <v>7</v>
      </c>
      <c r="R73" s="85">
        <v>7</v>
      </c>
      <c r="S73" s="85">
        <v>7</v>
      </c>
      <c r="T73" s="90">
        <v>3263362566.5700002</v>
      </c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>
        <f t="shared" si="4"/>
        <v>3263362566.5700002</v>
      </c>
      <c r="AI73" s="90">
        <v>4600000000</v>
      </c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>
        <f t="shared" si="5"/>
        <v>4600000000</v>
      </c>
      <c r="AX73" s="78">
        <v>3928150887</v>
      </c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>
        <f t="shared" si="6"/>
        <v>3928150887</v>
      </c>
      <c r="BM73" s="78">
        <v>4300000000</v>
      </c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>
        <f t="shared" si="7"/>
        <v>4300000000</v>
      </c>
      <c r="CC73" t="s">
        <v>1105</v>
      </c>
      <c r="CD73" t="s">
        <v>1217</v>
      </c>
    </row>
    <row r="74" spans="1:82" hidden="1" x14ac:dyDescent="0.25">
      <c r="A74" t="s">
        <v>1313</v>
      </c>
      <c r="C74" t="s">
        <v>791</v>
      </c>
      <c r="D74" t="s">
        <v>792</v>
      </c>
      <c r="E74" t="s">
        <v>793</v>
      </c>
      <c r="F74" t="s">
        <v>794</v>
      </c>
      <c r="G74" t="s">
        <v>795</v>
      </c>
      <c r="H74" t="s">
        <v>796</v>
      </c>
      <c r="I74" t="s">
        <v>797</v>
      </c>
      <c r="J74" t="s">
        <v>798</v>
      </c>
      <c r="K74" t="s">
        <v>582</v>
      </c>
      <c r="L74" t="s">
        <v>799</v>
      </c>
      <c r="M74" s="63">
        <v>5</v>
      </c>
      <c r="N74" t="s">
        <v>423</v>
      </c>
      <c r="O74" t="s">
        <v>584</v>
      </c>
      <c r="P74">
        <v>5</v>
      </c>
      <c r="Q74">
        <v>5</v>
      </c>
      <c r="R74">
        <v>5</v>
      </c>
      <c r="S74">
        <v>5</v>
      </c>
      <c r="T74" s="78"/>
      <c r="U74" s="78"/>
      <c r="V74" s="78"/>
      <c r="W74" s="78"/>
      <c r="X74" s="78"/>
      <c r="Y74" s="78">
        <v>50000000</v>
      </c>
      <c r="Z74" s="78"/>
      <c r="AA74" s="78"/>
      <c r="AB74" s="78"/>
      <c r="AC74" s="78"/>
      <c r="AD74" s="78"/>
      <c r="AE74" s="78"/>
      <c r="AF74" s="78"/>
      <c r="AG74" s="78"/>
      <c r="AH74" s="78">
        <f t="shared" si="4"/>
        <v>50000000</v>
      </c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 t="str">
        <f t="shared" si="5"/>
        <v/>
      </c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 t="str">
        <f t="shared" si="6"/>
        <v/>
      </c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 t="str">
        <f t="shared" si="7"/>
        <v/>
      </c>
      <c r="CC74" t="s">
        <v>1105</v>
      </c>
      <c r="CD74" t="s">
        <v>1245</v>
      </c>
    </row>
    <row r="75" spans="1:82" hidden="1" x14ac:dyDescent="0.25">
      <c r="A75" t="s">
        <v>1314</v>
      </c>
      <c r="C75" t="s">
        <v>791</v>
      </c>
      <c r="D75" t="s">
        <v>792</v>
      </c>
      <c r="E75" t="s">
        <v>793</v>
      </c>
      <c r="F75" t="s">
        <v>800</v>
      </c>
      <c r="G75" t="s">
        <v>801</v>
      </c>
      <c r="H75" t="s">
        <v>802</v>
      </c>
      <c r="I75" t="s">
        <v>803</v>
      </c>
      <c r="J75" t="s">
        <v>804</v>
      </c>
      <c r="K75" t="s">
        <v>646</v>
      </c>
      <c r="L75" t="s">
        <v>805</v>
      </c>
      <c r="M75" s="63">
        <v>1</v>
      </c>
      <c r="N75" t="s">
        <v>423</v>
      </c>
      <c r="O75" t="s">
        <v>584</v>
      </c>
      <c r="P75">
        <v>1</v>
      </c>
      <c r="Q75">
        <v>1</v>
      </c>
      <c r="T75" s="78"/>
      <c r="U75" s="78"/>
      <c r="V75" s="78"/>
      <c r="W75" s="78"/>
      <c r="X75" s="78"/>
      <c r="Y75" s="78"/>
      <c r="Z75" s="78"/>
      <c r="AA75" s="78"/>
      <c r="AB75" s="78">
        <v>38500000</v>
      </c>
      <c r="AC75" s="78"/>
      <c r="AD75" s="78"/>
      <c r="AE75" s="78"/>
      <c r="AF75" s="78"/>
      <c r="AG75" s="78"/>
      <c r="AH75" s="78">
        <f t="shared" si="4"/>
        <v>38500000</v>
      </c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 t="str">
        <f t="shared" si="5"/>
        <v/>
      </c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 t="str">
        <f t="shared" si="6"/>
        <v/>
      </c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 t="str">
        <f t="shared" si="7"/>
        <v/>
      </c>
      <c r="CC75" t="s">
        <v>1105</v>
      </c>
      <c r="CD75" t="s">
        <v>1245</v>
      </c>
    </row>
    <row r="76" spans="1:82" hidden="1" x14ac:dyDescent="0.25">
      <c r="A76" t="s">
        <v>1315</v>
      </c>
      <c r="C76" t="s">
        <v>791</v>
      </c>
      <c r="D76" t="s">
        <v>792</v>
      </c>
      <c r="E76" t="s">
        <v>793</v>
      </c>
      <c r="F76" t="s">
        <v>800</v>
      </c>
      <c r="G76" t="s">
        <v>806</v>
      </c>
      <c r="H76" t="s">
        <v>807</v>
      </c>
      <c r="I76" t="s">
        <v>808</v>
      </c>
      <c r="J76" t="s">
        <v>809</v>
      </c>
      <c r="K76" t="s">
        <v>582</v>
      </c>
      <c r="L76" t="s">
        <v>810</v>
      </c>
      <c r="M76" s="63">
        <v>23</v>
      </c>
      <c r="N76" t="s">
        <v>811</v>
      </c>
      <c r="O76" t="s">
        <v>584</v>
      </c>
      <c r="P76">
        <v>23</v>
      </c>
      <c r="Q76">
        <v>23</v>
      </c>
      <c r="R76">
        <v>23</v>
      </c>
      <c r="S76">
        <v>23</v>
      </c>
      <c r="T76" s="78"/>
      <c r="U76" s="78"/>
      <c r="V76" s="78"/>
      <c r="W76" s="78"/>
      <c r="X76" s="78"/>
      <c r="Y76" s="78"/>
      <c r="Z76" s="78"/>
      <c r="AA76" s="78"/>
      <c r="AB76" s="78">
        <v>323718579</v>
      </c>
      <c r="AC76" s="78"/>
      <c r="AD76" s="78"/>
      <c r="AE76" s="78"/>
      <c r="AF76" s="78"/>
      <c r="AG76" s="78"/>
      <c r="AH76" s="78">
        <f t="shared" si="4"/>
        <v>323718579</v>
      </c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 t="str">
        <f t="shared" si="5"/>
        <v/>
      </c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 t="str">
        <f t="shared" si="6"/>
        <v/>
      </c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 t="str">
        <f t="shared" si="7"/>
        <v/>
      </c>
      <c r="CC76" t="s">
        <v>1105</v>
      </c>
      <c r="CD76" t="s">
        <v>1245</v>
      </c>
    </row>
    <row r="77" spans="1:82" hidden="1" x14ac:dyDescent="0.25">
      <c r="A77" t="s">
        <v>1316</v>
      </c>
      <c r="C77" t="s">
        <v>791</v>
      </c>
      <c r="D77" t="s">
        <v>792</v>
      </c>
      <c r="E77" t="s">
        <v>793</v>
      </c>
      <c r="F77" t="s">
        <v>812</v>
      </c>
      <c r="G77" t="s">
        <v>813</v>
      </c>
      <c r="H77" t="s">
        <v>814</v>
      </c>
      <c r="I77" t="s">
        <v>815</v>
      </c>
      <c r="J77" t="s">
        <v>816</v>
      </c>
      <c r="K77" t="s">
        <v>582</v>
      </c>
      <c r="L77" t="s">
        <v>817</v>
      </c>
      <c r="M77" s="63">
        <v>1000</v>
      </c>
      <c r="N77" t="s">
        <v>429</v>
      </c>
      <c r="O77" t="s">
        <v>589</v>
      </c>
      <c r="P77">
        <v>250</v>
      </c>
      <c r="Q77">
        <v>250</v>
      </c>
      <c r="R77">
        <v>250</v>
      </c>
      <c r="S77">
        <v>250</v>
      </c>
      <c r="T77" s="78">
        <v>60000000</v>
      </c>
      <c r="U77" s="78"/>
      <c r="V77" s="78"/>
      <c r="W77" s="78"/>
      <c r="X77" s="78"/>
      <c r="Y77" s="78"/>
      <c r="Z77" s="78"/>
      <c r="AA77" s="78"/>
      <c r="AB77" s="78">
        <v>162134408</v>
      </c>
      <c r="AC77" s="78"/>
      <c r="AD77" s="78"/>
      <c r="AE77" s="78"/>
      <c r="AF77" s="78"/>
      <c r="AG77" s="78"/>
      <c r="AH77" s="78">
        <f t="shared" si="4"/>
        <v>222134408</v>
      </c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 t="str">
        <f t="shared" si="5"/>
        <v/>
      </c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 t="str">
        <f t="shared" si="6"/>
        <v/>
      </c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 t="str">
        <f t="shared" si="7"/>
        <v/>
      </c>
      <c r="CC77" t="s">
        <v>1105</v>
      </c>
      <c r="CD77" t="s">
        <v>1245</v>
      </c>
    </row>
    <row r="78" spans="1:82" hidden="1" x14ac:dyDescent="0.25">
      <c r="A78" t="s">
        <v>1317</v>
      </c>
      <c r="C78" t="s">
        <v>791</v>
      </c>
      <c r="D78" t="s">
        <v>792</v>
      </c>
      <c r="E78" t="s">
        <v>793</v>
      </c>
      <c r="F78" t="s">
        <v>812</v>
      </c>
      <c r="G78" t="s">
        <v>818</v>
      </c>
      <c r="H78" t="s">
        <v>819</v>
      </c>
      <c r="I78" t="s">
        <v>820</v>
      </c>
      <c r="J78" t="s">
        <v>821</v>
      </c>
      <c r="K78" t="s">
        <v>582</v>
      </c>
      <c r="L78" t="s">
        <v>822</v>
      </c>
      <c r="M78" s="63">
        <v>50</v>
      </c>
      <c r="N78" t="s">
        <v>811</v>
      </c>
      <c r="O78" t="s">
        <v>584</v>
      </c>
      <c r="P78">
        <v>50</v>
      </c>
      <c r="Q78">
        <v>50</v>
      </c>
      <c r="R78">
        <v>50</v>
      </c>
      <c r="S78">
        <v>50</v>
      </c>
      <c r="T78" s="78">
        <v>732102777</v>
      </c>
      <c r="U78" s="78"/>
      <c r="V78" s="78"/>
      <c r="W78" s="78"/>
      <c r="X78" s="78"/>
      <c r="Y78" s="78"/>
      <c r="Z78" s="78"/>
      <c r="AA78" s="78"/>
      <c r="AB78" s="78">
        <v>132575287</v>
      </c>
      <c r="AC78" s="78"/>
      <c r="AD78" s="78"/>
      <c r="AE78" s="78"/>
      <c r="AF78" s="78"/>
      <c r="AG78" s="78"/>
      <c r="AH78" s="78">
        <f t="shared" si="4"/>
        <v>864678064</v>
      </c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 t="str">
        <f t="shared" si="5"/>
        <v/>
      </c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 t="str">
        <f t="shared" si="6"/>
        <v/>
      </c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 t="str">
        <f t="shared" si="7"/>
        <v/>
      </c>
      <c r="CC78" t="s">
        <v>1105</v>
      </c>
      <c r="CD78" t="s">
        <v>1245</v>
      </c>
    </row>
    <row r="79" spans="1:82" hidden="1" x14ac:dyDescent="0.25">
      <c r="A79" t="s">
        <v>1318</v>
      </c>
      <c r="C79" t="s">
        <v>791</v>
      </c>
      <c r="D79" t="s">
        <v>792</v>
      </c>
      <c r="E79" t="s">
        <v>793</v>
      </c>
      <c r="F79" t="s">
        <v>823</v>
      </c>
      <c r="G79" t="s">
        <v>824</v>
      </c>
      <c r="H79" t="s">
        <v>825</v>
      </c>
      <c r="I79" t="s">
        <v>826</v>
      </c>
      <c r="J79" t="s">
        <v>827</v>
      </c>
      <c r="K79" t="s">
        <v>582</v>
      </c>
      <c r="L79" t="s">
        <v>828</v>
      </c>
      <c r="M79" s="63">
        <v>10000</v>
      </c>
      <c r="N79" t="s">
        <v>423</v>
      </c>
      <c r="O79" t="s">
        <v>589</v>
      </c>
      <c r="P79">
        <v>2500</v>
      </c>
      <c r="Q79">
        <v>2500</v>
      </c>
      <c r="R79">
        <v>2500</v>
      </c>
      <c r="S79">
        <v>2500</v>
      </c>
      <c r="T79" s="78">
        <v>1174829931</v>
      </c>
      <c r="U79" s="78"/>
      <c r="V79" s="78"/>
      <c r="W79" s="78"/>
      <c r="X79" s="78"/>
      <c r="Y79" s="78">
        <v>10000000</v>
      </c>
      <c r="Z79" s="78"/>
      <c r="AA79" s="78"/>
      <c r="AB79" s="78">
        <v>62000000</v>
      </c>
      <c r="AC79" s="78"/>
      <c r="AD79" s="78"/>
      <c r="AE79" s="78"/>
      <c r="AF79" s="78"/>
      <c r="AG79" s="78"/>
      <c r="AH79" s="78">
        <f t="shared" si="4"/>
        <v>1246829931</v>
      </c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 t="str">
        <f t="shared" si="5"/>
        <v/>
      </c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 t="str">
        <f t="shared" si="6"/>
        <v/>
      </c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 t="str">
        <f t="shared" si="7"/>
        <v/>
      </c>
      <c r="CC79" t="s">
        <v>1105</v>
      </c>
      <c r="CD79" t="s">
        <v>1245</v>
      </c>
    </row>
    <row r="80" spans="1:82" hidden="1" x14ac:dyDescent="0.25">
      <c r="A80" t="s">
        <v>1319</v>
      </c>
      <c r="C80" t="s">
        <v>791</v>
      </c>
      <c r="D80" t="s">
        <v>792</v>
      </c>
      <c r="E80" t="s">
        <v>793</v>
      </c>
      <c r="F80" t="s">
        <v>829</v>
      </c>
      <c r="G80" t="s">
        <v>830</v>
      </c>
      <c r="H80" t="s">
        <v>831</v>
      </c>
      <c r="I80" t="s">
        <v>832</v>
      </c>
      <c r="J80" t="s">
        <v>833</v>
      </c>
      <c r="K80" t="s">
        <v>582</v>
      </c>
      <c r="L80" t="s">
        <v>834</v>
      </c>
      <c r="M80" s="63">
        <v>9</v>
      </c>
      <c r="N80" t="s">
        <v>423</v>
      </c>
      <c r="O80" t="s">
        <v>584</v>
      </c>
      <c r="P80">
        <v>9</v>
      </c>
      <c r="Q80">
        <v>9</v>
      </c>
      <c r="R80">
        <v>9</v>
      </c>
      <c r="S80">
        <v>9</v>
      </c>
      <c r="T80" s="78"/>
      <c r="U80" s="78"/>
      <c r="V80" s="78"/>
      <c r="W80" s="78"/>
      <c r="X80" s="78"/>
      <c r="Y80" s="78"/>
      <c r="Z80" s="78"/>
      <c r="AA80" s="78"/>
      <c r="AB80" s="78">
        <v>80717420</v>
      </c>
      <c r="AC80" s="78"/>
      <c r="AD80" s="78"/>
      <c r="AE80" s="78"/>
      <c r="AF80" s="78"/>
      <c r="AG80" s="78"/>
      <c r="AH80" s="78">
        <f t="shared" si="4"/>
        <v>80717420</v>
      </c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 t="str">
        <f t="shared" si="5"/>
        <v/>
      </c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 t="str">
        <f t="shared" si="6"/>
        <v/>
      </c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 t="str">
        <f t="shared" si="7"/>
        <v/>
      </c>
      <c r="CC80" t="s">
        <v>1105</v>
      </c>
      <c r="CD80" t="s">
        <v>1245</v>
      </c>
    </row>
    <row r="81" spans="1:82" hidden="1" x14ac:dyDescent="0.25">
      <c r="A81" t="s">
        <v>1320</v>
      </c>
      <c r="C81" t="s">
        <v>791</v>
      </c>
      <c r="D81" t="s">
        <v>792</v>
      </c>
      <c r="E81" t="s">
        <v>793</v>
      </c>
      <c r="F81" t="s">
        <v>829</v>
      </c>
      <c r="G81" t="s">
        <v>835</v>
      </c>
      <c r="H81" t="s">
        <v>836</v>
      </c>
      <c r="I81" t="s">
        <v>837</v>
      </c>
      <c r="J81" t="s">
        <v>838</v>
      </c>
      <c r="K81" t="s">
        <v>582</v>
      </c>
      <c r="L81" t="s">
        <v>839</v>
      </c>
      <c r="M81" s="63">
        <v>200</v>
      </c>
      <c r="N81" t="s">
        <v>423</v>
      </c>
      <c r="O81" t="s">
        <v>584</v>
      </c>
      <c r="P81">
        <v>200</v>
      </c>
      <c r="Q81">
        <v>200</v>
      </c>
      <c r="R81">
        <v>200</v>
      </c>
      <c r="S81">
        <v>200</v>
      </c>
      <c r="T81" s="78"/>
      <c r="U81" s="78"/>
      <c r="V81" s="78"/>
      <c r="W81" s="78"/>
      <c r="X81" s="78"/>
      <c r="Y81" s="78">
        <v>9000000</v>
      </c>
      <c r="Z81" s="78"/>
      <c r="AA81" s="78"/>
      <c r="AB81" s="78">
        <v>29717419</v>
      </c>
      <c r="AC81" s="78"/>
      <c r="AD81" s="78"/>
      <c r="AE81" s="78"/>
      <c r="AF81" s="78"/>
      <c r="AG81" s="78"/>
      <c r="AH81" s="78">
        <f t="shared" si="4"/>
        <v>38717419</v>
      </c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 t="str">
        <f t="shared" si="5"/>
        <v/>
      </c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 t="str">
        <f t="shared" si="6"/>
        <v/>
      </c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 t="str">
        <f t="shared" si="7"/>
        <v/>
      </c>
      <c r="CC81" t="s">
        <v>1105</v>
      </c>
      <c r="CD81" t="s">
        <v>1245</v>
      </c>
    </row>
    <row r="82" spans="1:82" hidden="1" x14ac:dyDescent="0.25">
      <c r="A82" s="79" t="s">
        <v>1321</v>
      </c>
      <c r="B82" s="79"/>
      <c r="C82" s="79" t="s">
        <v>575</v>
      </c>
      <c r="D82" s="79" t="s">
        <v>576</v>
      </c>
      <c r="E82" s="79" t="s">
        <v>615</v>
      </c>
      <c r="F82" s="79" t="s">
        <v>616</v>
      </c>
      <c r="G82" s="79" t="s">
        <v>840</v>
      </c>
      <c r="H82" s="79" t="s">
        <v>841</v>
      </c>
      <c r="I82" s="79" t="s">
        <v>842</v>
      </c>
      <c r="J82" s="79" t="s">
        <v>843</v>
      </c>
      <c r="K82" s="79" t="s">
        <v>582</v>
      </c>
      <c r="L82" s="79" t="s">
        <v>127</v>
      </c>
      <c r="M82" s="80">
        <v>2</v>
      </c>
      <c r="N82" s="79" t="s">
        <v>423</v>
      </c>
      <c r="O82" s="79" t="s">
        <v>584</v>
      </c>
      <c r="P82" s="79">
        <v>2</v>
      </c>
      <c r="Q82" s="79">
        <v>2</v>
      </c>
      <c r="R82" s="79">
        <v>2</v>
      </c>
      <c r="S82" s="79">
        <v>2</v>
      </c>
      <c r="T82" s="81">
        <v>8000000</v>
      </c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>
        <f t="shared" si="4"/>
        <v>8000000</v>
      </c>
      <c r="AI82" s="81">
        <v>107600000</v>
      </c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>
        <f t="shared" si="5"/>
        <v>107600000</v>
      </c>
      <c r="AX82" s="81">
        <v>163100000</v>
      </c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>
        <f t="shared" si="6"/>
        <v>163100000</v>
      </c>
      <c r="BM82" s="81">
        <v>91532000</v>
      </c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>
        <f t="shared" si="7"/>
        <v>91532000</v>
      </c>
      <c r="CB82" s="79"/>
      <c r="CC82" s="79" t="s">
        <v>1105</v>
      </c>
      <c r="CD82" s="79" t="s">
        <v>1121</v>
      </c>
    </row>
    <row r="83" spans="1:82" hidden="1" x14ac:dyDescent="0.25">
      <c r="A83" s="79" t="s">
        <v>1322</v>
      </c>
      <c r="B83" s="79"/>
      <c r="C83" s="79" t="s">
        <v>575</v>
      </c>
      <c r="D83" s="79" t="s">
        <v>576</v>
      </c>
      <c r="E83" s="79" t="s">
        <v>615</v>
      </c>
      <c r="F83" s="79" t="s">
        <v>616</v>
      </c>
      <c r="G83" s="79" t="s">
        <v>844</v>
      </c>
      <c r="H83" s="79" t="s">
        <v>845</v>
      </c>
      <c r="I83" s="79" t="s">
        <v>846</v>
      </c>
      <c r="J83" s="79" t="s">
        <v>847</v>
      </c>
      <c r="K83" s="79" t="s">
        <v>582</v>
      </c>
      <c r="L83" s="79" t="s">
        <v>848</v>
      </c>
      <c r="M83" s="80">
        <v>24</v>
      </c>
      <c r="N83" s="79" t="s">
        <v>423</v>
      </c>
      <c r="O83" s="79" t="s">
        <v>589</v>
      </c>
      <c r="P83" s="79">
        <v>6</v>
      </c>
      <c r="Q83" s="79">
        <v>6</v>
      </c>
      <c r="R83" s="79">
        <v>6</v>
      </c>
      <c r="S83" s="79">
        <v>6</v>
      </c>
      <c r="T83" s="81"/>
      <c r="U83" s="81"/>
      <c r="V83" s="81"/>
      <c r="W83" s="81"/>
      <c r="X83" s="81">
        <v>16400000</v>
      </c>
      <c r="Y83" s="81"/>
      <c r="Z83" s="81"/>
      <c r="AA83" s="81"/>
      <c r="AB83" s="81"/>
      <c r="AC83" s="81"/>
      <c r="AD83" s="81"/>
      <c r="AE83" s="81"/>
      <c r="AF83" s="81"/>
      <c r="AG83" s="81"/>
      <c r="AH83" s="81">
        <f t="shared" si="4"/>
        <v>16400000</v>
      </c>
      <c r="AI83" s="81">
        <v>56200000</v>
      </c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>
        <f t="shared" si="5"/>
        <v>56200000</v>
      </c>
      <c r="AX83" s="81">
        <v>62500000</v>
      </c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>
        <f t="shared" si="6"/>
        <v>62500000</v>
      </c>
      <c r="BM83" s="81">
        <v>66700000</v>
      </c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>
        <f t="shared" si="7"/>
        <v>66700000</v>
      </c>
      <c r="CB83" s="79"/>
      <c r="CC83" s="79" t="s">
        <v>1105</v>
      </c>
      <c r="CD83" s="79" t="s">
        <v>1121</v>
      </c>
    </row>
    <row r="84" spans="1:82" hidden="1" x14ac:dyDescent="0.25">
      <c r="A84" t="s">
        <v>1323</v>
      </c>
      <c r="C84" t="s">
        <v>575</v>
      </c>
      <c r="D84" t="s">
        <v>576</v>
      </c>
      <c r="E84" t="s">
        <v>693</v>
      </c>
      <c r="F84" t="s">
        <v>725</v>
      </c>
      <c r="G84" t="s">
        <v>1324</v>
      </c>
      <c r="H84" t="s">
        <v>1325</v>
      </c>
      <c r="I84" t="s">
        <v>1326</v>
      </c>
      <c r="J84" t="s">
        <v>1325</v>
      </c>
      <c r="K84" t="s">
        <v>582</v>
      </c>
      <c r="L84" t="s">
        <v>1327</v>
      </c>
      <c r="M84" s="63">
        <v>1</v>
      </c>
      <c r="N84" t="s">
        <v>423</v>
      </c>
      <c r="O84" t="s">
        <v>584</v>
      </c>
      <c r="R84">
        <v>1</v>
      </c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 t="str">
        <f t="shared" si="4"/>
        <v/>
      </c>
      <c r="AI84" s="78"/>
      <c r="AJ84" s="78"/>
      <c r="AK84" s="78">
        <v>0</v>
      </c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>
        <f t="shared" si="5"/>
        <v>0</v>
      </c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 t="str">
        <f t="shared" si="6"/>
        <v/>
      </c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 t="str">
        <f t="shared" si="7"/>
        <v/>
      </c>
      <c r="CC84" t="s">
        <v>1105</v>
      </c>
      <c r="CD84" t="s">
        <v>1328</v>
      </c>
    </row>
    <row r="85" spans="1:82" hidden="1" x14ac:dyDescent="0.25">
      <c r="A85" t="s">
        <v>1329</v>
      </c>
      <c r="C85" t="s">
        <v>575</v>
      </c>
      <c r="D85" t="s">
        <v>576</v>
      </c>
      <c r="E85" t="s">
        <v>693</v>
      </c>
      <c r="F85" t="s">
        <v>725</v>
      </c>
      <c r="G85" t="s">
        <v>1330</v>
      </c>
      <c r="H85" t="s">
        <v>1331</v>
      </c>
      <c r="I85" t="s">
        <v>1332</v>
      </c>
      <c r="J85" t="s">
        <v>1333</v>
      </c>
      <c r="K85" t="s">
        <v>582</v>
      </c>
      <c r="L85" t="s">
        <v>1334</v>
      </c>
      <c r="M85" s="63">
        <v>1</v>
      </c>
      <c r="N85" t="s">
        <v>423</v>
      </c>
      <c r="O85" t="s">
        <v>589</v>
      </c>
      <c r="Q85">
        <v>1</v>
      </c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 t="str">
        <f t="shared" si="4"/>
        <v/>
      </c>
      <c r="AI85" s="78"/>
      <c r="AJ85" s="78"/>
      <c r="AK85" s="78">
        <v>0</v>
      </c>
      <c r="AL85" s="78"/>
      <c r="AM85" s="78"/>
      <c r="AN85" s="78"/>
      <c r="AO85" s="78"/>
      <c r="AP85" s="78"/>
      <c r="AQ85" s="78"/>
      <c r="AR85" s="78"/>
      <c r="AS85" s="78"/>
      <c r="AT85" s="78">
        <v>600000000</v>
      </c>
      <c r="AU85" s="78"/>
      <c r="AV85" s="78"/>
      <c r="AW85" s="78">
        <f t="shared" si="5"/>
        <v>600000000</v>
      </c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 t="str">
        <f t="shared" si="6"/>
        <v/>
      </c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 t="str">
        <f t="shared" si="7"/>
        <v/>
      </c>
      <c r="CC85" t="s">
        <v>1105</v>
      </c>
      <c r="CD85" t="s">
        <v>1328</v>
      </c>
    </row>
    <row r="86" spans="1:82" hidden="1" x14ac:dyDescent="0.25">
      <c r="A86" t="s">
        <v>1335</v>
      </c>
      <c r="C86" t="s">
        <v>575</v>
      </c>
      <c r="D86" t="s">
        <v>576</v>
      </c>
      <c r="E86" t="s">
        <v>693</v>
      </c>
      <c r="F86" t="s">
        <v>725</v>
      </c>
      <c r="G86" t="s">
        <v>1336</v>
      </c>
      <c r="H86" t="s">
        <v>1337</v>
      </c>
      <c r="I86" t="s">
        <v>1338</v>
      </c>
      <c r="J86" t="s">
        <v>1337</v>
      </c>
      <c r="K86" t="s">
        <v>582</v>
      </c>
      <c r="L86" t="s">
        <v>1339</v>
      </c>
      <c r="M86" s="63">
        <v>1</v>
      </c>
      <c r="N86" t="s">
        <v>423</v>
      </c>
      <c r="O86" t="s">
        <v>584</v>
      </c>
      <c r="Q86">
        <v>1</v>
      </c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 t="str">
        <f t="shared" si="4"/>
        <v/>
      </c>
      <c r="AI86" s="78"/>
      <c r="AJ86" s="78"/>
      <c r="AK86" s="78">
        <v>0</v>
      </c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>
        <f t="shared" si="5"/>
        <v>0</v>
      </c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 t="str">
        <f t="shared" si="6"/>
        <v/>
      </c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 t="str">
        <f t="shared" si="7"/>
        <v/>
      </c>
      <c r="CC86" t="s">
        <v>1105</v>
      </c>
      <c r="CD86" t="s">
        <v>1328</v>
      </c>
    </row>
    <row r="87" spans="1:82" hidden="1" x14ac:dyDescent="0.25">
      <c r="A87" s="79" t="s">
        <v>1340</v>
      </c>
      <c r="B87" s="79"/>
      <c r="C87" s="79" t="s">
        <v>575</v>
      </c>
      <c r="D87" s="79" t="s">
        <v>576</v>
      </c>
      <c r="E87" s="79" t="s">
        <v>615</v>
      </c>
      <c r="F87" s="79" t="s">
        <v>616</v>
      </c>
      <c r="G87" s="79" t="s">
        <v>849</v>
      </c>
      <c r="H87" s="79" t="s">
        <v>850</v>
      </c>
      <c r="I87" s="79" t="s">
        <v>851</v>
      </c>
      <c r="J87" s="79" t="s">
        <v>852</v>
      </c>
      <c r="K87" s="79" t="s">
        <v>582</v>
      </c>
      <c r="L87" s="79" t="s">
        <v>853</v>
      </c>
      <c r="M87" s="80">
        <v>10</v>
      </c>
      <c r="N87" s="79" t="s">
        <v>423</v>
      </c>
      <c r="O87" s="79" t="s">
        <v>584</v>
      </c>
      <c r="P87" s="79">
        <v>10</v>
      </c>
      <c r="Q87" s="79">
        <v>10</v>
      </c>
      <c r="R87" s="79">
        <v>10</v>
      </c>
      <c r="S87" s="79">
        <v>10</v>
      </c>
      <c r="T87" s="81">
        <v>60157196</v>
      </c>
      <c r="U87" s="81"/>
      <c r="V87" s="81"/>
      <c r="W87" s="81"/>
      <c r="X87" s="81">
        <v>146560108</v>
      </c>
      <c r="Y87" s="81"/>
      <c r="Z87" s="81"/>
      <c r="AA87" s="81"/>
      <c r="AB87" s="81"/>
      <c r="AC87" s="81"/>
      <c r="AD87" s="81"/>
      <c r="AE87" s="81"/>
      <c r="AF87" s="81"/>
      <c r="AG87" s="81"/>
      <c r="AH87" s="81">
        <f t="shared" si="4"/>
        <v>206717304</v>
      </c>
      <c r="AI87" s="81">
        <v>366300000</v>
      </c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>
        <f t="shared" si="5"/>
        <v>366300000</v>
      </c>
      <c r="AX87" s="81">
        <v>389200000</v>
      </c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>
        <f t="shared" si="6"/>
        <v>389200000</v>
      </c>
      <c r="BM87" s="81">
        <v>412500000</v>
      </c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>
        <f t="shared" si="7"/>
        <v>412500000</v>
      </c>
      <c r="CB87" s="79"/>
      <c r="CC87" s="79" t="s">
        <v>1105</v>
      </c>
      <c r="CD87" s="79" t="s">
        <v>1121</v>
      </c>
    </row>
    <row r="88" spans="1:82" s="72" customFormat="1" hidden="1" x14ac:dyDescent="0.25">
      <c r="A88" s="72" t="s">
        <v>1341</v>
      </c>
      <c r="C88" s="72" t="s">
        <v>575</v>
      </c>
      <c r="D88" s="72" t="s">
        <v>576</v>
      </c>
      <c r="E88" s="72" t="s">
        <v>577</v>
      </c>
      <c r="F88" s="72" t="s">
        <v>578</v>
      </c>
      <c r="G88" s="72" t="s">
        <v>1342</v>
      </c>
      <c r="H88" s="72" t="s">
        <v>1343</v>
      </c>
      <c r="I88" s="72">
        <v>220106700</v>
      </c>
      <c r="J88" s="72" t="s">
        <v>1344</v>
      </c>
      <c r="K88" s="72" t="s">
        <v>582</v>
      </c>
      <c r="L88" s="72" t="s">
        <v>1345</v>
      </c>
      <c r="M88" s="73">
        <v>9</v>
      </c>
      <c r="N88" s="72" t="s">
        <v>423</v>
      </c>
      <c r="O88" s="72" t="s">
        <v>589</v>
      </c>
      <c r="Q88" s="72">
        <v>3</v>
      </c>
      <c r="R88" s="72">
        <v>3</v>
      </c>
      <c r="S88" s="72">
        <v>3</v>
      </c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 t="str">
        <f t="shared" si="4"/>
        <v/>
      </c>
      <c r="AI88" s="74">
        <v>40000000</v>
      </c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>
        <f t="shared" si="5"/>
        <v>40000000</v>
      </c>
      <c r="AX88" s="74">
        <v>42260000</v>
      </c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>
        <f t="shared" si="6"/>
        <v>42260000</v>
      </c>
      <c r="BM88" s="74">
        <v>44888572</v>
      </c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>
        <f t="shared" si="7"/>
        <v>44888572</v>
      </c>
      <c r="CC88" s="72" t="s">
        <v>1105</v>
      </c>
      <c r="CD88" s="72" t="s">
        <v>1106</v>
      </c>
    </row>
    <row r="89" spans="1:82" s="72" customFormat="1" hidden="1" x14ac:dyDescent="0.25">
      <c r="A89" s="72" t="s">
        <v>1346</v>
      </c>
      <c r="C89" s="72" t="s">
        <v>575</v>
      </c>
      <c r="D89" s="72" t="s">
        <v>576</v>
      </c>
      <c r="E89" s="72" t="s">
        <v>577</v>
      </c>
      <c r="F89" s="72" t="s">
        <v>578</v>
      </c>
      <c r="G89" s="72" t="s">
        <v>1347</v>
      </c>
      <c r="H89" s="72" t="s">
        <v>1348</v>
      </c>
      <c r="I89" s="72">
        <v>220107300</v>
      </c>
      <c r="J89" s="72" t="s">
        <v>1349</v>
      </c>
      <c r="K89" s="72" t="s">
        <v>582</v>
      </c>
      <c r="L89" s="72" t="s">
        <v>1350</v>
      </c>
      <c r="M89" s="73">
        <v>800</v>
      </c>
      <c r="N89" s="72" t="s">
        <v>423</v>
      </c>
      <c r="O89" s="72" t="s">
        <v>589</v>
      </c>
      <c r="Q89" s="72">
        <v>300</v>
      </c>
      <c r="R89" s="72">
        <v>300</v>
      </c>
      <c r="S89" s="72">
        <v>200</v>
      </c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 t="str">
        <f t="shared" si="4"/>
        <v/>
      </c>
      <c r="AI89" s="74">
        <v>50000000</v>
      </c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>
        <f t="shared" si="5"/>
        <v>50000000</v>
      </c>
      <c r="AX89" s="74">
        <v>52825000</v>
      </c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>
        <f t="shared" si="6"/>
        <v>52825000</v>
      </c>
      <c r="BM89" s="74">
        <v>56110715</v>
      </c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>
        <f t="shared" si="7"/>
        <v>56110715</v>
      </c>
      <c r="CC89" s="72" t="s">
        <v>1105</v>
      </c>
      <c r="CD89" s="72" t="s">
        <v>1106</v>
      </c>
    </row>
    <row r="90" spans="1:82" s="72" customFormat="1" hidden="1" x14ac:dyDescent="0.25">
      <c r="A90" s="72" t="s">
        <v>1351</v>
      </c>
      <c r="C90" s="72" t="s">
        <v>575</v>
      </c>
      <c r="D90" s="72" t="s">
        <v>576</v>
      </c>
      <c r="E90" s="72" t="s">
        <v>577</v>
      </c>
      <c r="F90" s="72" t="s">
        <v>578</v>
      </c>
      <c r="G90" s="72" t="s">
        <v>1352</v>
      </c>
      <c r="H90" s="72" t="s">
        <v>1353</v>
      </c>
      <c r="I90" s="72" t="s">
        <v>1354</v>
      </c>
      <c r="J90" s="72" t="s">
        <v>1355</v>
      </c>
      <c r="K90" s="72" t="s">
        <v>582</v>
      </c>
      <c r="L90" s="72" t="s">
        <v>1356</v>
      </c>
      <c r="M90" s="73">
        <v>3</v>
      </c>
      <c r="N90" s="72" t="s">
        <v>423</v>
      </c>
      <c r="O90" s="72" t="s">
        <v>589</v>
      </c>
      <c r="Q90" s="72">
        <v>1</v>
      </c>
      <c r="R90" s="72">
        <v>1</v>
      </c>
      <c r="S90" s="72">
        <v>1</v>
      </c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 t="str">
        <f t="shared" si="4"/>
        <v/>
      </c>
      <c r="AI90" s="74">
        <v>50000000</v>
      </c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>
        <v>170619828</v>
      </c>
      <c r="AW90" s="74">
        <f t="shared" si="5"/>
        <v>220619828</v>
      </c>
      <c r="AX90" s="74">
        <v>58107500</v>
      </c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>
        <f t="shared" si="6"/>
        <v>58107500</v>
      </c>
      <c r="BM90" s="74">
        <v>61721787</v>
      </c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>
        <f t="shared" si="7"/>
        <v>61721787</v>
      </c>
      <c r="CC90" s="72" t="s">
        <v>1105</v>
      </c>
      <c r="CD90" s="72" t="s">
        <v>1106</v>
      </c>
    </row>
    <row r="91" spans="1:82" s="72" customFormat="1" hidden="1" x14ac:dyDescent="0.25">
      <c r="A91" s="72" t="s">
        <v>1357</v>
      </c>
      <c r="C91" s="72" t="s">
        <v>575</v>
      </c>
      <c r="D91" s="72" t="s">
        <v>576</v>
      </c>
      <c r="E91" s="72" t="s">
        <v>577</v>
      </c>
      <c r="F91" s="72" t="s">
        <v>578</v>
      </c>
      <c r="G91" s="72" t="s">
        <v>1358</v>
      </c>
      <c r="H91" s="72" t="s">
        <v>1359</v>
      </c>
      <c r="I91" s="72">
        <v>220103400</v>
      </c>
      <c r="J91" s="72" t="s">
        <v>1360</v>
      </c>
      <c r="K91" s="72" t="s">
        <v>582</v>
      </c>
      <c r="L91" s="72" t="s">
        <v>1361</v>
      </c>
      <c r="M91" s="73">
        <v>200</v>
      </c>
      <c r="N91" s="72" t="s">
        <v>423</v>
      </c>
      <c r="O91" s="72" t="s">
        <v>589</v>
      </c>
      <c r="Q91" s="72">
        <v>119</v>
      </c>
      <c r="R91" s="72">
        <v>81</v>
      </c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 t="str">
        <f t="shared" si="4"/>
        <v/>
      </c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>
        <v>100000000</v>
      </c>
      <c r="AW91" s="74">
        <f t="shared" si="5"/>
        <v>100000000</v>
      </c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>
        <v>67058590</v>
      </c>
      <c r="BL91" s="74">
        <f t="shared" si="6"/>
        <v>67058590</v>
      </c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 t="str">
        <f t="shared" si="7"/>
        <v/>
      </c>
      <c r="CC91" s="72" t="s">
        <v>1105</v>
      </c>
      <c r="CD91" s="72" t="s">
        <v>1106</v>
      </c>
    </row>
    <row r="92" spans="1:82" s="72" customFormat="1" hidden="1" x14ac:dyDescent="0.25">
      <c r="A92" t="s">
        <v>1362</v>
      </c>
      <c r="B92"/>
      <c r="C92" t="s">
        <v>607</v>
      </c>
      <c r="D92" t="s">
        <v>608</v>
      </c>
      <c r="E92" t="s">
        <v>854</v>
      </c>
      <c r="F92" t="s">
        <v>855</v>
      </c>
      <c r="G92" t="s">
        <v>856</v>
      </c>
      <c r="H92" t="s">
        <v>857</v>
      </c>
      <c r="I92" t="s">
        <v>858</v>
      </c>
      <c r="J92" t="s">
        <v>859</v>
      </c>
      <c r="K92" t="s">
        <v>582</v>
      </c>
      <c r="L92" t="s">
        <v>860</v>
      </c>
      <c r="M92" s="63">
        <v>200</v>
      </c>
      <c r="N92" t="s">
        <v>423</v>
      </c>
      <c r="O92" t="s">
        <v>589</v>
      </c>
      <c r="P92">
        <v>50</v>
      </c>
      <c r="Q92">
        <v>50</v>
      </c>
      <c r="R92">
        <v>50</v>
      </c>
      <c r="S92">
        <v>50</v>
      </c>
      <c r="T92" s="78"/>
      <c r="U92" s="78"/>
      <c r="V92" s="78"/>
      <c r="W92" s="78"/>
      <c r="X92" s="78"/>
      <c r="Y92" s="78"/>
      <c r="Z92" s="78">
        <v>50000000</v>
      </c>
      <c r="AA92" s="78"/>
      <c r="AB92" s="78"/>
      <c r="AC92" s="78"/>
      <c r="AD92" s="78"/>
      <c r="AE92" s="78"/>
      <c r="AF92" s="78"/>
      <c r="AG92" s="78"/>
      <c r="AH92" s="78">
        <f t="shared" si="4"/>
        <v>50000000</v>
      </c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 t="str">
        <f t="shared" si="5"/>
        <v/>
      </c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 t="str">
        <f t="shared" si="6"/>
        <v/>
      </c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 t="str">
        <f t="shared" si="7"/>
        <v/>
      </c>
      <c r="CB92"/>
      <c r="CC92" t="s">
        <v>1105</v>
      </c>
      <c r="CD92" t="s">
        <v>1119</v>
      </c>
    </row>
    <row r="93" spans="1:82" s="72" customFormat="1" hidden="1" x14ac:dyDescent="0.25">
      <c r="A93" t="s">
        <v>1363</v>
      </c>
      <c r="B93"/>
      <c r="C93" t="s">
        <v>607</v>
      </c>
      <c r="D93" t="s">
        <v>608</v>
      </c>
      <c r="E93" t="s">
        <v>854</v>
      </c>
      <c r="F93" t="s">
        <v>855</v>
      </c>
      <c r="G93" t="s">
        <v>861</v>
      </c>
      <c r="H93" t="s">
        <v>862</v>
      </c>
      <c r="I93" t="s">
        <v>863</v>
      </c>
      <c r="J93" t="s">
        <v>864</v>
      </c>
      <c r="K93" t="s">
        <v>582</v>
      </c>
      <c r="L93" t="s">
        <v>865</v>
      </c>
      <c r="M93" s="63">
        <v>8</v>
      </c>
      <c r="N93" t="s">
        <v>423</v>
      </c>
      <c r="O93" t="s">
        <v>589</v>
      </c>
      <c r="P93">
        <v>2</v>
      </c>
      <c r="Q93">
        <v>2</v>
      </c>
      <c r="R93">
        <v>2</v>
      </c>
      <c r="S93">
        <v>2</v>
      </c>
      <c r="T93" s="78">
        <v>74000000</v>
      </c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>
        <f t="shared" si="4"/>
        <v>74000000</v>
      </c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 t="str">
        <f t="shared" si="5"/>
        <v/>
      </c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 t="str">
        <f t="shared" si="6"/>
        <v/>
      </c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 t="str">
        <f t="shared" si="7"/>
        <v/>
      </c>
      <c r="CB93"/>
      <c r="CC93" t="s">
        <v>1105</v>
      </c>
      <c r="CD93" t="s">
        <v>1119</v>
      </c>
    </row>
    <row r="94" spans="1:82" s="72" customFormat="1" hidden="1" x14ac:dyDescent="0.25">
      <c r="A94" t="s">
        <v>1364</v>
      </c>
      <c r="B94"/>
      <c r="C94" t="s">
        <v>607</v>
      </c>
      <c r="D94" t="s">
        <v>608</v>
      </c>
      <c r="E94" t="s">
        <v>866</v>
      </c>
      <c r="F94" t="s">
        <v>867</v>
      </c>
      <c r="G94" t="s">
        <v>868</v>
      </c>
      <c r="H94" t="s">
        <v>869</v>
      </c>
      <c r="I94" t="s">
        <v>870</v>
      </c>
      <c r="J94" t="s">
        <v>871</v>
      </c>
      <c r="K94" t="s">
        <v>582</v>
      </c>
      <c r="L94" t="s">
        <v>872</v>
      </c>
      <c r="M94" s="63">
        <v>300</v>
      </c>
      <c r="N94" t="s">
        <v>423</v>
      </c>
      <c r="O94" t="s">
        <v>589</v>
      </c>
      <c r="P94">
        <v>75</v>
      </c>
      <c r="Q94">
        <v>75</v>
      </c>
      <c r="R94">
        <v>75</v>
      </c>
      <c r="S94">
        <v>75</v>
      </c>
      <c r="T94" s="78"/>
      <c r="U94" s="78"/>
      <c r="V94" s="78"/>
      <c r="W94" s="78"/>
      <c r="X94" s="78"/>
      <c r="Y94" s="78"/>
      <c r="Z94" s="78">
        <v>50000000</v>
      </c>
      <c r="AA94" s="78"/>
      <c r="AB94" s="78"/>
      <c r="AC94" s="78"/>
      <c r="AD94" s="78"/>
      <c r="AE94" s="78"/>
      <c r="AF94" s="78"/>
      <c r="AG94" s="78"/>
      <c r="AH94" s="78">
        <f t="shared" si="4"/>
        <v>50000000</v>
      </c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 t="str">
        <f t="shared" si="5"/>
        <v/>
      </c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 t="str">
        <f t="shared" si="6"/>
        <v/>
      </c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 t="str">
        <f t="shared" si="7"/>
        <v/>
      </c>
      <c r="CB94"/>
      <c r="CC94" t="s">
        <v>1105</v>
      </c>
      <c r="CD94" t="s">
        <v>1119</v>
      </c>
    </row>
    <row r="95" spans="1:82" s="72" customFormat="1" hidden="1" x14ac:dyDescent="0.25">
      <c r="A95" s="72" t="s">
        <v>1365</v>
      </c>
      <c r="C95" s="72" t="s">
        <v>575</v>
      </c>
      <c r="D95" s="72" t="s">
        <v>576</v>
      </c>
      <c r="E95" s="72" t="s">
        <v>577</v>
      </c>
      <c r="F95" s="72" t="s">
        <v>578</v>
      </c>
      <c r="G95" s="72" t="s">
        <v>1366</v>
      </c>
      <c r="H95" s="72" t="s">
        <v>1367</v>
      </c>
      <c r="I95" s="72">
        <v>220102600</v>
      </c>
      <c r="J95" s="72" t="s">
        <v>1368</v>
      </c>
      <c r="K95" s="72" t="s">
        <v>582</v>
      </c>
      <c r="L95" s="72" t="s">
        <v>1369</v>
      </c>
      <c r="M95" s="73">
        <v>9</v>
      </c>
      <c r="N95" s="72" t="s">
        <v>423</v>
      </c>
      <c r="O95" s="72" t="s">
        <v>589</v>
      </c>
      <c r="Q95" s="72">
        <v>9</v>
      </c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 t="str">
        <f t="shared" si="4"/>
        <v/>
      </c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>
        <v>290000000</v>
      </c>
      <c r="AW95" s="74">
        <f t="shared" si="5"/>
        <v>290000000</v>
      </c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 t="str">
        <f t="shared" si="6"/>
        <v/>
      </c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 t="str">
        <f t="shared" si="7"/>
        <v/>
      </c>
      <c r="CC95" s="72" t="s">
        <v>1105</v>
      </c>
      <c r="CD95" s="72" t="s">
        <v>1106</v>
      </c>
    </row>
    <row r="96" spans="1:82" s="72" customFormat="1" hidden="1" x14ac:dyDescent="0.25">
      <c r="A96" t="s">
        <v>1370</v>
      </c>
      <c r="B96"/>
      <c r="C96" t="s">
        <v>648</v>
      </c>
      <c r="D96" t="s">
        <v>649</v>
      </c>
      <c r="E96" t="s">
        <v>873</v>
      </c>
      <c r="F96" t="s">
        <v>874</v>
      </c>
      <c r="G96" t="s">
        <v>875</v>
      </c>
      <c r="H96" t="s">
        <v>876</v>
      </c>
      <c r="I96" t="s">
        <v>877</v>
      </c>
      <c r="J96" t="s">
        <v>876</v>
      </c>
      <c r="K96" t="s">
        <v>582</v>
      </c>
      <c r="L96" t="s">
        <v>878</v>
      </c>
      <c r="M96" s="63">
        <v>40000</v>
      </c>
      <c r="N96" t="s">
        <v>879</v>
      </c>
      <c r="O96" t="s">
        <v>584</v>
      </c>
      <c r="P96">
        <v>20000</v>
      </c>
      <c r="Q96">
        <v>10000</v>
      </c>
      <c r="R96">
        <v>5000</v>
      </c>
      <c r="S96">
        <v>5000</v>
      </c>
      <c r="T96" s="78">
        <v>861593502.79999995</v>
      </c>
      <c r="U96" s="78"/>
      <c r="V96" s="78"/>
      <c r="W96" s="78"/>
      <c r="X96" s="78"/>
      <c r="Y96" s="78">
        <v>348601694</v>
      </c>
      <c r="Z96" s="78">
        <v>119780561</v>
      </c>
      <c r="AA96" s="78"/>
      <c r="AB96" s="78"/>
      <c r="AC96" s="78"/>
      <c r="AD96" s="78"/>
      <c r="AE96" s="78"/>
      <c r="AF96" s="78"/>
      <c r="AG96" s="78"/>
      <c r="AH96" s="78">
        <f t="shared" si="4"/>
        <v>1329975757.8</v>
      </c>
      <c r="AI96" s="78">
        <v>305200000</v>
      </c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>
        <f t="shared" si="5"/>
        <v>305200000</v>
      </c>
      <c r="AX96" s="78">
        <v>215200000</v>
      </c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>
        <f t="shared" si="6"/>
        <v>215200000</v>
      </c>
      <c r="BM96" s="78">
        <v>230200000</v>
      </c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>
        <f t="shared" si="7"/>
        <v>230200000</v>
      </c>
      <c r="CB96"/>
      <c r="CC96" t="s">
        <v>1105</v>
      </c>
      <c r="CD96" t="s">
        <v>1202</v>
      </c>
    </row>
    <row r="97" spans="1:82" s="72" customFormat="1" hidden="1" x14ac:dyDescent="0.25">
      <c r="A97" t="s">
        <v>1371</v>
      </c>
      <c r="B97"/>
      <c r="C97" t="s">
        <v>648</v>
      </c>
      <c r="D97" t="s">
        <v>649</v>
      </c>
      <c r="E97" t="s">
        <v>873</v>
      </c>
      <c r="F97" t="s">
        <v>880</v>
      </c>
      <c r="G97" t="s">
        <v>881</v>
      </c>
      <c r="H97" t="s">
        <v>882</v>
      </c>
      <c r="I97" t="s">
        <v>883</v>
      </c>
      <c r="J97" t="s">
        <v>884</v>
      </c>
      <c r="K97" t="s">
        <v>582</v>
      </c>
      <c r="L97" t="s">
        <v>885</v>
      </c>
      <c r="M97" s="63">
        <v>19353</v>
      </c>
      <c r="N97" t="s">
        <v>423</v>
      </c>
      <c r="O97" t="s">
        <v>584</v>
      </c>
      <c r="P97">
        <v>19353</v>
      </c>
      <c r="Q97">
        <v>19353</v>
      </c>
      <c r="R97">
        <v>19353</v>
      </c>
      <c r="S97">
        <v>19353</v>
      </c>
      <c r="T97" s="78">
        <v>266000000</v>
      </c>
      <c r="U97" s="78"/>
      <c r="V97" s="78"/>
      <c r="W97" s="78"/>
      <c r="X97" s="78"/>
      <c r="Y97" s="78"/>
      <c r="Z97" s="78"/>
      <c r="AA97" s="78"/>
      <c r="AB97" s="78"/>
      <c r="AC97" s="78">
        <v>3476192620</v>
      </c>
      <c r="AD97" s="78"/>
      <c r="AE97" s="78"/>
      <c r="AF97" s="78"/>
      <c r="AG97" s="78"/>
      <c r="AH97" s="78">
        <f t="shared" si="4"/>
        <v>3742192620</v>
      </c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 t="str">
        <f t="shared" si="5"/>
        <v/>
      </c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 t="str">
        <f t="shared" si="6"/>
        <v/>
      </c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 t="str">
        <f t="shared" si="7"/>
        <v/>
      </c>
      <c r="CB97"/>
      <c r="CC97" t="s">
        <v>1105</v>
      </c>
      <c r="CD97" t="s">
        <v>1372</v>
      </c>
    </row>
    <row r="98" spans="1:82" s="72" customFormat="1" hidden="1" x14ac:dyDescent="0.25">
      <c r="A98" s="75" t="s">
        <v>1373</v>
      </c>
      <c r="B98" s="75"/>
      <c r="C98" s="75" t="s">
        <v>575</v>
      </c>
      <c r="D98" s="75" t="s">
        <v>576</v>
      </c>
      <c r="E98" s="75" t="s">
        <v>632</v>
      </c>
      <c r="F98" s="75" t="s">
        <v>886</v>
      </c>
      <c r="G98" s="75" t="s">
        <v>887</v>
      </c>
      <c r="H98" s="75" t="s">
        <v>888</v>
      </c>
      <c r="I98" s="75" t="s">
        <v>889</v>
      </c>
      <c r="J98" s="75" t="s">
        <v>890</v>
      </c>
      <c r="K98" s="75" t="s">
        <v>582</v>
      </c>
      <c r="L98" s="75" t="s">
        <v>159</v>
      </c>
      <c r="M98" s="76">
        <v>3</v>
      </c>
      <c r="N98" s="75" t="s">
        <v>423</v>
      </c>
      <c r="O98" s="75" t="s">
        <v>584</v>
      </c>
      <c r="P98" s="75">
        <v>3</v>
      </c>
      <c r="Q98" s="75">
        <v>3</v>
      </c>
      <c r="R98" s="75">
        <v>3</v>
      </c>
      <c r="S98" s="75">
        <v>3</v>
      </c>
      <c r="T98" s="77"/>
      <c r="U98" s="77"/>
      <c r="V98" s="77"/>
      <c r="W98" s="77"/>
      <c r="X98" s="77"/>
      <c r="Y98" s="77"/>
      <c r="Z98" s="77">
        <v>18471678</v>
      </c>
      <c r="AA98" s="77"/>
      <c r="AB98" s="77"/>
      <c r="AC98" s="77"/>
      <c r="AD98" s="77"/>
      <c r="AE98" s="77"/>
      <c r="AF98" s="77"/>
      <c r="AG98" s="77"/>
      <c r="AH98" s="77">
        <f t="shared" si="4"/>
        <v>18471678</v>
      </c>
      <c r="AI98" s="77">
        <v>12000000</v>
      </c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>
        <f t="shared" si="5"/>
        <v>12000000</v>
      </c>
      <c r="AX98" s="77">
        <v>13440000</v>
      </c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>
        <f t="shared" si="6"/>
        <v>13440000</v>
      </c>
      <c r="BM98" s="77">
        <v>15052800</v>
      </c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>
        <f t="shared" si="7"/>
        <v>15052800</v>
      </c>
      <c r="CB98" s="75"/>
      <c r="CC98" s="75" t="s">
        <v>1105</v>
      </c>
      <c r="CD98" s="75" t="s">
        <v>1113</v>
      </c>
    </row>
    <row r="99" spans="1:82" s="79" customFormat="1" hidden="1" x14ac:dyDescent="0.25">
      <c r="A99" s="75" t="s">
        <v>1374</v>
      </c>
      <c r="B99" s="75"/>
      <c r="C99" s="75" t="s">
        <v>575</v>
      </c>
      <c r="D99" s="75" t="s">
        <v>576</v>
      </c>
      <c r="E99" s="75" t="s">
        <v>632</v>
      </c>
      <c r="F99" s="75" t="s">
        <v>886</v>
      </c>
      <c r="G99" s="75" t="s">
        <v>887</v>
      </c>
      <c r="H99" s="75" t="s">
        <v>888</v>
      </c>
      <c r="I99" s="75" t="s">
        <v>891</v>
      </c>
      <c r="J99" s="75" t="s">
        <v>892</v>
      </c>
      <c r="K99" s="75" t="s">
        <v>646</v>
      </c>
      <c r="L99" s="75" t="s">
        <v>893</v>
      </c>
      <c r="M99" s="76">
        <v>16</v>
      </c>
      <c r="N99" s="75" t="s">
        <v>423</v>
      </c>
      <c r="O99" s="75" t="s">
        <v>589</v>
      </c>
      <c r="P99" s="75">
        <v>4</v>
      </c>
      <c r="Q99" s="75">
        <v>4</v>
      </c>
      <c r="R99" s="75">
        <v>4</v>
      </c>
      <c r="S99" s="75">
        <v>4</v>
      </c>
      <c r="T99" s="77"/>
      <c r="U99" s="77"/>
      <c r="V99" s="77"/>
      <c r="W99" s="77"/>
      <c r="X99" s="77"/>
      <c r="Y99" s="77"/>
      <c r="Z99" s="77">
        <v>39200000</v>
      </c>
      <c r="AA99" s="77"/>
      <c r="AB99" s="77"/>
      <c r="AC99" s="77"/>
      <c r="AD99" s="77"/>
      <c r="AE99" s="77"/>
      <c r="AF99" s="77"/>
      <c r="AG99" s="77"/>
      <c r="AH99" s="77">
        <f t="shared" si="4"/>
        <v>39200000</v>
      </c>
      <c r="AI99" s="77">
        <v>46800000</v>
      </c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>
        <f t="shared" si="5"/>
        <v>46800000</v>
      </c>
      <c r="AX99" s="77">
        <v>52416000</v>
      </c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>
        <f t="shared" si="6"/>
        <v>52416000</v>
      </c>
      <c r="BM99" s="77">
        <v>58705920</v>
      </c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>
        <f t="shared" si="7"/>
        <v>58705920</v>
      </c>
      <c r="CB99" s="75"/>
      <c r="CC99" s="75" t="s">
        <v>1105</v>
      </c>
      <c r="CD99" s="75" t="s">
        <v>1113</v>
      </c>
    </row>
    <row r="100" spans="1:82" s="79" customFormat="1" hidden="1" x14ac:dyDescent="0.25">
      <c r="A100" s="85" t="s">
        <v>1375</v>
      </c>
      <c r="B100" s="85"/>
      <c r="C100" s="85" t="s">
        <v>575</v>
      </c>
      <c r="D100" s="85" t="s">
        <v>576</v>
      </c>
      <c r="E100" s="85" t="s">
        <v>632</v>
      </c>
      <c r="F100" s="85" t="s">
        <v>886</v>
      </c>
      <c r="G100" s="85" t="s">
        <v>894</v>
      </c>
      <c r="H100" s="85" t="s">
        <v>895</v>
      </c>
      <c r="I100" s="85" t="s">
        <v>896</v>
      </c>
      <c r="J100" s="85" t="s">
        <v>864</v>
      </c>
      <c r="K100" s="85" t="s">
        <v>582</v>
      </c>
      <c r="L100" s="85" t="s">
        <v>897</v>
      </c>
      <c r="M100" s="89">
        <v>12</v>
      </c>
      <c r="N100" s="85" t="s">
        <v>423</v>
      </c>
      <c r="O100" s="85" t="s">
        <v>584</v>
      </c>
      <c r="P100" s="85">
        <v>12</v>
      </c>
      <c r="Q100" s="85">
        <v>12</v>
      </c>
      <c r="R100" s="85">
        <v>12</v>
      </c>
      <c r="S100" s="85">
        <v>12</v>
      </c>
      <c r="T100" s="90"/>
      <c r="U100" s="90"/>
      <c r="V100" s="90"/>
      <c r="W100" s="90"/>
      <c r="X100" s="90"/>
      <c r="Y100" s="90"/>
      <c r="Z100" s="90">
        <v>25000000</v>
      </c>
      <c r="AA100" s="90"/>
      <c r="AB100" s="90"/>
      <c r="AC100" s="90"/>
      <c r="AD100" s="90"/>
      <c r="AE100" s="90"/>
      <c r="AF100" s="90"/>
      <c r="AG100" s="90"/>
      <c r="AH100" s="90">
        <f t="shared" si="4"/>
        <v>25000000</v>
      </c>
      <c r="AI100" s="90">
        <v>45000000</v>
      </c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>
        <f t="shared" si="5"/>
        <v>45000000</v>
      </c>
      <c r="AX100" s="90">
        <v>45000000</v>
      </c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>
        <f t="shared" si="6"/>
        <v>45000000</v>
      </c>
      <c r="BM100" s="90">
        <v>45000000</v>
      </c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>
        <f t="shared" si="7"/>
        <v>45000000</v>
      </c>
      <c r="CB100" s="85"/>
      <c r="CC100" s="85" t="s">
        <v>1105</v>
      </c>
      <c r="CD100" s="85" t="s">
        <v>1185</v>
      </c>
    </row>
    <row r="101" spans="1:82" s="79" customFormat="1" hidden="1" x14ac:dyDescent="0.25">
      <c r="A101" s="79" t="s">
        <v>1376</v>
      </c>
      <c r="C101" s="79" t="s">
        <v>575</v>
      </c>
      <c r="D101" s="79" t="s">
        <v>576</v>
      </c>
      <c r="E101" s="79" t="s">
        <v>615</v>
      </c>
      <c r="F101" s="79" t="s">
        <v>616</v>
      </c>
      <c r="G101" s="79" t="s">
        <v>1377</v>
      </c>
      <c r="H101" s="79" t="s">
        <v>1378</v>
      </c>
      <c r="I101" s="79" t="s">
        <v>1379</v>
      </c>
      <c r="J101" s="79" t="s">
        <v>1378</v>
      </c>
      <c r="K101" s="79" t="s">
        <v>582</v>
      </c>
      <c r="L101" s="79" t="s">
        <v>1380</v>
      </c>
      <c r="M101" s="80">
        <v>4</v>
      </c>
      <c r="N101" s="79" t="s">
        <v>423</v>
      </c>
      <c r="O101" s="79" t="s">
        <v>589</v>
      </c>
      <c r="Q101" s="79">
        <v>2</v>
      </c>
      <c r="R101" s="79">
        <v>1</v>
      </c>
      <c r="S101" s="79">
        <v>1</v>
      </c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 t="str">
        <f t="shared" si="4"/>
        <v/>
      </c>
      <c r="AI101" s="81">
        <v>50000000</v>
      </c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>
        <f t="shared" si="5"/>
        <v>50000000</v>
      </c>
      <c r="AX101" s="81">
        <v>50000000</v>
      </c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>
        <f t="shared" si="6"/>
        <v>50000000</v>
      </c>
      <c r="BM101" s="81">
        <v>50000000</v>
      </c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>
        <f t="shared" si="7"/>
        <v>50000000</v>
      </c>
      <c r="CC101" s="79" t="s">
        <v>1105</v>
      </c>
      <c r="CD101" s="79" t="s">
        <v>1121</v>
      </c>
    </row>
    <row r="102" spans="1:82" s="79" customFormat="1" hidden="1" x14ac:dyDescent="0.25">
      <c r="A102" s="79" t="s">
        <v>1381</v>
      </c>
      <c r="C102" s="79" t="s">
        <v>575</v>
      </c>
      <c r="D102" s="79" t="s">
        <v>576</v>
      </c>
      <c r="E102" s="79" t="s">
        <v>615</v>
      </c>
      <c r="F102" s="79" t="s">
        <v>616</v>
      </c>
      <c r="G102" s="79" t="s">
        <v>1382</v>
      </c>
      <c r="H102" s="79" t="s">
        <v>1383</v>
      </c>
      <c r="I102" s="79">
        <v>330105400</v>
      </c>
      <c r="J102" s="79" t="s">
        <v>1384</v>
      </c>
      <c r="K102" s="79" t="s">
        <v>582</v>
      </c>
      <c r="L102" s="79" t="s">
        <v>1385</v>
      </c>
      <c r="M102" s="80">
        <v>8</v>
      </c>
      <c r="N102" s="79" t="s">
        <v>423</v>
      </c>
      <c r="O102" s="79" t="s">
        <v>589</v>
      </c>
      <c r="Q102" s="79">
        <v>2</v>
      </c>
      <c r="R102" s="79">
        <v>3</v>
      </c>
      <c r="S102" s="79">
        <v>3</v>
      </c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 t="str">
        <f t="shared" si="4"/>
        <v/>
      </c>
      <c r="AI102" s="81">
        <v>20000000</v>
      </c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>
        <f t="shared" si="5"/>
        <v>20000000</v>
      </c>
      <c r="AX102" s="81">
        <v>22000000</v>
      </c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>
        <f t="shared" si="6"/>
        <v>22000000</v>
      </c>
      <c r="BM102" s="81">
        <v>24000000</v>
      </c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>
        <f t="shared" si="7"/>
        <v>24000000</v>
      </c>
      <c r="CC102" s="79" t="s">
        <v>1105</v>
      </c>
      <c r="CD102" s="79" t="s">
        <v>1121</v>
      </c>
    </row>
    <row r="103" spans="1:82" s="79" customFormat="1" hidden="1" x14ac:dyDescent="0.25">
      <c r="A103" s="75" t="s">
        <v>1386</v>
      </c>
      <c r="B103" s="75"/>
      <c r="C103" s="75" t="s">
        <v>575</v>
      </c>
      <c r="D103" s="75" t="s">
        <v>576</v>
      </c>
      <c r="E103" s="75" t="s">
        <v>632</v>
      </c>
      <c r="F103" s="75" t="s">
        <v>886</v>
      </c>
      <c r="G103" s="75" t="s">
        <v>898</v>
      </c>
      <c r="H103" s="75" t="s">
        <v>899</v>
      </c>
      <c r="I103" s="75" t="s">
        <v>900</v>
      </c>
      <c r="J103" s="75" t="s">
        <v>901</v>
      </c>
      <c r="K103" s="75" t="s">
        <v>582</v>
      </c>
      <c r="L103" s="75" t="s">
        <v>902</v>
      </c>
      <c r="M103" s="76">
        <v>300</v>
      </c>
      <c r="N103" s="75" t="s">
        <v>423</v>
      </c>
      <c r="O103" s="75" t="s">
        <v>589</v>
      </c>
      <c r="P103" s="75">
        <v>75</v>
      </c>
      <c r="Q103" s="75">
        <v>75</v>
      </c>
      <c r="R103" s="75">
        <v>75</v>
      </c>
      <c r="S103" s="75">
        <v>75</v>
      </c>
      <c r="T103" s="77"/>
      <c r="U103" s="77"/>
      <c r="V103" s="77"/>
      <c r="W103" s="77"/>
      <c r="X103" s="77"/>
      <c r="Y103" s="77"/>
      <c r="Z103" s="77">
        <v>7500000</v>
      </c>
      <c r="AA103" s="77"/>
      <c r="AB103" s="77"/>
      <c r="AC103" s="77"/>
      <c r="AD103" s="77"/>
      <c r="AE103" s="77"/>
      <c r="AF103" s="77"/>
      <c r="AG103" s="77"/>
      <c r="AH103" s="77">
        <f t="shared" si="4"/>
        <v>7500000</v>
      </c>
      <c r="AI103" s="77">
        <v>15000000</v>
      </c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>
        <f t="shared" si="5"/>
        <v>15000000</v>
      </c>
      <c r="AX103" s="77">
        <v>16800000</v>
      </c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>
        <f t="shared" si="6"/>
        <v>16800000</v>
      </c>
      <c r="BM103" s="77">
        <v>18816000</v>
      </c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>
        <f t="shared" si="7"/>
        <v>18816000</v>
      </c>
      <c r="CB103" s="75"/>
      <c r="CC103" s="75" t="s">
        <v>1105</v>
      </c>
      <c r="CD103" s="75" t="s">
        <v>1113</v>
      </c>
    </row>
    <row r="104" spans="1:82" s="79" customFormat="1" hidden="1" x14ac:dyDescent="0.25">
      <c r="A104" s="86" t="s">
        <v>1387</v>
      </c>
      <c r="B104" s="86"/>
      <c r="C104" s="86" t="s">
        <v>575</v>
      </c>
      <c r="D104" s="86" t="s">
        <v>576</v>
      </c>
      <c r="E104" s="86" t="s">
        <v>632</v>
      </c>
      <c r="F104" s="86" t="s">
        <v>903</v>
      </c>
      <c r="G104" s="86" t="s">
        <v>904</v>
      </c>
      <c r="H104" s="86" t="s">
        <v>905</v>
      </c>
      <c r="I104" s="86" t="s">
        <v>906</v>
      </c>
      <c r="J104" s="86" t="s">
        <v>907</v>
      </c>
      <c r="K104" s="86" t="s">
        <v>582</v>
      </c>
      <c r="L104" s="86" t="s">
        <v>908</v>
      </c>
      <c r="M104" s="87">
        <v>20</v>
      </c>
      <c r="N104" s="86" t="s">
        <v>423</v>
      </c>
      <c r="O104" s="86" t="s">
        <v>589</v>
      </c>
      <c r="P104" s="86">
        <v>5</v>
      </c>
      <c r="Q104" s="86">
        <v>5</v>
      </c>
      <c r="R104" s="86">
        <v>5</v>
      </c>
      <c r="S104" s="86">
        <v>5</v>
      </c>
      <c r="T104" s="88"/>
      <c r="U104" s="88"/>
      <c r="V104" s="88"/>
      <c r="W104" s="88"/>
      <c r="X104" s="88"/>
      <c r="Y104" s="88"/>
      <c r="Z104" s="88">
        <v>21000000</v>
      </c>
      <c r="AA104" s="88"/>
      <c r="AB104" s="88"/>
      <c r="AC104" s="88"/>
      <c r="AD104" s="88"/>
      <c r="AE104" s="88"/>
      <c r="AF104" s="88"/>
      <c r="AG104" s="88"/>
      <c r="AH104" s="88">
        <f t="shared" si="4"/>
        <v>21000000</v>
      </c>
      <c r="AI104" s="88">
        <v>54000000</v>
      </c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>
        <f t="shared" si="5"/>
        <v>54000000</v>
      </c>
      <c r="AX104" s="88">
        <v>45696000</v>
      </c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>
        <f t="shared" si="6"/>
        <v>45696000</v>
      </c>
      <c r="BM104" s="88">
        <v>102699520</v>
      </c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>
        <f t="shared" si="7"/>
        <v>102699520</v>
      </c>
      <c r="CB104" s="86"/>
      <c r="CC104" s="86" t="s">
        <v>1105</v>
      </c>
      <c r="CD104" s="86" t="s">
        <v>1113</v>
      </c>
    </row>
    <row r="105" spans="1:82" s="79" customFormat="1" hidden="1" x14ac:dyDescent="0.25">
      <c r="A105" s="86" t="s">
        <v>1388</v>
      </c>
      <c r="B105" s="86"/>
      <c r="C105" s="86" t="s">
        <v>575</v>
      </c>
      <c r="D105" s="86" t="s">
        <v>576</v>
      </c>
      <c r="E105" s="86" t="s">
        <v>632</v>
      </c>
      <c r="F105" s="86" t="s">
        <v>903</v>
      </c>
      <c r="G105" s="86" t="s">
        <v>909</v>
      </c>
      <c r="H105" s="86" t="s">
        <v>910</v>
      </c>
      <c r="I105" s="86" t="s">
        <v>911</v>
      </c>
      <c r="J105" s="86" t="s">
        <v>912</v>
      </c>
      <c r="K105" s="86" t="s">
        <v>582</v>
      </c>
      <c r="L105" s="86" t="s">
        <v>913</v>
      </c>
      <c r="M105" s="87">
        <v>2</v>
      </c>
      <c r="N105" s="86" t="s">
        <v>423</v>
      </c>
      <c r="O105" s="86" t="s">
        <v>584</v>
      </c>
      <c r="P105" s="86">
        <v>2</v>
      </c>
      <c r="Q105" s="86">
        <v>2</v>
      </c>
      <c r="R105" s="86">
        <v>2</v>
      </c>
      <c r="S105" s="86">
        <v>2</v>
      </c>
      <c r="T105" s="88"/>
      <c r="U105" s="88"/>
      <c r="V105" s="88"/>
      <c r="W105" s="88"/>
      <c r="X105" s="88"/>
      <c r="Y105" s="88"/>
      <c r="Z105" s="88">
        <v>28200000</v>
      </c>
      <c r="AA105" s="88"/>
      <c r="AB105" s="88"/>
      <c r="AC105" s="88"/>
      <c r="AD105" s="88"/>
      <c r="AE105" s="88"/>
      <c r="AF105" s="88"/>
      <c r="AG105" s="88"/>
      <c r="AH105" s="88">
        <f t="shared" si="4"/>
        <v>28200000</v>
      </c>
      <c r="AI105" s="88">
        <v>53000000</v>
      </c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>
        <f t="shared" si="5"/>
        <v>53000000</v>
      </c>
      <c r="AX105" s="88">
        <v>67872000</v>
      </c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>
        <f t="shared" si="6"/>
        <v>67872000</v>
      </c>
      <c r="BM105" s="88">
        <v>76016640</v>
      </c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>
        <f t="shared" si="7"/>
        <v>76016640</v>
      </c>
      <c r="CB105" s="86"/>
      <c r="CC105" s="86" t="s">
        <v>1105</v>
      </c>
      <c r="CD105" s="86" t="s">
        <v>1113</v>
      </c>
    </row>
    <row r="106" spans="1:82" s="79" customFormat="1" hidden="1" x14ac:dyDescent="0.25">
      <c r="A106" s="86" t="s">
        <v>1389</v>
      </c>
      <c r="B106" s="86"/>
      <c r="C106" s="86" t="s">
        <v>575</v>
      </c>
      <c r="D106" s="86" t="s">
        <v>576</v>
      </c>
      <c r="E106" s="86" t="s">
        <v>632</v>
      </c>
      <c r="F106" s="86" t="s">
        <v>903</v>
      </c>
      <c r="G106" s="86" t="s">
        <v>914</v>
      </c>
      <c r="H106" s="86" t="s">
        <v>915</v>
      </c>
      <c r="I106" s="86" t="s">
        <v>916</v>
      </c>
      <c r="J106" s="86" t="s">
        <v>917</v>
      </c>
      <c r="K106" s="86" t="s">
        <v>582</v>
      </c>
      <c r="L106" s="86" t="s">
        <v>918</v>
      </c>
      <c r="M106" s="87">
        <v>100</v>
      </c>
      <c r="N106" s="86" t="s">
        <v>423</v>
      </c>
      <c r="O106" s="86" t="s">
        <v>584</v>
      </c>
      <c r="P106" s="86">
        <v>100</v>
      </c>
      <c r="Q106" s="86">
        <v>100</v>
      </c>
      <c r="R106" s="86">
        <v>100</v>
      </c>
      <c r="S106" s="86">
        <v>100</v>
      </c>
      <c r="T106" s="88"/>
      <c r="U106" s="88"/>
      <c r="V106" s="88"/>
      <c r="W106" s="88"/>
      <c r="X106" s="88"/>
      <c r="Y106" s="88"/>
      <c r="Z106" s="88">
        <v>50000000</v>
      </c>
      <c r="AA106" s="88"/>
      <c r="AB106" s="88"/>
      <c r="AC106" s="88"/>
      <c r="AD106" s="88"/>
      <c r="AE106" s="88"/>
      <c r="AF106" s="88"/>
      <c r="AG106" s="88"/>
      <c r="AH106" s="88">
        <f t="shared" si="4"/>
        <v>50000000</v>
      </c>
      <c r="AI106" s="88">
        <v>50000000</v>
      </c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>
        <f t="shared" si="5"/>
        <v>50000000</v>
      </c>
      <c r="AX106" s="88">
        <v>112000000</v>
      </c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>
        <f t="shared" si="6"/>
        <v>112000000</v>
      </c>
      <c r="BM106" s="88">
        <v>125440000</v>
      </c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>
        <f t="shared" si="7"/>
        <v>125440000</v>
      </c>
      <c r="CB106" s="86"/>
      <c r="CC106" s="86" t="s">
        <v>1105</v>
      </c>
      <c r="CD106" s="86" t="s">
        <v>1113</v>
      </c>
    </row>
    <row r="107" spans="1:82" s="79" customFormat="1" ht="31.5" hidden="1" x14ac:dyDescent="0.25">
      <c r="A107" s="75" t="s">
        <v>1390</v>
      </c>
      <c r="B107" s="75"/>
      <c r="C107" s="75" t="s">
        <v>575</v>
      </c>
      <c r="D107" s="75" t="s">
        <v>576</v>
      </c>
      <c r="E107" s="75" t="s">
        <v>632</v>
      </c>
      <c r="F107" s="75" t="s">
        <v>919</v>
      </c>
      <c r="G107" s="75" t="s">
        <v>920</v>
      </c>
      <c r="H107" s="75" t="s">
        <v>921</v>
      </c>
      <c r="I107" s="75" t="s">
        <v>922</v>
      </c>
      <c r="J107" s="75" t="s">
        <v>923</v>
      </c>
      <c r="K107" s="75" t="s">
        <v>582</v>
      </c>
      <c r="L107" s="91" t="s">
        <v>179</v>
      </c>
      <c r="M107" s="76">
        <v>3109</v>
      </c>
      <c r="N107" s="75" t="s">
        <v>423</v>
      </c>
      <c r="O107" s="75" t="s">
        <v>584</v>
      </c>
      <c r="P107" s="75">
        <v>3109</v>
      </c>
      <c r="Q107" s="75">
        <v>3109</v>
      </c>
      <c r="R107" s="75">
        <v>3109</v>
      </c>
      <c r="S107" s="75">
        <v>3109</v>
      </c>
      <c r="T107" s="77">
        <v>12000000</v>
      </c>
      <c r="U107" s="77"/>
      <c r="V107" s="77"/>
      <c r="W107" s="77"/>
      <c r="X107" s="77"/>
      <c r="Y107" s="77"/>
      <c r="Z107" s="77">
        <v>18000000</v>
      </c>
      <c r="AA107" s="77"/>
      <c r="AB107" s="77"/>
      <c r="AC107" s="77"/>
      <c r="AD107" s="77"/>
      <c r="AE107" s="77"/>
      <c r="AF107" s="77"/>
      <c r="AG107" s="77"/>
      <c r="AH107" s="77">
        <f t="shared" si="4"/>
        <v>30000000</v>
      </c>
      <c r="AI107" s="77">
        <v>33600000</v>
      </c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>
        <f t="shared" si="5"/>
        <v>33600000</v>
      </c>
      <c r="AX107" s="77">
        <v>45158400</v>
      </c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>
        <f t="shared" si="6"/>
        <v>45158400</v>
      </c>
      <c r="BM107" s="77">
        <v>50577408</v>
      </c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>
        <f t="shared" si="7"/>
        <v>50577408</v>
      </c>
      <c r="CB107" s="75"/>
      <c r="CC107" s="75" t="s">
        <v>1105</v>
      </c>
      <c r="CD107" s="75" t="s">
        <v>1113</v>
      </c>
    </row>
    <row r="108" spans="1:82" ht="63" hidden="1" x14ac:dyDescent="0.25">
      <c r="A108" s="75" t="s">
        <v>1391</v>
      </c>
      <c r="B108" s="75"/>
      <c r="C108" s="75" t="s">
        <v>575</v>
      </c>
      <c r="D108" s="75" t="s">
        <v>576</v>
      </c>
      <c r="E108" s="75" t="s">
        <v>632</v>
      </c>
      <c r="F108" s="75" t="s">
        <v>919</v>
      </c>
      <c r="G108" s="75" t="s">
        <v>924</v>
      </c>
      <c r="H108" s="75" t="s">
        <v>925</v>
      </c>
      <c r="I108" s="75" t="s">
        <v>926</v>
      </c>
      <c r="J108" s="75" t="s">
        <v>927</v>
      </c>
      <c r="K108" s="75" t="s">
        <v>582</v>
      </c>
      <c r="L108" s="91" t="s">
        <v>928</v>
      </c>
      <c r="M108" s="76">
        <v>724</v>
      </c>
      <c r="N108" s="75" t="s">
        <v>423</v>
      </c>
      <c r="O108" s="75" t="s">
        <v>584</v>
      </c>
      <c r="P108" s="75">
        <v>724</v>
      </c>
      <c r="Q108" s="75">
        <v>724</v>
      </c>
      <c r="R108" s="75">
        <v>724</v>
      </c>
      <c r="S108" s="75">
        <v>724</v>
      </c>
      <c r="T108" s="77">
        <v>10760000</v>
      </c>
      <c r="U108" s="77"/>
      <c r="V108" s="77"/>
      <c r="W108" s="77"/>
      <c r="X108" s="77"/>
      <c r="Y108" s="77"/>
      <c r="Z108" s="77">
        <v>32280000</v>
      </c>
      <c r="AA108" s="77"/>
      <c r="AB108" s="77"/>
      <c r="AC108" s="77"/>
      <c r="AD108" s="77"/>
      <c r="AE108" s="77"/>
      <c r="AF108" s="77"/>
      <c r="AG108" s="77"/>
      <c r="AH108" s="77">
        <f t="shared" si="4"/>
        <v>43040000</v>
      </c>
      <c r="AI108" s="77">
        <v>68000000</v>
      </c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>
        <f t="shared" si="5"/>
        <v>68000000</v>
      </c>
      <c r="AX108" s="77">
        <v>89600000</v>
      </c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>
        <f t="shared" si="6"/>
        <v>89600000</v>
      </c>
      <c r="BM108" s="77">
        <v>100352000</v>
      </c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>
        <f t="shared" si="7"/>
        <v>100352000</v>
      </c>
      <c r="CB108" s="75"/>
      <c r="CC108" s="75" t="s">
        <v>1105</v>
      </c>
      <c r="CD108" s="75" t="s">
        <v>1113</v>
      </c>
    </row>
    <row r="109" spans="1:82" hidden="1" x14ac:dyDescent="0.25">
      <c r="A109" t="s">
        <v>1392</v>
      </c>
      <c r="C109" t="s">
        <v>575</v>
      </c>
      <c r="D109" t="s">
        <v>576</v>
      </c>
      <c r="E109" t="s">
        <v>632</v>
      </c>
      <c r="F109" t="s">
        <v>903</v>
      </c>
      <c r="G109" t="s">
        <v>1393</v>
      </c>
      <c r="H109" t="s">
        <v>1394</v>
      </c>
      <c r="I109" t="s">
        <v>1395</v>
      </c>
      <c r="J109" t="s">
        <v>1396</v>
      </c>
      <c r="K109" t="s">
        <v>582</v>
      </c>
      <c r="L109" t="s">
        <v>1397</v>
      </c>
      <c r="M109" s="63">
        <v>1</v>
      </c>
      <c r="N109" t="s">
        <v>423</v>
      </c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 t="str">
        <f t="shared" si="4"/>
        <v/>
      </c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 t="str">
        <f t="shared" si="5"/>
        <v/>
      </c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 t="str">
        <f t="shared" si="6"/>
        <v/>
      </c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 t="str">
        <f t="shared" si="7"/>
        <v/>
      </c>
      <c r="CC109" t="s">
        <v>1105</v>
      </c>
      <c r="CD109" t="s">
        <v>1202</v>
      </c>
    </row>
    <row r="110" spans="1:82" s="75" customFormat="1" ht="31.5" hidden="1" x14ac:dyDescent="0.25">
      <c r="A110" t="s">
        <v>1398</v>
      </c>
      <c r="B110"/>
      <c r="C110" t="s">
        <v>575</v>
      </c>
      <c r="D110" t="s">
        <v>576</v>
      </c>
      <c r="E110" t="s">
        <v>632</v>
      </c>
      <c r="F110" t="s">
        <v>903</v>
      </c>
      <c r="G110" t="s">
        <v>1399</v>
      </c>
      <c r="H110" t="s">
        <v>1400</v>
      </c>
      <c r="I110" t="s">
        <v>1401</v>
      </c>
      <c r="J110" t="s">
        <v>1402</v>
      </c>
      <c r="K110" t="s">
        <v>582</v>
      </c>
      <c r="L110" s="71" t="s">
        <v>1403</v>
      </c>
      <c r="M110" s="63">
        <v>100</v>
      </c>
      <c r="N110" t="s">
        <v>423</v>
      </c>
      <c r="O110" t="s">
        <v>584</v>
      </c>
      <c r="P110">
        <v>100</v>
      </c>
      <c r="Q110"/>
      <c r="R110"/>
      <c r="S110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 t="str">
        <f t="shared" si="4"/>
        <v/>
      </c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 t="str">
        <f t="shared" si="5"/>
        <v/>
      </c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 t="str">
        <f t="shared" si="6"/>
        <v/>
      </c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 t="str">
        <f t="shared" si="7"/>
        <v/>
      </c>
      <c r="CB110"/>
      <c r="CC110" t="s">
        <v>1105</v>
      </c>
      <c r="CD110" t="s">
        <v>1113</v>
      </c>
    </row>
    <row r="111" spans="1:82" s="75" customFormat="1" ht="31.5" hidden="1" x14ac:dyDescent="0.25">
      <c r="A111" t="s">
        <v>1404</v>
      </c>
      <c r="B111"/>
      <c r="C111" t="s">
        <v>575</v>
      </c>
      <c r="D111" t="s">
        <v>576</v>
      </c>
      <c r="E111" t="s">
        <v>632</v>
      </c>
      <c r="F111" t="s">
        <v>919</v>
      </c>
      <c r="G111" t="s">
        <v>1405</v>
      </c>
      <c r="H111" t="s">
        <v>1406</v>
      </c>
      <c r="I111" t="s">
        <v>1407</v>
      </c>
      <c r="J111" t="s">
        <v>1408</v>
      </c>
      <c r="K111" t="s">
        <v>582</v>
      </c>
      <c r="L111" s="71" t="s">
        <v>1409</v>
      </c>
      <c r="M111" s="63">
        <v>20</v>
      </c>
      <c r="N111" t="s">
        <v>423</v>
      </c>
      <c r="O111"/>
      <c r="P111"/>
      <c r="Q111"/>
      <c r="R111"/>
      <c r="S111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 t="str">
        <f t="shared" si="4"/>
        <v/>
      </c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 t="str">
        <f t="shared" si="5"/>
        <v/>
      </c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 t="str">
        <f t="shared" si="6"/>
        <v/>
      </c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 t="str">
        <f t="shared" si="7"/>
        <v/>
      </c>
      <c r="CB111"/>
      <c r="CC111" t="s">
        <v>1105</v>
      </c>
      <c r="CD111" t="s">
        <v>1113</v>
      </c>
    </row>
    <row r="112" spans="1:82" s="75" customFormat="1" ht="47.25" hidden="1" x14ac:dyDescent="0.25">
      <c r="A112" s="86" t="s">
        <v>1410</v>
      </c>
      <c r="B112" s="86"/>
      <c r="C112" s="86" t="s">
        <v>575</v>
      </c>
      <c r="D112" s="86" t="s">
        <v>576</v>
      </c>
      <c r="E112" s="86" t="s">
        <v>632</v>
      </c>
      <c r="F112" s="86" t="s">
        <v>919</v>
      </c>
      <c r="G112" s="86" t="s">
        <v>1411</v>
      </c>
      <c r="H112" s="86" t="s">
        <v>1412</v>
      </c>
      <c r="I112" s="86">
        <v>410305700</v>
      </c>
      <c r="J112" s="86" t="s">
        <v>1413</v>
      </c>
      <c r="K112" s="86" t="s">
        <v>582</v>
      </c>
      <c r="L112" s="92" t="s">
        <v>1414</v>
      </c>
      <c r="M112" s="87">
        <v>20</v>
      </c>
      <c r="N112" s="86" t="s">
        <v>423</v>
      </c>
      <c r="O112" s="86" t="s">
        <v>589</v>
      </c>
      <c r="P112" s="86"/>
      <c r="Q112" s="86">
        <v>10</v>
      </c>
      <c r="R112" s="86"/>
      <c r="S112" s="86">
        <v>10</v>
      </c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 t="str">
        <f t="shared" si="4"/>
        <v/>
      </c>
      <c r="AI112" s="88">
        <v>30000000</v>
      </c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>
        <v>86064031</v>
      </c>
      <c r="AW112" s="88">
        <f t="shared" si="5"/>
        <v>116064031</v>
      </c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 t="str">
        <f t="shared" si="6"/>
        <v/>
      </c>
      <c r="BM112" s="88">
        <v>33600000</v>
      </c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>
        <v>85749723</v>
      </c>
      <c r="CA112" s="88">
        <f t="shared" si="7"/>
        <v>119349723</v>
      </c>
      <c r="CB112" s="86"/>
      <c r="CC112" s="86" t="s">
        <v>1105</v>
      </c>
      <c r="CD112" s="86" t="s">
        <v>1113</v>
      </c>
    </row>
    <row r="113" spans="1:82" s="75" customFormat="1" ht="47.25" hidden="1" x14ac:dyDescent="0.25">
      <c r="A113" s="86" t="s">
        <v>1415</v>
      </c>
      <c r="B113" s="86"/>
      <c r="C113" s="86" t="s">
        <v>575</v>
      </c>
      <c r="D113" s="86" t="s">
        <v>576</v>
      </c>
      <c r="E113" s="86" t="s">
        <v>632</v>
      </c>
      <c r="F113" s="86" t="s">
        <v>919</v>
      </c>
      <c r="G113" s="86" t="s">
        <v>1416</v>
      </c>
      <c r="H113" s="86" t="s">
        <v>1417</v>
      </c>
      <c r="I113" s="86" t="s">
        <v>1418</v>
      </c>
      <c r="J113" s="86" t="s">
        <v>1419</v>
      </c>
      <c r="K113" s="86" t="s">
        <v>582</v>
      </c>
      <c r="L113" s="92" t="s">
        <v>1420</v>
      </c>
      <c r="M113" s="87">
        <v>2</v>
      </c>
      <c r="N113" s="86" t="s">
        <v>423</v>
      </c>
      <c r="O113" s="86" t="s">
        <v>584</v>
      </c>
      <c r="P113" s="86"/>
      <c r="Q113" s="86">
        <v>2</v>
      </c>
      <c r="R113" s="86"/>
      <c r="S113" s="86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 t="str">
        <f t="shared" si="4"/>
        <v/>
      </c>
      <c r="AI113" s="88">
        <v>15300000</v>
      </c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>
        <f t="shared" si="5"/>
        <v>15300000</v>
      </c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 t="str">
        <f t="shared" si="6"/>
        <v/>
      </c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 t="str">
        <f t="shared" si="7"/>
        <v/>
      </c>
      <c r="CB113" s="86"/>
      <c r="CC113" s="86" t="s">
        <v>1105</v>
      </c>
      <c r="CD113" s="86" t="s">
        <v>1113</v>
      </c>
    </row>
    <row r="114" spans="1:82" s="82" customFormat="1" hidden="1" x14ac:dyDescent="0.25">
      <c r="A114" s="75" t="s">
        <v>1421</v>
      </c>
      <c r="B114" s="75"/>
      <c r="C114" s="75" t="s">
        <v>575</v>
      </c>
      <c r="D114" s="75" t="s">
        <v>576</v>
      </c>
      <c r="E114" s="75" t="s">
        <v>632</v>
      </c>
      <c r="F114" s="75" t="s">
        <v>633</v>
      </c>
      <c r="G114" s="75" t="s">
        <v>929</v>
      </c>
      <c r="H114" s="75" t="s">
        <v>930</v>
      </c>
      <c r="I114" s="75" t="s">
        <v>931</v>
      </c>
      <c r="J114" s="75" t="s">
        <v>932</v>
      </c>
      <c r="K114" s="75" t="s">
        <v>582</v>
      </c>
      <c r="L114" s="75" t="s">
        <v>933</v>
      </c>
      <c r="M114" s="76">
        <v>90</v>
      </c>
      <c r="N114" s="75" t="s">
        <v>423</v>
      </c>
      <c r="O114" s="75" t="s">
        <v>584</v>
      </c>
      <c r="P114" s="75">
        <v>90</v>
      </c>
      <c r="Q114" s="75">
        <v>90</v>
      </c>
      <c r="R114" s="75">
        <v>90</v>
      </c>
      <c r="S114" s="75">
        <v>90</v>
      </c>
      <c r="T114" s="77">
        <v>772985797.39999998</v>
      </c>
      <c r="U114" s="77"/>
      <c r="V114" s="77"/>
      <c r="W114" s="77"/>
      <c r="X114" s="77"/>
      <c r="Y114" s="77">
        <v>468710984</v>
      </c>
      <c r="Z114" s="77"/>
      <c r="AA114" s="77"/>
      <c r="AB114" s="77"/>
      <c r="AC114" s="77"/>
      <c r="AD114" s="77"/>
      <c r="AE114" s="77"/>
      <c r="AF114" s="77"/>
      <c r="AG114" s="77"/>
      <c r="AH114" s="77">
        <f t="shared" si="4"/>
        <v>1241696781.4000001</v>
      </c>
      <c r="AI114" s="77">
        <v>820661132</v>
      </c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>
        <v>110700000</v>
      </c>
      <c r="AU114" s="77"/>
      <c r="AV114" s="77"/>
      <c r="AW114" s="77">
        <f t="shared" si="5"/>
        <v>931361132</v>
      </c>
      <c r="AX114" s="77">
        <v>820661132</v>
      </c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>
        <v>110700000</v>
      </c>
      <c r="BJ114" s="77"/>
      <c r="BK114" s="77"/>
      <c r="BL114" s="77">
        <f t="shared" si="6"/>
        <v>931361132</v>
      </c>
      <c r="BM114" s="77">
        <v>820661132</v>
      </c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>
        <v>110700000</v>
      </c>
      <c r="BY114" s="77"/>
      <c r="BZ114" s="77"/>
      <c r="CA114" s="77">
        <f t="shared" si="7"/>
        <v>931361132</v>
      </c>
      <c r="CB114" s="75"/>
      <c r="CC114" s="75" t="s">
        <v>1105</v>
      </c>
      <c r="CD114" s="75" t="s">
        <v>1113</v>
      </c>
    </row>
    <row r="115" spans="1:82" s="82" customFormat="1" hidden="1" x14ac:dyDescent="0.25">
      <c r="A115" s="75" t="s">
        <v>1422</v>
      </c>
      <c r="B115" s="75"/>
      <c r="C115" s="75" t="s">
        <v>575</v>
      </c>
      <c r="D115" s="75" t="s">
        <v>576</v>
      </c>
      <c r="E115" s="75" t="s">
        <v>632</v>
      </c>
      <c r="F115" s="75" t="s">
        <v>633</v>
      </c>
      <c r="G115" s="75" t="s">
        <v>929</v>
      </c>
      <c r="H115" s="75" t="s">
        <v>930</v>
      </c>
      <c r="I115" s="75" t="s">
        <v>931</v>
      </c>
      <c r="J115" s="75" t="s">
        <v>932</v>
      </c>
      <c r="K115" s="75" t="s">
        <v>582</v>
      </c>
      <c r="L115" s="75" t="s">
        <v>185</v>
      </c>
      <c r="M115" s="76">
        <v>465</v>
      </c>
      <c r="N115" s="75" t="s">
        <v>423</v>
      </c>
      <c r="O115" s="75" t="s">
        <v>584</v>
      </c>
      <c r="P115" s="75">
        <v>465</v>
      </c>
      <c r="Q115" s="75">
        <v>465</v>
      </c>
      <c r="R115" s="75">
        <v>465</v>
      </c>
      <c r="S115" s="75">
        <v>465</v>
      </c>
      <c r="T115" s="77">
        <v>836636945.60000002</v>
      </c>
      <c r="U115" s="77"/>
      <c r="V115" s="77"/>
      <c r="W115" s="77"/>
      <c r="X115" s="77"/>
      <c r="Y115" s="77"/>
      <c r="Z115" s="77">
        <v>669375484</v>
      </c>
      <c r="AA115" s="77"/>
      <c r="AB115" s="77"/>
      <c r="AC115" s="77"/>
      <c r="AD115" s="77"/>
      <c r="AE115" s="77"/>
      <c r="AF115" s="77"/>
      <c r="AG115" s="77"/>
      <c r="AH115" s="77">
        <f t="shared" si="4"/>
        <v>1506012429.5999999</v>
      </c>
      <c r="AI115" s="77">
        <v>514377117</v>
      </c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>
        <v>258300000</v>
      </c>
      <c r="AU115" s="77"/>
      <c r="AV115" s="77"/>
      <c r="AW115" s="77">
        <f t="shared" si="5"/>
        <v>772677117</v>
      </c>
      <c r="AX115" s="77">
        <v>514377117</v>
      </c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>
        <v>258300000</v>
      </c>
      <c r="BJ115" s="77"/>
      <c r="BK115" s="77"/>
      <c r="BL115" s="77">
        <f t="shared" si="6"/>
        <v>772677117</v>
      </c>
      <c r="BM115" s="77">
        <v>514377117</v>
      </c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>
        <v>258300000</v>
      </c>
      <c r="BY115" s="77"/>
      <c r="BZ115" s="77"/>
      <c r="CA115" s="77">
        <f t="shared" si="7"/>
        <v>772677117</v>
      </c>
      <c r="CB115" s="75"/>
      <c r="CC115" s="75" t="s">
        <v>1105</v>
      </c>
      <c r="CD115" s="75" t="s">
        <v>1113</v>
      </c>
    </row>
    <row r="116" spans="1:82" s="82" customFormat="1" hidden="1" x14ac:dyDescent="0.25">
      <c r="A116" s="82" t="s">
        <v>1423</v>
      </c>
      <c r="C116" s="82" t="s">
        <v>575</v>
      </c>
      <c r="D116" s="82" t="s">
        <v>576</v>
      </c>
      <c r="E116" s="82" t="s">
        <v>637</v>
      </c>
      <c r="F116" s="82" t="s">
        <v>638</v>
      </c>
      <c r="G116" s="82" t="s">
        <v>1424</v>
      </c>
      <c r="H116" s="82" t="s">
        <v>1425</v>
      </c>
      <c r="I116" s="82" t="s">
        <v>1426</v>
      </c>
      <c r="J116" s="82" t="s">
        <v>1427</v>
      </c>
      <c r="K116" s="82" t="s">
        <v>582</v>
      </c>
      <c r="L116" s="82" t="s">
        <v>1428</v>
      </c>
      <c r="M116" s="83">
        <v>1</v>
      </c>
      <c r="N116" s="82" t="s">
        <v>423</v>
      </c>
      <c r="O116" s="82" t="s">
        <v>589</v>
      </c>
      <c r="Q116" s="82">
        <v>1</v>
      </c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 t="str">
        <f t="shared" si="4"/>
        <v/>
      </c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>
        <v>1000000000</v>
      </c>
      <c r="AW116" s="84">
        <f t="shared" si="5"/>
        <v>1000000000</v>
      </c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 t="str">
        <f t="shared" si="6"/>
        <v/>
      </c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 t="str">
        <f t="shared" si="7"/>
        <v/>
      </c>
      <c r="CC116" s="82" t="s">
        <v>1105</v>
      </c>
      <c r="CD116" s="82" t="s">
        <v>1127</v>
      </c>
    </row>
    <row r="117" spans="1:82" s="82" customFormat="1" hidden="1" x14ac:dyDescent="0.25">
      <c r="A117" s="75" t="s">
        <v>1429</v>
      </c>
      <c r="B117" s="75"/>
      <c r="C117" s="75" t="s">
        <v>575</v>
      </c>
      <c r="D117" s="75" t="s">
        <v>576</v>
      </c>
      <c r="E117" s="75" t="s">
        <v>632</v>
      </c>
      <c r="F117" s="75" t="s">
        <v>633</v>
      </c>
      <c r="G117" s="75" t="s">
        <v>934</v>
      </c>
      <c r="H117" s="75" t="s">
        <v>935</v>
      </c>
      <c r="I117" s="75" t="s">
        <v>936</v>
      </c>
      <c r="J117" s="75" t="s">
        <v>937</v>
      </c>
      <c r="K117" s="75" t="s">
        <v>582</v>
      </c>
      <c r="L117" s="75" t="s">
        <v>938</v>
      </c>
      <c r="M117" s="76">
        <v>118</v>
      </c>
      <c r="N117" s="75" t="s">
        <v>423</v>
      </c>
      <c r="O117" s="75" t="s">
        <v>584</v>
      </c>
      <c r="P117" s="75">
        <v>118</v>
      </c>
      <c r="Q117" s="75">
        <v>118</v>
      </c>
      <c r="R117" s="75">
        <v>118</v>
      </c>
      <c r="S117" s="75">
        <v>118</v>
      </c>
      <c r="T117" s="77"/>
      <c r="U117" s="77"/>
      <c r="V117" s="77"/>
      <c r="W117" s="77"/>
      <c r="X117" s="77"/>
      <c r="Y117" s="77"/>
      <c r="Z117" s="77">
        <v>25200000</v>
      </c>
      <c r="AA117" s="77"/>
      <c r="AB117" s="77"/>
      <c r="AC117" s="77"/>
      <c r="AD117" s="77"/>
      <c r="AE117" s="77"/>
      <c r="AF117" s="77"/>
      <c r="AG117" s="77"/>
      <c r="AH117" s="77">
        <f t="shared" si="4"/>
        <v>25200000</v>
      </c>
      <c r="AI117" s="77">
        <v>36000000</v>
      </c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>
        <f t="shared" si="5"/>
        <v>36000000</v>
      </c>
      <c r="AX117" s="77">
        <v>47040000</v>
      </c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>
        <f t="shared" si="6"/>
        <v>47040000</v>
      </c>
      <c r="BM117" s="77">
        <v>52684800</v>
      </c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>
        <f t="shared" si="7"/>
        <v>52684800</v>
      </c>
      <c r="CB117" s="75"/>
      <c r="CC117" s="75" t="s">
        <v>1105</v>
      </c>
      <c r="CD117" s="75" t="s">
        <v>1113</v>
      </c>
    </row>
    <row r="118" spans="1:82" s="82" customFormat="1" hidden="1" x14ac:dyDescent="0.25">
      <c r="A118" s="82" t="s">
        <v>1430</v>
      </c>
      <c r="C118" s="82" t="s">
        <v>575</v>
      </c>
      <c r="D118" s="82" t="s">
        <v>576</v>
      </c>
      <c r="E118" s="82" t="s">
        <v>637</v>
      </c>
      <c r="F118" s="82" t="s">
        <v>638</v>
      </c>
      <c r="G118" s="82" t="s">
        <v>939</v>
      </c>
      <c r="H118" s="82" t="s">
        <v>940</v>
      </c>
      <c r="I118" s="82" t="s">
        <v>941</v>
      </c>
      <c r="J118" s="82" t="s">
        <v>942</v>
      </c>
      <c r="K118" s="82" t="s">
        <v>646</v>
      </c>
      <c r="L118" s="82" t="s">
        <v>943</v>
      </c>
      <c r="M118" s="83">
        <v>3500</v>
      </c>
      <c r="N118" s="82" t="s">
        <v>423</v>
      </c>
      <c r="O118" s="82" t="s">
        <v>584</v>
      </c>
      <c r="P118" s="82">
        <v>3500</v>
      </c>
      <c r="Q118" s="82">
        <v>3500</v>
      </c>
      <c r="R118" s="82">
        <v>3500</v>
      </c>
      <c r="S118" s="82">
        <v>3500</v>
      </c>
      <c r="T118" s="84">
        <v>40000000</v>
      </c>
      <c r="U118" s="84"/>
      <c r="V118" s="84"/>
      <c r="W118" s="84">
        <v>20000000</v>
      </c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>
        <f t="shared" si="4"/>
        <v>60000000</v>
      </c>
      <c r="AI118" s="84">
        <v>113700000</v>
      </c>
      <c r="AJ118" s="84"/>
      <c r="AK118" s="84"/>
      <c r="AL118" s="84">
        <v>60000000</v>
      </c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>
        <f t="shared" si="5"/>
        <v>173700000</v>
      </c>
      <c r="AX118" s="84">
        <v>204064000</v>
      </c>
      <c r="AY118" s="84"/>
      <c r="AZ118" s="84"/>
      <c r="BA118" s="84">
        <v>67200000</v>
      </c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>
        <f t="shared" si="6"/>
        <v>271264000</v>
      </c>
      <c r="BM118" s="84">
        <v>228551680</v>
      </c>
      <c r="BN118" s="84"/>
      <c r="BO118" s="84"/>
      <c r="BP118" s="84">
        <v>75264000</v>
      </c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>
        <f t="shared" si="7"/>
        <v>303815680</v>
      </c>
      <c r="CC118" s="82" t="s">
        <v>1105</v>
      </c>
      <c r="CD118" s="82" t="s">
        <v>1127</v>
      </c>
    </row>
    <row r="119" spans="1:82" s="82" customFormat="1" hidden="1" x14ac:dyDescent="0.25">
      <c r="A119" s="82" t="s">
        <v>1431</v>
      </c>
      <c r="C119" s="82" t="s">
        <v>575</v>
      </c>
      <c r="D119" s="82" t="s">
        <v>576</v>
      </c>
      <c r="E119" s="82" t="s">
        <v>637</v>
      </c>
      <c r="F119" s="82" t="s">
        <v>638</v>
      </c>
      <c r="G119" s="82" t="s">
        <v>1432</v>
      </c>
      <c r="H119" s="82" t="s">
        <v>1433</v>
      </c>
      <c r="I119" s="82">
        <v>430103100</v>
      </c>
      <c r="J119" s="82" t="s">
        <v>1434</v>
      </c>
      <c r="K119" s="82" t="s">
        <v>582</v>
      </c>
      <c r="L119" s="82" t="s">
        <v>1435</v>
      </c>
      <c r="M119" s="83">
        <v>1</v>
      </c>
      <c r="N119" s="82" t="s">
        <v>423</v>
      </c>
      <c r="O119" s="82" t="s">
        <v>589</v>
      </c>
      <c r="Q119" s="82">
        <v>1</v>
      </c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 t="str">
        <f t="shared" si="4"/>
        <v/>
      </c>
      <c r="AI119" s="84"/>
      <c r="AJ119" s="84"/>
      <c r="AK119" s="84"/>
      <c r="AL119" s="84">
        <v>20000000</v>
      </c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>
        <f t="shared" si="5"/>
        <v>20000000</v>
      </c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 t="str">
        <f t="shared" si="6"/>
        <v/>
      </c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 t="str">
        <f t="shared" si="7"/>
        <v/>
      </c>
      <c r="CC119" s="82" t="s">
        <v>1105</v>
      </c>
      <c r="CD119" s="82" t="s">
        <v>1127</v>
      </c>
    </row>
    <row r="120" spans="1:82" s="86" customFormat="1" hidden="1" x14ac:dyDescent="0.25">
      <c r="A120" t="s">
        <v>1436</v>
      </c>
      <c r="B120"/>
      <c r="C120" t="s">
        <v>575</v>
      </c>
      <c r="D120" t="s">
        <v>576</v>
      </c>
      <c r="E120" t="s">
        <v>637</v>
      </c>
      <c r="F120" t="s">
        <v>638</v>
      </c>
      <c r="G120" t="s">
        <v>1437</v>
      </c>
      <c r="H120" t="s">
        <v>1438</v>
      </c>
      <c r="I120" t="s">
        <v>1439</v>
      </c>
      <c r="J120" t="s">
        <v>1438</v>
      </c>
      <c r="K120" t="s">
        <v>582</v>
      </c>
      <c r="L120" t="s">
        <v>1440</v>
      </c>
      <c r="M120" s="63">
        <v>2</v>
      </c>
      <c r="N120" t="s">
        <v>423</v>
      </c>
      <c r="O120"/>
      <c r="P120"/>
      <c r="Q120"/>
      <c r="R120"/>
      <c r="S120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 t="str">
        <f t="shared" si="4"/>
        <v/>
      </c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 t="str">
        <f t="shared" si="5"/>
        <v/>
      </c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 t="str">
        <f t="shared" si="6"/>
        <v/>
      </c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 t="str">
        <f t="shared" si="7"/>
        <v/>
      </c>
      <c r="CB120"/>
      <c r="CC120" t="s">
        <v>1105</v>
      </c>
      <c r="CD120" t="s">
        <v>1127</v>
      </c>
    </row>
    <row r="121" spans="1:82" s="86" customFormat="1" hidden="1" x14ac:dyDescent="0.25">
      <c r="A121" t="s">
        <v>1441</v>
      </c>
      <c r="B121"/>
      <c r="C121" t="s">
        <v>575</v>
      </c>
      <c r="D121" t="s">
        <v>576</v>
      </c>
      <c r="E121" t="s">
        <v>637</v>
      </c>
      <c r="F121" t="s">
        <v>638</v>
      </c>
      <c r="G121" t="s">
        <v>1442</v>
      </c>
      <c r="H121" t="s">
        <v>1443</v>
      </c>
      <c r="I121" t="s">
        <v>1444</v>
      </c>
      <c r="J121" t="s">
        <v>1445</v>
      </c>
      <c r="K121" t="s">
        <v>582</v>
      </c>
      <c r="L121" t="s">
        <v>1446</v>
      </c>
      <c r="M121" s="63">
        <v>5</v>
      </c>
      <c r="N121" t="s">
        <v>423</v>
      </c>
      <c r="O121"/>
      <c r="P121"/>
      <c r="Q121"/>
      <c r="R121"/>
      <c r="S121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 t="str">
        <f t="shared" si="4"/>
        <v/>
      </c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 t="str">
        <f t="shared" si="5"/>
        <v/>
      </c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 t="str">
        <f t="shared" si="6"/>
        <v/>
      </c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 t="str">
        <f t="shared" si="7"/>
        <v/>
      </c>
      <c r="CB121"/>
      <c r="CC121" t="s">
        <v>1105</v>
      </c>
      <c r="CD121" t="s">
        <v>1127</v>
      </c>
    </row>
    <row r="122" spans="1:82" s="86" customFormat="1" hidden="1" x14ac:dyDescent="0.25">
      <c r="A122" t="s">
        <v>1447</v>
      </c>
      <c r="B122"/>
      <c r="C122" t="s">
        <v>575</v>
      </c>
      <c r="D122" t="s">
        <v>576</v>
      </c>
      <c r="E122" t="s">
        <v>637</v>
      </c>
      <c r="F122" t="s">
        <v>638</v>
      </c>
      <c r="G122" t="s">
        <v>1448</v>
      </c>
      <c r="H122" t="s">
        <v>1449</v>
      </c>
      <c r="I122" t="s">
        <v>1450</v>
      </c>
      <c r="J122" t="s">
        <v>1449</v>
      </c>
      <c r="K122" t="s">
        <v>582</v>
      </c>
      <c r="L122" t="s">
        <v>1451</v>
      </c>
      <c r="M122" s="63">
        <v>1</v>
      </c>
      <c r="N122" t="s">
        <v>423</v>
      </c>
      <c r="O122"/>
      <c r="P122"/>
      <c r="Q122"/>
      <c r="R122"/>
      <c r="S122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 t="str">
        <f t="shared" si="4"/>
        <v/>
      </c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 t="str">
        <f t="shared" si="5"/>
        <v/>
      </c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 t="str">
        <f t="shared" si="6"/>
        <v/>
      </c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 t="str">
        <f t="shared" si="7"/>
        <v/>
      </c>
      <c r="CB122"/>
      <c r="CC122" t="s">
        <v>1105</v>
      </c>
      <c r="CD122" t="s">
        <v>1127</v>
      </c>
    </row>
    <row r="123" spans="1:82" s="85" customFormat="1" hidden="1" x14ac:dyDescent="0.25">
      <c r="A123" s="82" t="s">
        <v>1452</v>
      </c>
      <c r="B123" s="82"/>
      <c r="C123" s="82" t="s">
        <v>575</v>
      </c>
      <c r="D123" s="82" t="s">
        <v>576</v>
      </c>
      <c r="E123" s="82" t="s">
        <v>637</v>
      </c>
      <c r="F123" s="82" t="s">
        <v>638</v>
      </c>
      <c r="G123" s="82" t="s">
        <v>944</v>
      </c>
      <c r="H123" s="82" t="s">
        <v>945</v>
      </c>
      <c r="I123" s="82" t="s">
        <v>946</v>
      </c>
      <c r="J123" s="82" t="s">
        <v>947</v>
      </c>
      <c r="K123" s="82" t="s">
        <v>582</v>
      </c>
      <c r="L123" s="82" t="s">
        <v>948</v>
      </c>
      <c r="M123" s="83">
        <v>1200</v>
      </c>
      <c r="N123" s="82" t="s">
        <v>423</v>
      </c>
      <c r="O123" s="82" t="s">
        <v>584</v>
      </c>
      <c r="P123" s="82">
        <v>1200</v>
      </c>
      <c r="Q123" s="82">
        <v>1200</v>
      </c>
      <c r="R123" s="82">
        <v>1200</v>
      </c>
      <c r="S123" s="82">
        <v>1200</v>
      </c>
      <c r="T123" s="84">
        <v>412603504</v>
      </c>
      <c r="U123" s="84"/>
      <c r="V123" s="84"/>
      <c r="W123" s="84">
        <v>217356404</v>
      </c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>
        <f t="shared" si="4"/>
        <v>629959908</v>
      </c>
      <c r="AI123" s="84">
        <v>550809686</v>
      </c>
      <c r="AJ123" s="84"/>
      <c r="AK123" s="84"/>
      <c r="AL123" s="84">
        <v>191490314</v>
      </c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>
        <f t="shared" si="5"/>
        <v>742300000</v>
      </c>
      <c r="AX123" s="84">
        <v>859712000</v>
      </c>
      <c r="AY123" s="84"/>
      <c r="AZ123" s="84"/>
      <c r="BA123" s="84">
        <v>424480000</v>
      </c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>
        <f t="shared" si="6"/>
        <v>1284192000</v>
      </c>
      <c r="BM123" s="84">
        <v>962877440</v>
      </c>
      <c r="BN123" s="84"/>
      <c r="BO123" s="84"/>
      <c r="BP123" s="84">
        <v>475417600</v>
      </c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>
        <f t="shared" si="7"/>
        <v>1438295040</v>
      </c>
      <c r="CB123" s="82"/>
      <c r="CC123" s="82" t="s">
        <v>1105</v>
      </c>
      <c r="CD123" s="82" t="s">
        <v>1127</v>
      </c>
    </row>
    <row r="124" spans="1:82" s="85" customFormat="1" hidden="1" x14ac:dyDescent="0.25">
      <c r="A124" s="85" t="s">
        <v>1453</v>
      </c>
      <c r="C124" s="85" t="s">
        <v>575</v>
      </c>
      <c r="D124" s="85" t="s">
        <v>576</v>
      </c>
      <c r="E124" s="85" t="s">
        <v>650</v>
      </c>
      <c r="F124" s="85" t="s">
        <v>656</v>
      </c>
      <c r="G124" s="85" t="s">
        <v>1454</v>
      </c>
      <c r="H124" s="85" t="s">
        <v>1455</v>
      </c>
      <c r="I124" s="85" t="s">
        <v>1456</v>
      </c>
      <c r="J124" s="85" t="s">
        <v>1457</v>
      </c>
      <c r="K124" s="85" t="s">
        <v>582</v>
      </c>
      <c r="L124" s="85" t="s">
        <v>1458</v>
      </c>
      <c r="M124" s="89">
        <v>5</v>
      </c>
      <c r="N124" s="85" t="s">
        <v>423</v>
      </c>
      <c r="O124" s="85" t="s">
        <v>589</v>
      </c>
      <c r="Q124" s="85">
        <v>1</v>
      </c>
      <c r="R124" s="85">
        <v>2</v>
      </c>
      <c r="S124" s="85">
        <v>2</v>
      </c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 t="str">
        <f t="shared" si="4"/>
        <v/>
      </c>
      <c r="AI124" s="90"/>
      <c r="AJ124" s="90"/>
      <c r="AK124" s="90"/>
      <c r="AL124" s="90"/>
      <c r="AM124" s="90"/>
      <c r="AN124" s="90"/>
      <c r="AO124" s="90">
        <v>50000000</v>
      </c>
      <c r="AP124" s="90"/>
      <c r="AQ124" s="90"/>
      <c r="AR124" s="90"/>
      <c r="AS124" s="90"/>
      <c r="AT124" s="90"/>
      <c r="AU124" s="90"/>
      <c r="AV124" s="90"/>
      <c r="AW124" s="90">
        <f t="shared" si="5"/>
        <v>50000000</v>
      </c>
      <c r="AX124" s="78"/>
      <c r="AY124" s="78"/>
      <c r="AZ124" s="78"/>
      <c r="BA124" s="78"/>
      <c r="BB124" s="78"/>
      <c r="BC124" s="78"/>
      <c r="BD124" s="78">
        <v>70000000</v>
      </c>
      <c r="BE124" s="78"/>
      <c r="BF124" s="78"/>
      <c r="BG124" s="78"/>
      <c r="BH124" s="78"/>
      <c r="BI124" s="78"/>
      <c r="BJ124" s="78"/>
      <c r="BK124" s="78"/>
      <c r="BL124" s="78">
        <f t="shared" si="6"/>
        <v>70000000</v>
      </c>
      <c r="BM124" s="78"/>
      <c r="BN124" s="78"/>
      <c r="BO124" s="78"/>
      <c r="BP124" s="78"/>
      <c r="BQ124" s="78"/>
      <c r="BR124" s="78"/>
      <c r="BS124" s="78">
        <v>70000000</v>
      </c>
      <c r="BT124" s="78"/>
      <c r="BU124" s="78"/>
      <c r="BV124" s="78"/>
      <c r="BW124" s="78"/>
      <c r="BX124" s="78"/>
      <c r="BY124" s="78"/>
      <c r="BZ124" s="78"/>
      <c r="CA124" s="78">
        <f t="shared" si="7"/>
        <v>70000000</v>
      </c>
      <c r="CB124"/>
      <c r="CC124" t="s">
        <v>1105</v>
      </c>
      <c r="CD124" t="s">
        <v>1202</v>
      </c>
    </row>
    <row r="125" spans="1:82" hidden="1" x14ac:dyDescent="0.25">
      <c r="A125" t="s">
        <v>1459</v>
      </c>
      <c r="C125" t="s">
        <v>607</v>
      </c>
      <c r="D125" t="s">
        <v>608</v>
      </c>
      <c r="E125" t="s">
        <v>291</v>
      </c>
      <c r="F125" t="s">
        <v>1460</v>
      </c>
      <c r="G125" t="s">
        <v>1461</v>
      </c>
      <c r="H125" t="s">
        <v>1462</v>
      </c>
      <c r="I125" t="s">
        <v>1463</v>
      </c>
      <c r="J125" t="s">
        <v>1464</v>
      </c>
      <c r="K125" t="s">
        <v>582</v>
      </c>
      <c r="L125" t="s">
        <v>1465</v>
      </c>
      <c r="M125" s="63">
        <v>18000</v>
      </c>
      <c r="N125" t="s">
        <v>423</v>
      </c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 t="str">
        <f t="shared" si="4"/>
        <v/>
      </c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 t="str">
        <f t="shared" si="5"/>
        <v/>
      </c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 t="str">
        <f t="shared" si="6"/>
        <v/>
      </c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 t="str">
        <f t="shared" si="7"/>
        <v/>
      </c>
      <c r="CC125" t="s">
        <v>1105</v>
      </c>
      <c r="CD125" t="s">
        <v>1119</v>
      </c>
    </row>
    <row r="126" spans="1:82" hidden="1" x14ac:dyDescent="0.25">
      <c r="A126" t="s">
        <v>1466</v>
      </c>
      <c r="C126" t="s">
        <v>607</v>
      </c>
      <c r="D126" t="s">
        <v>608</v>
      </c>
      <c r="E126" t="s">
        <v>291</v>
      </c>
      <c r="F126" t="s">
        <v>1460</v>
      </c>
      <c r="G126" t="s">
        <v>1467</v>
      </c>
      <c r="H126" t="s">
        <v>1468</v>
      </c>
      <c r="I126" t="s">
        <v>1469</v>
      </c>
      <c r="J126" t="s">
        <v>770</v>
      </c>
      <c r="K126" t="s">
        <v>582</v>
      </c>
      <c r="L126" t="s">
        <v>1470</v>
      </c>
      <c r="M126" s="63">
        <v>1</v>
      </c>
      <c r="N126" t="s">
        <v>423</v>
      </c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 t="str">
        <f t="shared" si="4"/>
        <v/>
      </c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 t="str">
        <f t="shared" si="5"/>
        <v/>
      </c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 t="str">
        <f t="shared" si="6"/>
        <v/>
      </c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 t="str">
        <f t="shared" si="7"/>
        <v/>
      </c>
      <c r="CC126" t="s">
        <v>1105</v>
      </c>
      <c r="CD126" t="s">
        <v>1119</v>
      </c>
    </row>
    <row r="127" spans="1:82" hidden="1" x14ac:dyDescent="0.25">
      <c r="A127" s="85" t="s">
        <v>1471</v>
      </c>
      <c r="B127" s="85"/>
      <c r="C127" s="85" t="s">
        <v>648</v>
      </c>
      <c r="D127" s="85" t="s">
        <v>649</v>
      </c>
      <c r="E127" s="85" t="s">
        <v>650</v>
      </c>
      <c r="F127" s="85" t="s">
        <v>651</v>
      </c>
      <c r="G127" s="85" t="s">
        <v>949</v>
      </c>
      <c r="H127" s="85" t="s">
        <v>950</v>
      </c>
      <c r="I127" s="85" t="s">
        <v>951</v>
      </c>
      <c r="J127" s="85" t="s">
        <v>952</v>
      </c>
      <c r="K127" s="85" t="s">
        <v>582</v>
      </c>
      <c r="L127" s="85" t="s">
        <v>953</v>
      </c>
      <c r="M127" s="89">
        <v>1</v>
      </c>
      <c r="N127" s="85" t="s">
        <v>423</v>
      </c>
      <c r="O127" s="85" t="s">
        <v>584</v>
      </c>
      <c r="P127" s="85">
        <v>1</v>
      </c>
      <c r="Q127" s="85">
        <v>1</v>
      </c>
      <c r="R127" s="85">
        <v>1</v>
      </c>
      <c r="S127" s="85">
        <v>1</v>
      </c>
      <c r="T127" s="90">
        <v>1230756750.5</v>
      </c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>
        <f t="shared" si="4"/>
        <v>1230756750.5</v>
      </c>
      <c r="AI127" s="90">
        <v>724405880</v>
      </c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>
        <f t="shared" si="5"/>
        <v>724405880</v>
      </c>
      <c r="AX127" s="78">
        <v>430000000</v>
      </c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>
        <f t="shared" si="6"/>
        <v>430000000</v>
      </c>
      <c r="BM127" s="78">
        <v>440000000</v>
      </c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>
        <f t="shared" si="7"/>
        <v>440000000</v>
      </c>
      <c r="CC127" t="s">
        <v>1105</v>
      </c>
      <c r="CD127" t="s">
        <v>1202</v>
      </c>
    </row>
    <row r="128" spans="1:82" hidden="1" x14ac:dyDescent="0.25">
      <c r="A128" t="s">
        <v>1472</v>
      </c>
      <c r="C128" t="s">
        <v>648</v>
      </c>
      <c r="D128" t="s">
        <v>649</v>
      </c>
      <c r="E128" t="s">
        <v>650</v>
      </c>
      <c r="F128" t="s">
        <v>651</v>
      </c>
      <c r="G128" t="s">
        <v>954</v>
      </c>
      <c r="H128" t="s">
        <v>955</v>
      </c>
      <c r="I128" t="s">
        <v>956</v>
      </c>
      <c r="J128" t="s">
        <v>957</v>
      </c>
      <c r="K128" t="s">
        <v>582</v>
      </c>
      <c r="L128" t="s">
        <v>958</v>
      </c>
      <c r="M128" s="63">
        <v>4</v>
      </c>
      <c r="N128" t="s">
        <v>423</v>
      </c>
      <c r="O128" t="s">
        <v>589</v>
      </c>
      <c r="P128">
        <v>1</v>
      </c>
      <c r="Q128">
        <v>1</v>
      </c>
      <c r="R128">
        <v>1</v>
      </c>
      <c r="S128">
        <v>1</v>
      </c>
      <c r="T128" s="78">
        <v>359683851</v>
      </c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>
        <f t="shared" si="4"/>
        <v>359683851</v>
      </c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 t="str">
        <f t="shared" si="5"/>
        <v/>
      </c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 t="str">
        <f t="shared" si="6"/>
        <v/>
      </c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 t="str">
        <f t="shared" si="7"/>
        <v/>
      </c>
      <c r="CC128" t="s">
        <v>1105</v>
      </c>
      <c r="CD128" t="s">
        <v>1202</v>
      </c>
    </row>
    <row r="129" spans="1:82" hidden="1" x14ac:dyDescent="0.25">
      <c r="A129" t="s">
        <v>1473</v>
      </c>
      <c r="C129" t="s">
        <v>648</v>
      </c>
      <c r="D129" t="s">
        <v>649</v>
      </c>
      <c r="E129" t="s">
        <v>650</v>
      </c>
      <c r="F129" t="s">
        <v>651</v>
      </c>
      <c r="G129" t="s">
        <v>959</v>
      </c>
      <c r="H129" t="s">
        <v>960</v>
      </c>
      <c r="I129" t="s">
        <v>961</v>
      </c>
      <c r="J129" t="s">
        <v>962</v>
      </c>
      <c r="K129" t="s">
        <v>582</v>
      </c>
      <c r="L129" t="s">
        <v>963</v>
      </c>
      <c r="M129" s="63">
        <v>4000</v>
      </c>
      <c r="N129" t="s">
        <v>423</v>
      </c>
      <c r="O129" t="s">
        <v>589</v>
      </c>
      <c r="P129">
        <v>1000</v>
      </c>
      <c r="Q129">
        <v>1000</v>
      </c>
      <c r="R129">
        <v>1000</v>
      </c>
      <c r="S129">
        <v>1000</v>
      </c>
      <c r="T129" s="78">
        <v>60000000</v>
      </c>
      <c r="U129" s="78"/>
      <c r="V129" s="78"/>
      <c r="W129" s="78"/>
      <c r="X129" s="78"/>
      <c r="Y129" s="78">
        <v>95000000</v>
      </c>
      <c r="Z129" s="78">
        <v>27000000</v>
      </c>
      <c r="AA129" s="78"/>
      <c r="AB129" s="78"/>
      <c r="AC129" s="78"/>
      <c r="AD129" s="78"/>
      <c r="AE129" s="78"/>
      <c r="AF129" s="78"/>
      <c r="AG129" s="78"/>
      <c r="AH129" s="78">
        <f t="shared" si="4"/>
        <v>182000000</v>
      </c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 t="str">
        <f t="shared" si="5"/>
        <v/>
      </c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 t="str">
        <f t="shared" si="6"/>
        <v/>
      </c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 t="str">
        <f t="shared" si="7"/>
        <v/>
      </c>
      <c r="CC129" t="s">
        <v>1105</v>
      </c>
      <c r="CD129" t="s">
        <v>1245</v>
      </c>
    </row>
    <row r="130" spans="1:82" hidden="1" x14ac:dyDescent="0.25">
      <c r="A130" s="86" t="s">
        <v>1474</v>
      </c>
      <c r="B130" s="86"/>
      <c r="C130" s="86" t="s">
        <v>575</v>
      </c>
      <c r="D130" s="86" t="s">
        <v>576</v>
      </c>
      <c r="E130" s="86" t="s">
        <v>650</v>
      </c>
      <c r="F130" s="86" t="s">
        <v>656</v>
      </c>
      <c r="G130" s="86" t="s">
        <v>964</v>
      </c>
      <c r="H130" s="86" t="s">
        <v>965</v>
      </c>
      <c r="I130" s="86" t="s">
        <v>966</v>
      </c>
      <c r="J130" s="86" t="s">
        <v>967</v>
      </c>
      <c r="K130" s="86" t="s">
        <v>582</v>
      </c>
      <c r="L130" s="86" t="s">
        <v>968</v>
      </c>
      <c r="M130" s="87">
        <v>16</v>
      </c>
      <c r="N130" s="86" t="s">
        <v>423</v>
      </c>
      <c r="O130" s="86" t="s">
        <v>589</v>
      </c>
      <c r="P130" s="86">
        <v>4</v>
      </c>
      <c r="Q130" s="86">
        <v>4</v>
      </c>
      <c r="R130" s="86">
        <v>4</v>
      </c>
      <c r="S130" s="86">
        <v>4</v>
      </c>
      <c r="T130" s="88"/>
      <c r="U130" s="88"/>
      <c r="V130" s="88"/>
      <c r="W130" s="88"/>
      <c r="X130" s="88"/>
      <c r="Y130" s="88"/>
      <c r="Z130" s="88">
        <v>9600000</v>
      </c>
      <c r="AA130" s="88"/>
      <c r="AB130" s="88"/>
      <c r="AC130" s="88"/>
      <c r="AD130" s="88"/>
      <c r="AE130" s="88"/>
      <c r="AF130" s="88"/>
      <c r="AG130" s="88"/>
      <c r="AH130" s="88">
        <f t="shared" si="4"/>
        <v>9600000</v>
      </c>
      <c r="AI130" s="88">
        <v>15000000</v>
      </c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>
        <f t="shared" si="5"/>
        <v>15000000</v>
      </c>
      <c r="AX130" s="88">
        <v>16800000</v>
      </c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>
        <f t="shared" si="6"/>
        <v>16800000</v>
      </c>
      <c r="BM130" s="88">
        <v>18816000</v>
      </c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>
        <f t="shared" si="7"/>
        <v>18816000</v>
      </c>
      <c r="CB130" s="86"/>
      <c r="CC130" s="86" t="s">
        <v>1105</v>
      </c>
      <c r="CD130" s="86" t="s">
        <v>1113</v>
      </c>
    </row>
    <row r="131" spans="1:82" hidden="1" x14ac:dyDescent="0.25">
      <c r="A131" t="s">
        <v>1475</v>
      </c>
      <c r="C131" t="s">
        <v>607</v>
      </c>
      <c r="D131" t="s">
        <v>608</v>
      </c>
      <c r="E131" t="s">
        <v>679</v>
      </c>
      <c r="F131" t="s">
        <v>680</v>
      </c>
      <c r="G131" t="s">
        <v>1476</v>
      </c>
      <c r="H131" t="s">
        <v>1477</v>
      </c>
      <c r="I131" t="s">
        <v>1478</v>
      </c>
      <c r="J131" t="s">
        <v>1479</v>
      </c>
      <c r="K131" t="s">
        <v>582</v>
      </c>
      <c r="L131" t="s">
        <v>1480</v>
      </c>
      <c r="M131" s="63">
        <v>1</v>
      </c>
      <c r="N131" t="s">
        <v>423</v>
      </c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 t="str">
        <f t="shared" si="4"/>
        <v/>
      </c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 t="str">
        <f t="shared" si="5"/>
        <v/>
      </c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 t="str">
        <f t="shared" si="6"/>
        <v/>
      </c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 t="str">
        <f t="shared" si="7"/>
        <v/>
      </c>
      <c r="CC131" t="s">
        <v>1105</v>
      </c>
      <c r="CD131" t="s">
        <v>1119</v>
      </c>
    </row>
    <row r="132" spans="1:82" hidden="1" x14ac:dyDescent="0.25">
      <c r="A132" t="s">
        <v>1481</v>
      </c>
      <c r="C132" t="s">
        <v>607</v>
      </c>
      <c r="D132" t="s">
        <v>608</v>
      </c>
      <c r="E132" t="s">
        <v>679</v>
      </c>
      <c r="F132" t="s">
        <v>1482</v>
      </c>
      <c r="G132" t="s">
        <v>1483</v>
      </c>
      <c r="H132" t="s">
        <v>1484</v>
      </c>
      <c r="I132" t="s">
        <v>1485</v>
      </c>
      <c r="J132" t="s">
        <v>1486</v>
      </c>
      <c r="K132" t="s">
        <v>582</v>
      </c>
      <c r="L132" t="s">
        <v>1487</v>
      </c>
      <c r="M132" s="63">
        <v>6</v>
      </c>
      <c r="N132" t="s">
        <v>423</v>
      </c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 t="str">
        <f t="shared" ref="AH132:AH158" si="8">IF(COUNTA(T132:AG132)&gt;0, SUM(T132:AG132), "")</f>
        <v/>
      </c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 t="str">
        <f t="shared" ref="AW132:AW158" si="9">IF(COUNTA(AI132:AV132)&gt;0, SUM(AI132:AV132), "")</f>
        <v/>
      </c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 t="str">
        <f t="shared" ref="BL132:BL158" si="10">IF(COUNTA(AX132:BK132)&gt;0, SUM(AX132:BK132), "")</f>
        <v/>
      </c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 t="str">
        <f t="shared" ref="CA132:CA158" si="11">IF(COUNTA(BM132:BZ132)&gt;0, SUM(BM132:BZ132), "")</f>
        <v/>
      </c>
      <c r="CC132" t="s">
        <v>1105</v>
      </c>
      <c r="CD132" t="s">
        <v>1119</v>
      </c>
    </row>
    <row r="133" spans="1:82" hidden="1" x14ac:dyDescent="0.25">
      <c r="A133" t="s">
        <v>1488</v>
      </c>
      <c r="C133" t="s">
        <v>607</v>
      </c>
      <c r="D133" t="s">
        <v>608</v>
      </c>
      <c r="E133" t="s">
        <v>679</v>
      </c>
      <c r="F133" t="s">
        <v>1489</v>
      </c>
      <c r="G133" t="s">
        <v>1490</v>
      </c>
      <c r="H133" t="s">
        <v>1491</v>
      </c>
      <c r="I133" t="s">
        <v>1492</v>
      </c>
      <c r="J133" t="s">
        <v>1493</v>
      </c>
      <c r="K133" t="s">
        <v>582</v>
      </c>
      <c r="L133" t="s">
        <v>1494</v>
      </c>
      <c r="M133" s="63">
        <v>17</v>
      </c>
      <c r="N133" t="s">
        <v>423</v>
      </c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 t="str">
        <f t="shared" si="8"/>
        <v/>
      </c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 t="str">
        <f t="shared" si="9"/>
        <v/>
      </c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 t="str">
        <f t="shared" si="10"/>
        <v/>
      </c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 t="str">
        <f t="shared" si="11"/>
        <v/>
      </c>
      <c r="CC133" t="s">
        <v>1105</v>
      </c>
      <c r="CD133" t="s">
        <v>1119</v>
      </c>
    </row>
    <row r="134" spans="1:82" hidden="1" x14ac:dyDescent="0.25">
      <c r="A134" t="s">
        <v>1495</v>
      </c>
      <c r="C134" t="s">
        <v>607</v>
      </c>
      <c r="D134" t="s">
        <v>608</v>
      </c>
      <c r="E134" t="s">
        <v>679</v>
      </c>
      <c r="F134" t="s">
        <v>1496</v>
      </c>
      <c r="G134" t="s">
        <v>1497</v>
      </c>
      <c r="H134" t="s">
        <v>1498</v>
      </c>
      <c r="I134" t="s">
        <v>1499</v>
      </c>
      <c r="J134" t="s">
        <v>1419</v>
      </c>
      <c r="K134" t="s">
        <v>582</v>
      </c>
      <c r="L134" t="s">
        <v>1500</v>
      </c>
      <c r="M134" s="63">
        <v>1</v>
      </c>
      <c r="N134" t="s">
        <v>423</v>
      </c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 t="str">
        <f t="shared" si="8"/>
        <v/>
      </c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 t="str">
        <f t="shared" si="9"/>
        <v/>
      </c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 t="str">
        <f t="shared" si="10"/>
        <v/>
      </c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 t="str">
        <f t="shared" si="11"/>
        <v/>
      </c>
      <c r="CC134" t="s">
        <v>1105</v>
      </c>
      <c r="CD134" t="s">
        <v>1119</v>
      </c>
    </row>
    <row r="135" spans="1:82" hidden="1" x14ac:dyDescent="0.25">
      <c r="A135" t="s">
        <v>1501</v>
      </c>
      <c r="C135" t="s">
        <v>607</v>
      </c>
      <c r="D135" t="s">
        <v>608</v>
      </c>
      <c r="E135" t="s">
        <v>679</v>
      </c>
      <c r="F135" t="s">
        <v>1496</v>
      </c>
      <c r="G135" t="s">
        <v>1502</v>
      </c>
      <c r="H135" t="s">
        <v>1503</v>
      </c>
      <c r="I135" t="s">
        <v>1504</v>
      </c>
      <c r="J135" t="s">
        <v>1505</v>
      </c>
      <c r="K135" t="s">
        <v>582</v>
      </c>
      <c r="L135" t="s">
        <v>1506</v>
      </c>
      <c r="M135" s="63">
        <v>5</v>
      </c>
      <c r="N135" t="s">
        <v>423</v>
      </c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 t="str">
        <f t="shared" si="8"/>
        <v/>
      </c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 t="str">
        <f t="shared" si="9"/>
        <v/>
      </c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 t="str">
        <f t="shared" si="10"/>
        <v/>
      </c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 t="str">
        <f t="shared" si="11"/>
        <v/>
      </c>
      <c r="CC135" t="s">
        <v>1105</v>
      </c>
      <c r="CD135" t="s">
        <v>1119</v>
      </c>
    </row>
    <row r="136" spans="1:82" hidden="1" x14ac:dyDescent="0.25">
      <c r="A136" t="s">
        <v>1507</v>
      </c>
      <c r="C136" t="s">
        <v>607</v>
      </c>
      <c r="D136" t="s">
        <v>608</v>
      </c>
      <c r="E136" t="s">
        <v>679</v>
      </c>
      <c r="F136" t="s">
        <v>1496</v>
      </c>
      <c r="G136" t="s">
        <v>1508</v>
      </c>
      <c r="H136" t="s">
        <v>1509</v>
      </c>
      <c r="I136" t="s">
        <v>1510</v>
      </c>
      <c r="J136" t="s">
        <v>1511</v>
      </c>
      <c r="K136" t="s">
        <v>582</v>
      </c>
      <c r="L136" t="s">
        <v>1512</v>
      </c>
      <c r="M136" s="63">
        <v>300</v>
      </c>
      <c r="N136" t="s">
        <v>423</v>
      </c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 t="str">
        <f t="shared" si="8"/>
        <v/>
      </c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 t="str">
        <f t="shared" si="9"/>
        <v/>
      </c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 t="str">
        <f t="shared" si="10"/>
        <v/>
      </c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 t="str">
        <f t="shared" si="11"/>
        <v/>
      </c>
      <c r="CC136" t="s">
        <v>1105</v>
      </c>
      <c r="CD136" t="s">
        <v>1119</v>
      </c>
    </row>
    <row r="137" spans="1:82" hidden="1" x14ac:dyDescent="0.25">
      <c r="A137" t="s">
        <v>1513</v>
      </c>
      <c r="C137" t="s">
        <v>607</v>
      </c>
      <c r="D137" t="s">
        <v>608</v>
      </c>
      <c r="E137" t="s">
        <v>679</v>
      </c>
      <c r="F137" t="s">
        <v>1514</v>
      </c>
      <c r="G137" t="s">
        <v>1515</v>
      </c>
      <c r="H137" t="s">
        <v>1516</v>
      </c>
      <c r="I137" t="s">
        <v>1517</v>
      </c>
      <c r="J137" t="s">
        <v>1516</v>
      </c>
      <c r="K137" t="s">
        <v>582</v>
      </c>
      <c r="L137" t="s">
        <v>1518</v>
      </c>
      <c r="M137" s="63">
        <v>1</v>
      </c>
      <c r="N137" t="s">
        <v>423</v>
      </c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 t="str">
        <f t="shared" si="8"/>
        <v/>
      </c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 t="str">
        <f t="shared" si="9"/>
        <v/>
      </c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 t="str">
        <f t="shared" si="10"/>
        <v/>
      </c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 t="str">
        <f t="shared" si="11"/>
        <v/>
      </c>
      <c r="CC137" t="s">
        <v>1105</v>
      </c>
      <c r="CD137" t="s">
        <v>1119</v>
      </c>
    </row>
    <row r="138" spans="1:82" hidden="1" x14ac:dyDescent="0.25">
      <c r="A138" s="85" t="s">
        <v>1519</v>
      </c>
      <c r="B138" s="85"/>
      <c r="C138" s="85" t="s">
        <v>575</v>
      </c>
      <c r="D138" s="85" t="s">
        <v>576</v>
      </c>
      <c r="E138" s="85" t="s">
        <v>650</v>
      </c>
      <c r="F138" s="85" t="s">
        <v>656</v>
      </c>
      <c r="G138" s="85" t="s">
        <v>964</v>
      </c>
      <c r="H138" s="85" t="s">
        <v>965</v>
      </c>
      <c r="I138" s="85" t="s">
        <v>969</v>
      </c>
      <c r="J138" s="85" t="s">
        <v>970</v>
      </c>
      <c r="K138" s="85" t="s">
        <v>646</v>
      </c>
      <c r="L138" s="85" t="s">
        <v>219</v>
      </c>
      <c r="M138" s="89">
        <v>8</v>
      </c>
      <c r="N138" s="85" t="s">
        <v>423</v>
      </c>
      <c r="O138" s="85" t="s">
        <v>584</v>
      </c>
      <c r="P138" s="85">
        <v>8</v>
      </c>
      <c r="Q138" s="85">
        <v>8</v>
      </c>
      <c r="R138" s="85">
        <v>8</v>
      </c>
      <c r="S138" s="85">
        <v>8</v>
      </c>
      <c r="T138" s="90">
        <v>95000000</v>
      </c>
      <c r="U138" s="90"/>
      <c r="V138" s="90"/>
      <c r="W138" s="90"/>
      <c r="X138" s="90"/>
      <c r="Y138" s="90">
        <v>64900000</v>
      </c>
      <c r="Z138" s="90"/>
      <c r="AA138" s="90"/>
      <c r="AB138" s="90"/>
      <c r="AC138" s="90"/>
      <c r="AD138" s="90"/>
      <c r="AE138" s="90"/>
      <c r="AF138" s="90"/>
      <c r="AG138" s="90"/>
      <c r="AH138" s="90">
        <f t="shared" si="8"/>
        <v>159900000</v>
      </c>
      <c r="AI138" s="90"/>
      <c r="AJ138" s="90"/>
      <c r="AK138" s="90"/>
      <c r="AL138" s="90"/>
      <c r="AM138" s="90"/>
      <c r="AN138" s="90">
        <v>696400000</v>
      </c>
      <c r="AO138" s="90"/>
      <c r="AP138" s="90"/>
      <c r="AQ138" s="90"/>
      <c r="AR138" s="90"/>
      <c r="AS138" s="90"/>
      <c r="AT138" s="90"/>
      <c r="AU138" s="90"/>
      <c r="AV138" s="90"/>
      <c r="AW138" s="90">
        <f t="shared" si="9"/>
        <v>696400000</v>
      </c>
      <c r="AX138" s="90"/>
      <c r="AY138" s="90"/>
      <c r="AZ138" s="90"/>
      <c r="BA138" s="90"/>
      <c r="BB138" s="90"/>
      <c r="BC138" s="90">
        <v>1063584000</v>
      </c>
      <c r="BD138" s="90"/>
      <c r="BE138" s="90"/>
      <c r="BF138" s="90"/>
      <c r="BG138" s="90"/>
      <c r="BH138" s="90"/>
      <c r="BI138" s="90"/>
      <c r="BJ138" s="90"/>
      <c r="BK138" s="90"/>
      <c r="BL138" s="90">
        <f t="shared" si="10"/>
        <v>1063584000</v>
      </c>
      <c r="BM138" s="90"/>
      <c r="BN138" s="90"/>
      <c r="BO138" s="90"/>
      <c r="BP138" s="90"/>
      <c r="BQ138" s="90"/>
      <c r="BR138" s="90">
        <v>1124999040</v>
      </c>
      <c r="BS138" s="90"/>
      <c r="BT138" s="90"/>
      <c r="BU138" s="90"/>
      <c r="BV138" s="90"/>
      <c r="BW138" s="90"/>
      <c r="BX138" s="90"/>
      <c r="BY138" s="90"/>
      <c r="BZ138" s="90"/>
      <c r="CA138" s="90">
        <f t="shared" si="11"/>
        <v>1124999040</v>
      </c>
      <c r="CB138" s="85"/>
      <c r="CC138" s="85" t="s">
        <v>1105</v>
      </c>
      <c r="CD138" s="85" t="s">
        <v>1520</v>
      </c>
    </row>
    <row r="139" spans="1:82" hidden="1" x14ac:dyDescent="0.25">
      <c r="A139" t="s">
        <v>1521</v>
      </c>
      <c r="C139" t="s">
        <v>607</v>
      </c>
      <c r="D139" t="s">
        <v>608</v>
      </c>
      <c r="E139" t="s">
        <v>609</v>
      </c>
      <c r="F139" t="s">
        <v>610</v>
      </c>
      <c r="G139" t="s">
        <v>1522</v>
      </c>
      <c r="H139" t="s">
        <v>1523</v>
      </c>
      <c r="I139" t="s">
        <v>1524</v>
      </c>
      <c r="J139" t="s">
        <v>1525</v>
      </c>
      <c r="K139" t="s">
        <v>582</v>
      </c>
      <c r="L139" t="s">
        <v>1526</v>
      </c>
      <c r="M139" s="63">
        <v>3500</v>
      </c>
      <c r="N139" t="s">
        <v>423</v>
      </c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 t="str">
        <f t="shared" si="8"/>
        <v/>
      </c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 t="str">
        <f t="shared" si="9"/>
        <v/>
      </c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 t="str">
        <f t="shared" si="10"/>
        <v/>
      </c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 t="str">
        <f t="shared" si="11"/>
        <v/>
      </c>
      <c r="CC139" t="s">
        <v>1105</v>
      </c>
      <c r="CD139" t="s">
        <v>1119</v>
      </c>
    </row>
    <row r="140" spans="1:82" hidden="1" x14ac:dyDescent="0.25">
      <c r="A140" s="86" t="s">
        <v>1527</v>
      </c>
      <c r="B140" s="86"/>
      <c r="C140" s="86" t="s">
        <v>575</v>
      </c>
      <c r="D140" s="86" t="s">
        <v>576</v>
      </c>
      <c r="E140" s="86" t="s">
        <v>650</v>
      </c>
      <c r="F140" s="86" t="s">
        <v>656</v>
      </c>
      <c r="G140" s="86" t="s">
        <v>971</v>
      </c>
      <c r="H140" s="86" t="s">
        <v>972</v>
      </c>
      <c r="I140" s="86" t="s">
        <v>973</v>
      </c>
      <c r="J140" s="86" t="s">
        <v>974</v>
      </c>
      <c r="K140" s="86" t="s">
        <v>582</v>
      </c>
      <c r="L140" s="86" t="s">
        <v>225</v>
      </c>
      <c r="M140" s="87">
        <v>16</v>
      </c>
      <c r="N140" s="86" t="s">
        <v>423</v>
      </c>
      <c r="O140" s="86" t="s">
        <v>589</v>
      </c>
      <c r="P140" s="86">
        <v>4</v>
      </c>
      <c r="Q140" s="86">
        <v>4</v>
      </c>
      <c r="R140" s="86">
        <v>4</v>
      </c>
      <c r="S140" s="86">
        <v>4</v>
      </c>
      <c r="T140" s="88"/>
      <c r="U140" s="88"/>
      <c r="V140" s="88"/>
      <c r="W140" s="88"/>
      <c r="X140" s="88"/>
      <c r="Y140" s="88"/>
      <c r="Z140" s="88">
        <v>33700000</v>
      </c>
      <c r="AA140" s="88"/>
      <c r="AB140" s="88"/>
      <c r="AC140" s="88"/>
      <c r="AD140" s="88"/>
      <c r="AE140" s="88"/>
      <c r="AF140" s="88"/>
      <c r="AG140" s="88"/>
      <c r="AH140" s="88">
        <f t="shared" si="8"/>
        <v>33700000</v>
      </c>
      <c r="AI140" s="88">
        <v>42000000</v>
      </c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>
        <f t="shared" si="9"/>
        <v>42000000</v>
      </c>
      <c r="AX140" s="88">
        <v>60480000</v>
      </c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>
        <f t="shared" si="10"/>
        <v>60480000</v>
      </c>
      <c r="BM140" s="88">
        <v>67737600</v>
      </c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>
        <f t="shared" si="11"/>
        <v>67737600</v>
      </c>
      <c r="CB140" s="86"/>
      <c r="CC140" s="86" t="s">
        <v>1105</v>
      </c>
      <c r="CD140" s="86" t="s">
        <v>1113</v>
      </c>
    </row>
    <row r="141" spans="1:82" hidden="1" x14ac:dyDescent="0.25">
      <c r="A141" t="s">
        <v>1528</v>
      </c>
      <c r="C141" t="s">
        <v>791</v>
      </c>
      <c r="D141" t="s">
        <v>792</v>
      </c>
      <c r="E141" t="s">
        <v>650</v>
      </c>
      <c r="F141" t="s">
        <v>975</v>
      </c>
      <c r="G141" t="s">
        <v>976</v>
      </c>
      <c r="H141" t="s">
        <v>977</v>
      </c>
      <c r="I141" t="s">
        <v>978</v>
      </c>
      <c r="J141" t="s">
        <v>979</v>
      </c>
      <c r="K141" t="s">
        <v>582</v>
      </c>
      <c r="L141" t="s">
        <v>980</v>
      </c>
      <c r="M141" s="63">
        <v>8</v>
      </c>
      <c r="N141" t="s">
        <v>423</v>
      </c>
      <c r="O141" t="s">
        <v>589</v>
      </c>
      <c r="P141">
        <v>2</v>
      </c>
      <c r="Q141">
        <v>2</v>
      </c>
      <c r="R141">
        <v>2</v>
      </c>
      <c r="S141">
        <v>2</v>
      </c>
      <c r="T141" s="78">
        <v>633876582</v>
      </c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>
        <f t="shared" si="8"/>
        <v>633876582</v>
      </c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 t="str">
        <f t="shared" si="9"/>
        <v/>
      </c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 t="str">
        <f t="shared" si="10"/>
        <v/>
      </c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 t="str">
        <f t="shared" si="11"/>
        <v/>
      </c>
      <c r="CC141" t="s">
        <v>1105</v>
      </c>
      <c r="CD141" t="s">
        <v>1303</v>
      </c>
    </row>
    <row r="142" spans="1:82" hidden="1" x14ac:dyDescent="0.25">
      <c r="A142" t="s">
        <v>1529</v>
      </c>
      <c r="C142" t="s">
        <v>607</v>
      </c>
      <c r="D142" t="s">
        <v>608</v>
      </c>
      <c r="E142" t="s">
        <v>854</v>
      </c>
      <c r="F142" t="s">
        <v>855</v>
      </c>
      <c r="G142" t="s">
        <v>1530</v>
      </c>
      <c r="H142" t="s">
        <v>1531</v>
      </c>
      <c r="I142" t="s">
        <v>1532</v>
      </c>
      <c r="J142" t="s">
        <v>1533</v>
      </c>
      <c r="K142" t="s">
        <v>582</v>
      </c>
      <c r="L142" t="s">
        <v>1534</v>
      </c>
      <c r="M142" s="63">
        <v>2</v>
      </c>
      <c r="N142" t="s">
        <v>423</v>
      </c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 t="str">
        <f t="shared" si="8"/>
        <v/>
      </c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 t="str">
        <f t="shared" si="9"/>
        <v/>
      </c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 t="str">
        <f t="shared" si="10"/>
        <v/>
      </c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 t="str">
        <f t="shared" si="11"/>
        <v/>
      </c>
      <c r="CC142" t="s">
        <v>1105</v>
      </c>
      <c r="CD142" t="s">
        <v>1119</v>
      </c>
    </row>
    <row r="143" spans="1:82" hidden="1" x14ac:dyDescent="0.25">
      <c r="A143" t="s">
        <v>1535</v>
      </c>
      <c r="C143" t="s">
        <v>607</v>
      </c>
      <c r="D143" t="s">
        <v>608</v>
      </c>
      <c r="E143" t="s">
        <v>854</v>
      </c>
      <c r="F143" t="s">
        <v>855</v>
      </c>
      <c r="G143" t="s">
        <v>1536</v>
      </c>
      <c r="H143" t="s">
        <v>1537</v>
      </c>
      <c r="I143" t="s">
        <v>1538</v>
      </c>
      <c r="J143" t="s">
        <v>1539</v>
      </c>
      <c r="K143" t="s">
        <v>582</v>
      </c>
      <c r="L143" t="s">
        <v>1540</v>
      </c>
      <c r="M143" s="63">
        <v>16</v>
      </c>
      <c r="N143" t="s">
        <v>423</v>
      </c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 t="str">
        <f t="shared" si="8"/>
        <v/>
      </c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 t="str">
        <f t="shared" si="9"/>
        <v/>
      </c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 t="str">
        <f t="shared" si="10"/>
        <v/>
      </c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 t="str">
        <f t="shared" si="11"/>
        <v/>
      </c>
      <c r="CC143" t="s">
        <v>1105</v>
      </c>
      <c r="CD143" t="s">
        <v>1119</v>
      </c>
    </row>
    <row r="144" spans="1:82" hidden="1" x14ac:dyDescent="0.25">
      <c r="A144" t="s">
        <v>1541</v>
      </c>
      <c r="C144" t="s">
        <v>791</v>
      </c>
      <c r="D144" t="s">
        <v>792</v>
      </c>
      <c r="E144" t="s">
        <v>650</v>
      </c>
      <c r="F144" t="s">
        <v>975</v>
      </c>
      <c r="G144" t="s">
        <v>981</v>
      </c>
      <c r="H144" t="s">
        <v>982</v>
      </c>
      <c r="I144" t="s">
        <v>983</v>
      </c>
      <c r="J144" t="s">
        <v>984</v>
      </c>
      <c r="K144" t="s">
        <v>582</v>
      </c>
      <c r="L144" t="s">
        <v>985</v>
      </c>
      <c r="M144" s="63">
        <v>5</v>
      </c>
      <c r="N144" t="s">
        <v>423</v>
      </c>
      <c r="O144" t="s">
        <v>589</v>
      </c>
      <c r="P144">
        <v>1</v>
      </c>
      <c r="Q144">
        <v>2</v>
      </c>
      <c r="R144">
        <v>1</v>
      </c>
      <c r="S144">
        <v>1</v>
      </c>
      <c r="T144" s="78">
        <v>316949818</v>
      </c>
      <c r="U144" s="78"/>
      <c r="V144" s="78"/>
      <c r="W144" s="78"/>
      <c r="X144" s="78"/>
      <c r="Y144" s="78">
        <v>50000000</v>
      </c>
      <c r="Z144" s="78"/>
      <c r="AA144" s="78"/>
      <c r="AB144" s="78"/>
      <c r="AC144" s="78"/>
      <c r="AD144" s="78"/>
      <c r="AE144" s="78"/>
      <c r="AF144" s="78"/>
      <c r="AG144" s="78"/>
      <c r="AH144" s="78">
        <f t="shared" si="8"/>
        <v>366949818</v>
      </c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 t="str">
        <f t="shared" si="9"/>
        <v/>
      </c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 t="str">
        <f t="shared" si="10"/>
        <v/>
      </c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 t="str">
        <f t="shared" si="11"/>
        <v/>
      </c>
      <c r="CC144" t="s">
        <v>1105</v>
      </c>
      <c r="CD144" t="s">
        <v>1303</v>
      </c>
    </row>
    <row r="145" spans="1:82" hidden="1" x14ac:dyDescent="0.25">
      <c r="A145" t="s">
        <v>1542</v>
      </c>
      <c r="C145" t="s">
        <v>607</v>
      </c>
      <c r="D145" t="s">
        <v>608</v>
      </c>
      <c r="E145" t="s">
        <v>854</v>
      </c>
      <c r="F145" t="s">
        <v>855</v>
      </c>
      <c r="G145" t="s">
        <v>1543</v>
      </c>
      <c r="H145" t="s">
        <v>1544</v>
      </c>
      <c r="I145" t="s">
        <v>1545</v>
      </c>
      <c r="J145" t="s">
        <v>1546</v>
      </c>
      <c r="K145" t="s">
        <v>582</v>
      </c>
      <c r="L145" t="s">
        <v>1547</v>
      </c>
      <c r="M145" s="63">
        <v>20</v>
      </c>
      <c r="N145" t="s">
        <v>423</v>
      </c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 t="str">
        <f t="shared" si="8"/>
        <v/>
      </c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 t="str">
        <f t="shared" si="9"/>
        <v/>
      </c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 t="str">
        <f t="shared" si="10"/>
        <v/>
      </c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 t="str">
        <f t="shared" si="11"/>
        <v/>
      </c>
      <c r="CC145" t="s">
        <v>1105</v>
      </c>
      <c r="CD145" t="s">
        <v>1119</v>
      </c>
    </row>
    <row r="146" spans="1:82" hidden="1" x14ac:dyDescent="0.25">
      <c r="A146" t="s">
        <v>1548</v>
      </c>
      <c r="C146" t="s">
        <v>607</v>
      </c>
      <c r="D146" t="s">
        <v>608</v>
      </c>
      <c r="E146" t="s">
        <v>866</v>
      </c>
      <c r="F146" t="s">
        <v>1549</v>
      </c>
      <c r="G146" t="s">
        <v>1550</v>
      </c>
      <c r="H146" t="s">
        <v>1551</v>
      </c>
      <c r="I146" t="s">
        <v>1552</v>
      </c>
      <c r="J146" t="s">
        <v>1553</v>
      </c>
      <c r="K146" t="s">
        <v>646</v>
      </c>
      <c r="L146" t="s">
        <v>1554</v>
      </c>
      <c r="M146" s="63">
        <v>1</v>
      </c>
      <c r="N146" t="s">
        <v>423</v>
      </c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 t="str">
        <f t="shared" si="8"/>
        <v/>
      </c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 t="str">
        <f t="shared" si="9"/>
        <v/>
      </c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 t="str">
        <f t="shared" si="10"/>
        <v/>
      </c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 t="str">
        <f t="shared" si="11"/>
        <v/>
      </c>
      <c r="CC146" t="s">
        <v>1105</v>
      </c>
      <c r="CD146" t="s">
        <v>1119</v>
      </c>
    </row>
    <row r="147" spans="1:82" hidden="1" x14ac:dyDescent="0.25">
      <c r="A147" t="s">
        <v>1555</v>
      </c>
      <c r="C147" t="s">
        <v>791</v>
      </c>
      <c r="D147" t="s">
        <v>792</v>
      </c>
      <c r="E147" t="s">
        <v>650</v>
      </c>
      <c r="F147" t="s">
        <v>975</v>
      </c>
      <c r="G147" t="s">
        <v>986</v>
      </c>
      <c r="H147" t="s">
        <v>987</v>
      </c>
      <c r="I147" t="s">
        <v>988</v>
      </c>
      <c r="J147" t="s">
        <v>989</v>
      </c>
      <c r="K147" t="s">
        <v>582</v>
      </c>
      <c r="L147" t="s">
        <v>990</v>
      </c>
      <c r="M147" s="63">
        <v>1000</v>
      </c>
      <c r="N147" t="s">
        <v>423</v>
      </c>
      <c r="O147" t="s">
        <v>589</v>
      </c>
      <c r="P147">
        <v>250</v>
      </c>
      <c r="Q147">
        <v>250</v>
      </c>
      <c r="R147">
        <v>250</v>
      </c>
      <c r="S147">
        <v>250</v>
      </c>
      <c r="T147" s="78">
        <v>100000000</v>
      </c>
      <c r="U147" s="78"/>
      <c r="V147" s="78"/>
      <c r="W147" s="78"/>
      <c r="X147" s="78"/>
      <c r="Y147" s="78"/>
      <c r="Z147" s="78">
        <v>50000000</v>
      </c>
      <c r="AA147" s="78"/>
      <c r="AB147" s="78"/>
      <c r="AC147" s="78"/>
      <c r="AD147" s="78"/>
      <c r="AE147" s="78"/>
      <c r="AF147" s="78"/>
      <c r="AG147" s="78"/>
      <c r="AH147" s="78">
        <f t="shared" si="8"/>
        <v>150000000</v>
      </c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 t="str">
        <f t="shared" si="9"/>
        <v/>
      </c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 t="str">
        <f t="shared" si="10"/>
        <v/>
      </c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 t="str">
        <f t="shared" si="11"/>
        <v/>
      </c>
      <c r="CC147" t="s">
        <v>1105</v>
      </c>
      <c r="CD147" t="s">
        <v>1303</v>
      </c>
    </row>
    <row r="148" spans="1:82" hidden="1" x14ac:dyDescent="0.25">
      <c r="A148" t="s">
        <v>1556</v>
      </c>
      <c r="C148" t="s">
        <v>607</v>
      </c>
      <c r="D148" t="s">
        <v>608</v>
      </c>
      <c r="E148" t="s">
        <v>866</v>
      </c>
      <c r="F148" t="s">
        <v>867</v>
      </c>
      <c r="G148" t="s">
        <v>1557</v>
      </c>
      <c r="H148" t="s">
        <v>1498</v>
      </c>
      <c r="I148" t="s">
        <v>1558</v>
      </c>
      <c r="J148" t="s">
        <v>1559</v>
      </c>
      <c r="K148" t="s">
        <v>582</v>
      </c>
      <c r="L148" t="s">
        <v>1560</v>
      </c>
      <c r="M148" s="63">
        <v>1</v>
      </c>
      <c r="N148" t="s">
        <v>423</v>
      </c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 t="str">
        <f t="shared" si="8"/>
        <v/>
      </c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 t="str">
        <f t="shared" si="9"/>
        <v/>
      </c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 t="str">
        <f t="shared" si="10"/>
        <v/>
      </c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 t="str">
        <f t="shared" si="11"/>
        <v/>
      </c>
      <c r="CC148" t="s">
        <v>1105</v>
      </c>
      <c r="CD148" t="s">
        <v>1119</v>
      </c>
    </row>
    <row r="149" spans="1:82" hidden="1" x14ac:dyDescent="0.25">
      <c r="A149" t="s">
        <v>1561</v>
      </c>
      <c r="C149" t="s">
        <v>607</v>
      </c>
      <c r="D149" t="s">
        <v>608</v>
      </c>
      <c r="E149" t="s">
        <v>650</v>
      </c>
      <c r="F149" t="s">
        <v>991</v>
      </c>
      <c r="G149" t="s">
        <v>1562</v>
      </c>
      <c r="H149" t="s">
        <v>1498</v>
      </c>
      <c r="I149" t="s">
        <v>1563</v>
      </c>
      <c r="J149" t="s">
        <v>1250</v>
      </c>
      <c r="K149" t="s">
        <v>582</v>
      </c>
      <c r="L149" t="s">
        <v>1564</v>
      </c>
      <c r="M149" s="63">
        <v>1</v>
      </c>
      <c r="N149" t="s">
        <v>423</v>
      </c>
      <c r="O149" t="s">
        <v>589</v>
      </c>
      <c r="R149">
        <v>1</v>
      </c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 t="str">
        <f t="shared" si="8"/>
        <v/>
      </c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 t="str">
        <f t="shared" si="9"/>
        <v/>
      </c>
      <c r="AX149" s="78">
        <v>200000000</v>
      </c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>
        <f t="shared" si="10"/>
        <v>200000000</v>
      </c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 t="str">
        <f t="shared" si="11"/>
        <v/>
      </c>
      <c r="CC149" t="s">
        <v>1105</v>
      </c>
      <c r="CD149" t="s">
        <v>1565</v>
      </c>
    </row>
    <row r="150" spans="1:82" hidden="1" x14ac:dyDescent="0.25">
      <c r="A150" t="s">
        <v>1566</v>
      </c>
      <c r="C150" t="s">
        <v>607</v>
      </c>
      <c r="D150" t="s">
        <v>608</v>
      </c>
      <c r="E150" t="s">
        <v>650</v>
      </c>
      <c r="F150" t="s">
        <v>991</v>
      </c>
      <c r="G150" t="s">
        <v>992</v>
      </c>
      <c r="H150" t="s">
        <v>993</v>
      </c>
      <c r="I150" t="s">
        <v>994</v>
      </c>
      <c r="J150" t="s">
        <v>995</v>
      </c>
      <c r="K150" t="s">
        <v>582</v>
      </c>
      <c r="L150" t="s">
        <v>996</v>
      </c>
      <c r="M150" s="63">
        <v>68</v>
      </c>
      <c r="N150" t="s">
        <v>552</v>
      </c>
      <c r="O150" t="s">
        <v>589</v>
      </c>
      <c r="P150">
        <v>60</v>
      </c>
      <c r="Q150">
        <v>62</v>
      </c>
      <c r="R150">
        <v>65</v>
      </c>
      <c r="S150">
        <v>68</v>
      </c>
      <c r="T150" s="78">
        <v>548000000</v>
      </c>
      <c r="U150" s="78"/>
      <c r="V150" s="78"/>
      <c r="W150" s="78"/>
      <c r="X150" s="78"/>
      <c r="Y150" s="78">
        <v>522050376</v>
      </c>
      <c r="Z150" s="78">
        <v>96432755</v>
      </c>
      <c r="AA150" s="78"/>
      <c r="AB150" s="78"/>
      <c r="AC150" s="78"/>
      <c r="AD150" s="78"/>
      <c r="AE150" s="78"/>
      <c r="AF150" s="78"/>
      <c r="AG150" s="78"/>
      <c r="AH150" s="78">
        <f t="shared" si="8"/>
        <v>1166483131</v>
      </c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 t="str">
        <f t="shared" si="9"/>
        <v/>
      </c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 t="str">
        <f t="shared" si="10"/>
        <v/>
      </c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 t="str">
        <f t="shared" si="11"/>
        <v/>
      </c>
      <c r="CC150" t="s">
        <v>1105</v>
      </c>
      <c r="CD150" t="s">
        <v>1567</v>
      </c>
    </row>
    <row r="151" spans="1:82" s="85" customFormat="1" hidden="1" x14ac:dyDescent="0.25">
      <c r="A151" t="s">
        <v>1568</v>
      </c>
      <c r="B151"/>
      <c r="C151" t="s">
        <v>607</v>
      </c>
      <c r="D151" t="s">
        <v>608</v>
      </c>
      <c r="E151" t="s">
        <v>650</v>
      </c>
      <c r="F151" t="s">
        <v>991</v>
      </c>
      <c r="G151" t="s">
        <v>997</v>
      </c>
      <c r="H151" t="s">
        <v>998</v>
      </c>
      <c r="I151" t="s">
        <v>999</v>
      </c>
      <c r="J151" t="s">
        <v>1000</v>
      </c>
      <c r="K151" t="s">
        <v>582</v>
      </c>
      <c r="L151" t="s">
        <v>240</v>
      </c>
      <c r="M151" s="63">
        <v>100</v>
      </c>
      <c r="N151" t="s">
        <v>552</v>
      </c>
      <c r="O151" t="s">
        <v>584</v>
      </c>
      <c r="P151">
        <v>100</v>
      </c>
      <c r="Q151">
        <v>100</v>
      </c>
      <c r="R151">
        <v>100</v>
      </c>
      <c r="S151">
        <v>100</v>
      </c>
      <c r="T151" s="78">
        <v>6583334</v>
      </c>
      <c r="U151" s="78"/>
      <c r="V151" s="78"/>
      <c r="W151" s="78"/>
      <c r="X151" s="78"/>
      <c r="Y151" s="78"/>
      <c r="Z151" s="78">
        <v>261400000</v>
      </c>
      <c r="AA151" s="78"/>
      <c r="AB151" s="78"/>
      <c r="AC151" s="78"/>
      <c r="AD151" s="78"/>
      <c r="AE151" s="78"/>
      <c r="AF151" s="78"/>
      <c r="AG151" s="78"/>
      <c r="AH151" s="78">
        <f t="shared" si="8"/>
        <v>267983334</v>
      </c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 t="str">
        <f t="shared" si="9"/>
        <v/>
      </c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 t="str">
        <f t="shared" si="10"/>
        <v/>
      </c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 t="str">
        <f t="shared" si="11"/>
        <v/>
      </c>
      <c r="CB151"/>
      <c r="CC151" t="s">
        <v>1105</v>
      </c>
      <c r="CD151" t="s">
        <v>1565</v>
      </c>
    </row>
    <row r="152" spans="1:82" s="85" customFormat="1" hidden="1" x14ac:dyDescent="0.25">
      <c r="A152" t="s">
        <v>1569</v>
      </c>
      <c r="B152"/>
      <c r="C152" t="s">
        <v>607</v>
      </c>
      <c r="D152" t="s">
        <v>608</v>
      </c>
      <c r="E152" t="s">
        <v>650</v>
      </c>
      <c r="F152" t="s">
        <v>991</v>
      </c>
      <c r="G152" t="s">
        <v>1001</v>
      </c>
      <c r="H152" t="s">
        <v>592</v>
      </c>
      <c r="I152" t="s">
        <v>1002</v>
      </c>
      <c r="J152" t="s">
        <v>592</v>
      </c>
      <c r="K152" t="s">
        <v>582</v>
      </c>
      <c r="L152" t="s">
        <v>1003</v>
      </c>
      <c r="M152" s="63">
        <v>1</v>
      </c>
      <c r="N152" t="s">
        <v>423</v>
      </c>
      <c r="O152" t="s">
        <v>584</v>
      </c>
      <c r="P152">
        <v>1</v>
      </c>
      <c r="Q152">
        <v>1</v>
      </c>
      <c r="R152">
        <v>1</v>
      </c>
      <c r="S152">
        <v>1</v>
      </c>
      <c r="T152" s="78">
        <v>196600000</v>
      </c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>
        <f t="shared" si="8"/>
        <v>196600000</v>
      </c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 t="str">
        <f t="shared" si="9"/>
        <v/>
      </c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 t="str">
        <f t="shared" si="10"/>
        <v/>
      </c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 t="str">
        <f t="shared" si="11"/>
        <v/>
      </c>
      <c r="CB152"/>
      <c r="CC152" t="s">
        <v>1105</v>
      </c>
      <c r="CD152" t="s">
        <v>1119</v>
      </c>
    </row>
    <row r="153" spans="1:82" hidden="1" x14ac:dyDescent="0.25">
      <c r="A153" s="85" t="s">
        <v>1570</v>
      </c>
      <c r="B153" s="85"/>
      <c r="C153" s="85" t="s">
        <v>607</v>
      </c>
      <c r="D153" s="85" t="s">
        <v>608</v>
      </c>
      <c r="E153" s="85" t="s">
        <v>650</v>
      </c>
      <c r="F153" s="85" t="s">
        <v>991</v>
      </c>
      <c r="G153" s="85" t="s">
        <v>1004</v>
      </c>
      <c r="H153" s="85" t="s">
        <v>1005</v>
      </c>
      <c r="I153" s="85" t="s">
        <v>1006</v>
      </c>
      <c r="J153" s="85" t="s">
        <v>1007</v>
      </c>
      <c r="K153" s="85" t="s">
        <v>582</v>
      </c>
      <c r="L153" s="85" t="s">
        <v>246</v>
      </c>
      <c r="M153" s="89">
        <v>1</v>
      </c>
      <c r="N153" s="85" t="s">
        <v>423</v>
      </c>
      <c r="O153" s="85" t="s">
        <v>584</v>
      </c>
      <c r="P153" s="85">
        <v>1</v>
      </c>
      <c r="Q153" s="85">
        <v>1</v>
      </c>
      <c r="R153" s="85">
        <v>1</v>
      </c>
      <c r="S153" s="85">
        <v>1</v>
      </c>
      <c r="T153" s="90">
        <v>15000000</v>
      </c>
      <c r="U153" s="90"/>
      <c r="V153" s="90"/>
      <c r="W153" s="90"/>
      <c r="X153" s="90"/>
      <c r="Y153" s="90">
        <v>126000000</v>
      </c>
      <c r="Z153" s="90"/>
      <c r="AA153" s="90"/>
      <c r="AB153" s="90"/>
      <c r="AC153" s="90"/>
      <c r="AD153" s="90"/>
      <c r="AE153" s="90"/>
      <c r="AF153" s="90"/>
      <c r="AG153" s="90"/>
      <c r="AH153" s="90">
        <f t="shared" si="8"/>
        <v>141000000</v>
      </c>
      <c r="AI153" s="90"/>
      <c r="AJ153" s="90"/>
      <c r="AK153" s="90"/>
      <c r="AL153" s="90"/>
      <c r="AM153" s="90"/>
      <c r="AN153" s="90">
        <v>439085850</v>
      </c>
      <c r="AO153" s="90"/>
      <c r="AP153" s="90"/>
      <c r="AQ153" s="90"/>
      <c r="AR153" s="90"/>
      <c r="AS153" s="90"/>
      <c r="AT153" s="90"/>
      <c r="AU153" s="90"/>
      <c r="AV153" s="90"/>
      <c r="AW153" s="90">
        <f t="shared" si="9"/>
        <v>439085850</v>
      </c>
      <c r="AX153" s="90"/>
      <c r="AY153" s="90"/>
      <c r="AZ153" s="90"/>
      <c r="BA153" s="90"/>
      <c r="BB153" s="90"/>
      <c r="BC153" s="90">
        <v>3664901511</v>
      </c>
      <c r="BD153" s="90"/>
      <c r="BE153" s="90"/>
      <c r="BF153" s="90"/>
      <c r="BG153" s="90"/>
      <c r="BH153" s="90"/>
      <c r="BI153" s="90"/>
      <c r="BJ153" s="90"/>
      <c r="BK153" s="90"/>
      <c r="BL153" s="90">
        <f t="shared" si="10"/>
        <v>3664901511</v>
      </c>
      <c r="BM153" s="90"/>
      <c r="BN153" s="90"/>
      <c r="BO153" s="90"/>
      <c r="BP153" s="90"/>
      <c r="BQ153" s="90"/>
      <c r="BR153" s="90">
        <v>773315840</v>
      </c>
      <c r="BS153" s="90"/>
      <c r="BT153" s="90"/>
      <c r="BU153" s="90"/>
      <c r="BV153" s="90"/>
      <c r="BW153" s="90"/>
      <c r="BX153" s="90"/>
      <c r="BY153" s="90"/>
      <c r="BZ153" s="90"/>
      <c r="CA153" s="90">
        <f t="shared" si="11"/>
        <v>773315840</v>
      </c>
      <c r="CB153" s="85"/>
      <c r="CC153" s="85" t="s">
        <v>1105</v>
      </c>
      <c r="CD153" s="85" t="s">
        <v>1565</v>
      </c>
    </row>
    <row r="154" spans="1:82" s="85" customFormat="1" hidden="1" x14ac:dyDescent="0.25">
      <c r="A154" s="85" t="s">
        <v>1571</v>
      </c>
      <c r="C154" s="85" t="s">
        <v>607</v>
      </c>
      <c r="D154" s="85" t="s">
        <v>608</v>
      </c>
      <c r="E154" s="85" t="s">
        <v>650</v>
      </c>
      <c r="F154" s="85" t="s">
        <v>991</v>
      </c>
      <c r="G154" s="85" t="s">
        <v>1008</v>
      </c>
      <c r="H154" s="85" t="s">
        <v>1009</v>
      </c>
      <c r="I154" s="85" t="s">
        <v>1010</v>
      </c>
      <c r="J154" s="85" t="s">
        <v>1011</v>
      </c>
      <c r="K154" s="85" t="s">
        <v>582</v>
      </c>
      <c r="L154" s="85" t="s">
        <v>249</v>
      </c>
      <c r="M154" s="89">
        <v>1</v>
      </c>
      <c r="N154" s="85" t="s">
        <v>423</v>
      </c>
      <c r="O154" s="85" t="s">
        <v>584</v>
      </c>
      <c r="P154" s="85">
        <v>1</v>
      </c>
      <c r="Q154" s="85">
        <v>1</v>
      </c>
      <c r="R154" s="85">
        <v>1</v>
      </c>
      <c r="S154" s="85">
        <v>1</v>
      </c>
      <c r="T154" s="90">
        <v>161500000</v>
      </c>
      <c r="U154" s="90"/>
      <c r="V154" s="90"/>
      <c r="W154" s="90"/>
      <c r="X154" s="90"/>
      <c r="Y154" s="90">
        <v>82000000</v>
      </c>
      <c r="Z154" s="90">
        <v>96000000</v>
      </c>
      <c r="AA154" s="90"/>
      <c r="AB154" s="90"/>
      <c r="AC154" s="90"/>
      <c r="AD154" s="90"/>
      <c r="AE154" s="90"/>
      <c r="AF154" s="90"/>
      <c r="AG154" s="90"/>
      <c r="AH154" s="90">
        <f t="shared" si="8"/>
        <v>339500000</v>
      </c>
      <c r="AI154" s="90">
        <v>157086408</v>
      </c>
      <c r="AJ154" s="90"/>
      <c r="AK154" s="90"/>
      <c r="AL154" s="90"/>
      <c r="AM154" s="90"/>
      <c r="AN154" s="90">
        <v>565864686</v>
      </c>
      <c r="AO154" s="90"/>
      <c r="AP154" s="90"/>
      <c r="AQ154" s="90"/>
      <c r="AR154" s="90"/>
      <c r="AS154" s="90"/>
      <c r="AT154" s="90"/>
      <c r="AU154" s="90"/>
      <c r="AV154" s="90"/>
      <c r="AW154" s="90">
        <f t="shared" si="9"/>
        <v>722951094</v>
      </c>
      <c r="AX154" s="90"/>
      <c r="AY154" s="90"/>
      <c r="AZ154" s="90"/>
      <c r="BA154" s="90"/>
      <c r="BB154" s="90"/>
      <c r="BC154" s="90">
        <v>417800000</v>
      </c>
      <c r="BD154" s="90"/>
      <c r="BE154" s="90"/>
      <c r="BF154" s="90"/>
      <c r="BG154" s="90"/>
      <c r="BH154" s="90"/>
      <c r="BI154" s="90"/>
      <c r="BJ154" s="90"/>
      <c r="BK154" s="90"/>
      <c r="BL154" s="90">
        <f t="shared" si="10"/>
        <v>417800000</v>
      </c>
      <c r="BM154" s="90"/>
      <c r="BN154" s="90"/>
      <c r="BO154" s="90"/>
      <c r="BP154" s="90"/>
      <c r="BQ154" s="90"/>
      <c r="BR154" s="90">
        <v>459580000</v>
      </c>
      <c r="BS154" s="90"/>
      <c r="BT154" s="90"/>
      <c r="BU154" s="90"/>
      <c r="BV154" s="90"/>
      <c r="BW154" s="90"/>
      <c r="BX154" s="90"/>
      <c r="BY154" s="90"/>
      <c r="BZ154" s="90"/>
      <c r="CA154" s="90">
        <f t="shared" si="11"/>
        <v>459580000</v>
      </c>
      <c r="CC154" s="85" t="s">
        <v>1105</v>
      </c>
      <c r="CD154" s="85" t="s">
        <v>1565</v>
      </c>
    </row>
    <row r="155" spans="1:82" s="85" customFormat="1" hidden="1" x14ac:dyDescent="0.25">
      <c r="A155" s="85" t="s">
        <v>1572</v>
      </c>
      <c r="C155" s="85" t="s">
        <v>607</v>
      </c>
      <c r="D155" s="85" t="s">
        <v>608</v>
      </c>
      <c r="E155" s="85" t="s">
        <v>650</v>
      </c>
      <c r="F155" s="85" t="s">
        <v>991</v>
      </c>
      <c r="G155" s="85" t="s">
        <v>1012</v>
      </c>
      <c r="H155" s="85" t="s">
        <v>1013</v>
      </c>
      <c r="I155" s="85" t="s">
        <v>1014</v>
      </c>
      <c r="J155" s="85" t="s">
        <v>1015</v>
      </c>
      <c r="K155" s="85" t="s">
        <v>582</v>
      </c>
      <c r="L155" s="85" t="s">
        <v>1016</v>
      </c>
      <c r="M155" s="89">
        <v>1</v>
      </c>
      <c r="N155" s="85" t="s">
        <v>423</v>
      </c>
      <c r="O155" s="85" t="s">
        <v>584</v>
      </c>
      <c r="P155" s="85">
        <v>1</v>
      </c>
      <c r="Q155" s="85">
        <v>1</v>
      </c>
      <c r="R155" s="85">
        <v>1</v>
      </c>
      <c r="S155" s="85">
        <v>1</v>
      </c>
      <c r="T155" s="90">
        <v>206528423</v>
      </c>
      <c r="U155" s="90"/>
      <c r="V155" s="90"/>
      <c r="W155" s="90"/>
      <c r="X155" s="90"/>
      <c r="Y155" s="90"/>
      <c r="Z155" s="90">
        <v>92600000</v>
      </c>
      <c r="AA155" s="90"/>
      <c r="AB155" s="90"/>
      <c r="AC155" s="90"/>
      <c r="AD155" s="90"/>
      <c r="AE155" s="90"/>
      <c r="AF155" s="90"/>
      <c r="AG155" s="90"/>
      <c r="AH155" s="90">
        <f t="shared" si="8"/>
        <v>299128423</v>
      </c>
      <c r="AI155" s="90"/>
      <c r="AJ155" s="90"/>
      <c r="AK155" s="90"/>
      <c r="AL155" s="90"/>
      <c r="AM155" s="90"/>
      <c r="AN155" s="90">
        <v>877807448</v>
      </c>
      <c r="AO155" s="90"/>
      <c r="AP155" s="90"/>
      <c r="AQ155" s="90"/>
      <c r="AR155" s="90"/>
      <c r="AS155" s="90"/>
      <c r="AT155" s="90"/>
      <c r="AU155" s="90"/>
      <c r="AV155" s="90"/>
      <c r="AW155" s="90">
        <f t="shared" si="9"/>
        <v>877807448</v>
      </c>
      <c r="AX155" s="90"/>
      <c r="AY155" s="90"/>
      <c r="AZ155" s="90"/>
      <c r="BA155" s="90"/>
      <c r="BB155" s="90"/>
      <c r="BC155" s="90">
        <v>667192896</v>
      </c>
      <c r="BD155" s="90"/>
      <c r="BE155" s="90"/>
      <c r="BF155" s="90"/>
      <c r="BG155" s="90"/>
      <c r="BH155" s="90"/>
      <c r="BI155" s="90"/>
      <c r="BJ155" s="90"/>
      <c r="BK155" s="90"/>
      <c r="BL155" s="90">
        <f t="shared" si="10"/>
        <v>667192896</v>
      </c>
      <c r="BM155" s="90"/>
      <c r="BN155" s="90"/>
      <c r="BO155" s="90"/>
      <c r="BP155" s="90"/>
      <c r="BQ155" s="90"/>
      <c r="BR155" s="90">
        <v>722546070</v>
      </c>
      <c r="BS155" s="90"/>
      <c r="BT155" s="90"/>
      <c r="BU155" s="90"/>
      <c r="BV155" s="90"/>
      <c r="BW155" s="90"/>
      <c r="BX155" s="90"/>
      <c r="BY155" s="90"/>
      <c r="BZ155" s="90"/>
      <c r="CA155" s="90">
        <f t="shared" si="11"/>
        <v>722546070</v>
      </c>
      <c r="CC155" s="85" t="s">
        <v>1105</v>
      </c>
      <c r="CD155" s="85" t="s">
        <v>1565</v>
      </c>
    </row>
    <row r="156" spans="1:82" hidden="1" x14ac:dyDescent="0.25">
      <c r="A156" s="85" t="s">
        <v>1573</v>
      </c>
      <c r="B156" s="85"/>
      <c r="C156" s="85" t="s">
        <v>607</v>
      </c>
      <c r="D156" s="85" t="s">
        <v>608</v>
      </c>
      <c r="E156" s="85" t="s">
        <v>650</v>
      </c>
      <c r="F156" s="85" t="s">
        <v>991</v>
      </c>
      <c r="G156" s="85" t="s">
        <v>1017</v>
      </c>
      <c r="H156" s="85" t="s">
        <v>658</v>
      </c>
      <c r="I156" s="85" t="s">
        <v>1018</v>
      </c>
      <c r="J156" s="85" t="s">
        <v>556</v>
      </c>
      <c r="K156" s="85" t="s">
        <v>582</v>
      </c>
      <c r="L156" s="85" t="s">
        <v>1019</v>
      </c>
      <c r="M156" s="89">
        <v>1</v>
      </c>
      <c r="N156" s="85" t="s">
        <v>423</v>
      </c>
      <c r="O156" s="85" t="s">
        <v>584</v>
      </c>
      <c r="P156" s="85">
        <v>1</v>
      </c>
      <c r="Q156" s="85">
        <v>1</v>
      </c>
      <c r="R156" s="85">
        <v>1</v>
      </c>
      <c r="S156" s="85">
        <v>1</v>
      </c>
      <c r="T156" s="90">
        <v>570000000</v>
      </c>
      <c r="U156" s="90"/>
      <c r="V156" s="90"/>
      <c r="W156" s="90"/>
      <c r="X156" s="90"/>
      <c r="Y156" s="90">
        <v>237100000</v>
      </c>
      <c r="Z156" s="90">
        <v>51400000</v>
      </c>
      <c r="AA156" s="90"/>
      <c r="AB156" s="90"/>
      <c r="AC156" s="90"/>
      <c r="AD156" s="90"/>
      <c r="AE156" s="90"/>
      <c r="AF156" s="90"/>
      <c r="AG156" s="90"/>
      <c r="AH156" s="90">
        <f t="shared" si="8"/>
        <v>858500000</v>
      </c>
      <c r="AI156" s="90">
        <v>902743999</v>
      </c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>
        <f t="shared" si="9"/>
        <v>902743999</v>
      </c>
      <c r="AX156" s="90">
        <v>1056908639</v>
      </c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>
        <f t="shared" si="10"/>
        <v>1056908639</v>
      </c>
      <c r="BM156" s="90">
        <v>1014323157</v>
      </c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>
        <f t="shared" si="11"/>
        <v>1014323157</v>
      </c>
      <c r="CB156" s="85"/>
      <c r="CC156" s="85" t="s">
        <v>1105</v>
      </c>
      <c r="CD156" s="85" t="s">
        <v>1565</v>
      </c>
    </row>
    <row r="157" spans="1:82" hidden="1" x14ac:dyDescent="0.25">
      <c r="A157" t="s">
        <v>1574</v>
      </c>
      <c r="C157" t="s">
        <v>607</v>
      </c>
      <c r="D157" t="s">
        <v>608</v>
      </c>
      <c r="E157" t="s">
        <v>650</v>
      </c>
      <c r="F157" t="s">
        <v>991</v>
      </c>
      <c r="G157" t="s">
        <v>1017</v>
      </c>
      <c r="H157" t="s">
        <v>658</v>
      </c>
      <c r="I157" t="s">
        <v>1020</v>
      </c>
      <c r="J157" t="s">
        <v>1021</v>
      </c>
      <c r="K157" t="s">
        <v>646</v>
      </c>
      <c r="L157" t="s">
        <v>1022</v>
      </c>
      <c r="M157" s="63">
        <v>1</v>
      </c>
      <c r="N157" t="s">
        <v>423</v>
      </c>
      <c r="O157" t="s">
        <v>584</v>
      </c>
      <c r="P157">
        <v>1</v>
      </c>
      <c r="Q157">
        <v>1</v>
      </c>
      <c r="R157">
        <v>1</v>
      </c>
      <c r="S157">
        <v>1</v>
      </c>
      <c r="T157" s="78">
        <v>771398252</v>
      </c>
      <c r="U157" s="78"/>
      <c r="V157" s="78"/>
      <c r="W157" s="78"/>
      <c r="X157" s="78"/>
      <c r="Y157" s="78">
        <v>111249624</v>
      </c>
      <c r="Z157" s="78">
        <v>4519813</v>
      </c>
      <c r="AA157" s="78"/>
      <c r="AB157" s="78"/>
      <c r="AC157" s="78"/>
      <c r="AD157" s="78"/>
      <c r="AE157" s="78"/>
      <c r="AF157" s="78"/>
      <c r="AG157" s="78"/>
      <c r="AH157" s="78">
        <f t="shared" si="8"/>
        <v>887167689</v>
      </c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 t="str">
        <f t="shared" si="9"/>
        <v/>
      </c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 t="str">
        <f t="shared" si="10"/>
        <v/>
      </c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 t="str">
        <f t="shared" si="11"/>
        <v/>
      </c>
      <c r="CC157" t="s">
        <v>1105</v>
      </c>
      <c r="CD157" t="s">
        <v>1119</v>
      </c>
    </row>
    <row r="158" spans="1:82" hidden="1" x14ac:dyDescent="0.25">
      <c r="A158" t="s">
        <v>1575</v>
      </c>
      <c r="C158" t="s">
        <v>607</v>
      </c>
      <c r="D158" t="s">
        <v>608</v>
      </c>
      <c r="E158" t="s">
        <v>650</v>
      </c>
      <c r="F158" t="s">
        <v>991</v>
      </c>
      <c r="G158" t="s">
        <v>1017</v>
      </c>
      <c r="H158" t="s">
        <v>658</v>
      </c>
      <c r="I158" t="s">
        <v>1023</v>
      </c>
      <c r="J158" t="s">
        <v>1024</v>
      </c>
      <c r="K158" t="s">
        <v>646</v>
      </c>
      <c r="L158" t="s">
        <v>255</v>
      </c>
      <c r="M158" s="63">
        <v>6</v>
      </c>
      <c r="N158" t="s">
        <v>423</v>
      </c>
      <c r="O158" t="s">
        <v>584</v>
      </c>
      <c r="P158">
        <v>6</v>
      </c>
      <c r="Q158">
        <v>6</v>
      </c>
      <c r="R158">
        <v>6</v>
      </c>
      <c r="S158">
        <v>6</v>
      </c>
      <c r="T158" s="78">
        <v>210000000</v>
      </c>
      <c r="U158" s="78"/>
      <c r="V158" s="78"/>
      <c r="W158" s="78"/>
      <c r="X158" s="78"/>
      <c r="Y158" s="78">
        <v>340368121</v>
      </c>
      <c r="Z158" s="78">
        <v>75000000</v>
      </c>
      <c r="AA158" s="78"/>
      <c r="AB158" s="78"/>
      <c r="AC158" s="78"/>
      <c r="AD158" s="78"/>
      <c r="AE158" s="78"/>
      <c r="AF158" s="78"/>
      <c r="AG158" s="78"/>
      <c r="AH158" s="78">
        <f t="shared" si="8"/>
        <v>625368121</v>
      </c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 t="str">
        <f t="shared" si="9"/>
        <v/>
      </c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 t="str">
        <f t="shared" si="10"/>
        <v/>
      </c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 t="str">
        <f t="shared" si="11"/>
        <v/>
      </c>
      <c r="CC158" t="s">
        <v>1105</v>
      </c>
      <c r="CD158" t="s">
        <v>1119</v>
      </c>
    </row>
    <row r="170" spans="35:49" x14ac:dyDescent="0.25">
      <c r="AW170" s="93"/>
    </row>
    <row r="174" spans="35:49" x14ac:dyDescent="0.25">
      <c r="AI174" s="93"/>
    </row>
  </sheetData>
  <mergeCells count="5">
    <mergeCell ref="A1:F1"/>
    <mergeCell ref="G1:L1"/>
    <mergeCell ref="M1:N1"/>
    <mergeCell ref="O1:BY1"/>
    <mergeCell ref="BZ1:CB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F91E-C8EC-4917-BE60-B510402078BB}">
  <dimension ref="B1:J60"/>
  <sheetViews>
    <sheetView topLeftCell="A55" workbookViewId="0">
      <selection activeCell="J64" sqref="J64"/>
    </sheetView>
  </sheetViews>
  <sheetFormatPr baseColWidth="10" defaultRowHeight="15.75" x14ac:dyDescent="0.25"/>
  <cols>
    <col min="1" max="1" width="11" customWidth="1"/>
    <col min="2" max="2" width="23.875" bestFit="1" customWidth="1"/>
    <col min="4" max="4" width="14.125" customWidth="1"/>
    <col min="5" max="5" width="17.125" bestFit="1" customWidth="1"/>
    <col min="6" max="6" width="18.625" bestFit="1" customWidth="1"/>
    <col min="7" max="7" width="14.375" bestFit="1" customWidth="1"/>
    <col min="8" max="8" width="15.125" bestFit="1" customWidth="1"/>
  </cols>
  <sheetData>
    <row r="1" spans="2:3" ht="25.5" x14ac:dyDescent="0.25">
      <c r="B1" s="107" t="s">
        <v>1587</v>
      </c>
      <c r="C1" s="108">
        <v>0.51163066824744652</v>
      </c>
    </row>
    <row r="2" spans="2:3" ht="25.5" x14ac:dyDescent="0.25">
      <c r="B2" s="101" t="s">
        <v>1588</v>
      </c>
      <c r="C2" s="108">
        <v>0.88735253744486531</v>
      </c>
    </row>
    <row r="3" spans="2:3" ht="25.5" x14ac:dyDescent="0.25">
      <c r="B3" s="101" t="s">
        <v>1589</v>
      </c>
      <c r="C3" s="108">
        <v>0.75906086453150912</v>
      </c>
    </row>
    <row r="4" spans="2:3" ht="26.25" x14ac:dyDescent="0.25">
      <c r="B4" s="98" t="s">
        <v>1590</v>
      </c>
      <c r="C4" s="108">
        <v>0.70376025310205459</v>
      </c>
    </row>
    <row r="5" spans="2:3" x14ac:dyDescent="0.25">
      <c r="B5" s="109" t="s">
        <v>1591</v>
      </c>
      <c r="C5" s="108">
        <v>0.79323636533615816</v>
      </c>
    </row>
    <row r="6" spans="2:3" x14ac:dyDescent="0.25">
      <c r="B6" s="101" t="s">
        <v>1592</v>
      </c>
      <c r="C6" s="108">
        <v>0.39665865046592219</v>
      </c>
    </row>
    <row r="7" spans="2:3" ht="25.5" x14ac:dyDescent="0.25">
      <c r="B7" s="99" t="s">
        <v>1593</v>
      </c>
      <c r="C7" s="108">
        <v>0.7432432432432432</v>
      </c>
    </row>
    <row r="8" spans="2:3" x14ac:dyDescent="0.25">
      <c r="B8" s="100" t="s">
        <v>1594</v>
      </c>
      <c r="C8" s="108">
        <v>0.80867346938775508</v>
      </c>
    </row>
    <row r="9" spans="2:3" ht="25.5" x14ac:dyDescent="0.25">
      <c r="B9" s="99" t="s">
        <v>1595</v>
      </c>
      <c r="C9" s="108">
        <v>0.66163589555044855</v>
      </c>
    </row>
    <row r="10" spans="2:3" x14ac:dyDescent="0.25">
      <c r="B10" s="100" t="s">
        <v>1596</v>
      </c>
      <c r="C10" s="108">
        <v>5.8909194564887642E-2</v>
      </c>
    </row>
    <row r="11" spans="2:3" x14ac:dyDescent="0.25">
      <c r="B11" s="101" t="s">
        <v>1597</v>
      </c>
      <c r="C11" s="108">
        <v>0.47445780038711383</v>
      </c>
    </row>
    <row r="12" spans="2:3" ht="25.5" x14ac:dyDescent="0.25">
      <c r="B12" s="101" t="s">
        <v>1598</v>
      </c>
      <c r="C12" s="108">
        <v>1.0419098424792926E-2</v>
      </c>
    </row>
    <row r="13" spans="2:3" x14ac:dyDescent="0.25">
      <c r="B13" s="101" t="s">
        <v>1599</v>
      </c>
      <c r="C13" s="108">
        <v>0.53237706224975645</v>
      </c>
    </row>
    <row r="14" spans="2:3" ht="25.5" x14ac:dyDescent="0.25">
      <c r="B14" s="101" t="s">
        <v>1600</v>
      </c>
      <c r="C14" s="108">
        <v>0.74412949658872263</v>
      </c>
    </row>
    <row r="15" spans="2:3" x14ac:dyDescent="0.25">
      <c r="B15" s="101" t="s">
        <v>1601</v>
      </c>
      <c r="C15" s="108">
        <v>0.85510708727931573</v>
      </c>
    </row>
    <row r="16" spans="2:3" x14ac:dyDescent="0.25">
      <c r="B16" s="101" t="s">
        <v>1602</v>
      </c>
      <c r="C16" s="108">
        <v>0</v>
      </c>
    </row>
    <row r="23" spans="2:10" ht="18" x14ac:dyDescent="0.25">
      <c r="B23" s="477" t="s">
        <v>1603</v>
      </c>
      <c r="C23" s="477"/>
      <c r="D23" s="477"/>
      <c r="E23" s="477"/>
      <c r="F23" s="477"/>
      <c r="G23" s="477"/>
      <c r="H23" s="477"/>
    </row>
    <row r="24" spans="2:10" ht="16.5" thickBot="1" x14ac:dyDescent="0.3">
      <c r="B24" s="110"/>
      <c r="C24" s="111"/>
      <c r="D24" s="112"/>
      <c r="E24" s="113"/>
      <c r="F24" s="113"/>
    </row>
    <row r="25" spans="2:10" ht="30.75" thickBot="1" x14ac:dyDescent="0.3">
      <c r="B25" s="114" t="s">
        <v>1604</v>
      </c>
      <c r="C25" s="115" t="s">
        <v>1605</v>
      </c>
      <c r="D25" s="115" t="s">
        <v>1606</v>
      </c>
      <c r="E25" s="116" t="s">
        <v>1607</v>
      </c>
      <c r="F25" s="114" t="s">
        <v>1608</v>
      </c>
      <c r="G25" s="117" t="s">
        <v>1609</v>
      </c>
      <c r="H25" s="118" t="s">
        <v>1610</v>
      </c>
    </row>
    <row r="26" spans="2:10" ht="76.5" x14ac:dyDescent="0.25">
      <c r="B26" s="478">
        <v>1</v>
      </c>
      <c r="C26" s="480" t="s">
        <v>1587</v>
      </c>
      <c r="D26" s="119" t="s">
        <v>1611</v>
      </c>
      <c r="E26" s="482">
        <v>2299552583</v>
      </c>
      <c r="F26" s="464">
        <v>5530769275.8000002</v>
      </c>
      <c r="G26" s="464">
        <v>2829711180.5</v>
      </c>
      <c r="H26" s="483">
        <f>G26/F26</f>
        <v>0.51163066824744652</v>
      </c>
      <c r="J26" s="321">
        <f>G26/F26</f>
        <v>0.51163066824744652</v>
      </c>
    </row>
    <row r="27" spans="2:10" ht="38.25" x14ac:dyDescent="0.25">
      <c r="B27" s="479"/>
      <c r="C27" s="481"/>
      <c r="D27" s="102" t="s">
        <v>1612</v>
      </c>
      <c r="E27" s="471"/>
      <c r="F27" s="465"/>
      <c r="G27" s="465"/>
      <c r="H27" s="466"/>
    </row>
    <row r="28" spans="2:10" ht="38.25" x14ac:dyDescent="0.25">
      <c r="B28" s="451">
        <v>2</v>
      </c>
      <c r="C28" s="454" t="s">
        <v>1588</v>
      </c>
      <c r="D28" s="101" t="s">
        <v>1613</v>
      </c>
      <c r="E28" s="460">
        <v>56321731052</v>
      </c>
      <c r="F28" s="463">
        <v>66629643167.029999</v>
      </c>
      <c r="G28" s="463">
        <v>59123982933.309998</v>
      </c>
      <c r="H28" s="466">
        <f>G28/F28</f>
        <v>0.88735253744486531</v>
      </c>
    </row>
    <row r="29" spans="2:10" ht="38.25" x14ac:dyDescent="0.25">
      <c r="B29" s="452"/>
      <c r="C29" s="455"/>
      <c r="D29" s="101" t="s">
        <v>1614</v>
      </c>
      <c r="E29" s="461"/>
      <c r="F29" s="464"/>
      <c r="G29" s="464"/>
      <c r="H29" s="466"/>
    </row>
    <row r="30" spans="2:10" ht="51" x14ac:dyDescent="0.25">
      <c r="B30" s="453"/>
      <c r="C30" s="456"/>
      <c r="D30" s="101" t="s">
        <v>1615</v>
      </c>
      <c r="E30" s="462"/>
      <c r="F30" s="465"/>
      <c r="G30" s="465"/>
      <c r="H30" s="466"/>
    </row>
    <row r="31" spans="2:10" ht="63.75" x14ac:dyDescent="0.25">
      <c r="B31" s="451">
        <v>3</v>
      </c>
      <c r="C31" s="454" t="s">
        <v>1589</v>
      </c>
      <c r="D31" s="101" t="s">
        <v>1616</v>
      </c>
      <c r="E31" s="460">
        <v>589898714</v>
      </c>
      <c r="F31" s="460">
        <v>1037817304</v>
      </c>
      <c r="G31" s="460">
        <v>787766500</v>
      </c>
      <c r="H31" s="466">
        <f>G31/F31</f>
        <v>0.75906086453150912</v>
      </c>
    </row>
    <row r="32" spans="2:10" ht="63.75" x14ac:dyDescent="0.25">
      <c r="B32" s="453"/>
      <c r="C32" s="456"/>
      <c r="D32" s="101" t="s">
        <v>1617</v>
      </c>
      <c r="E32" s="462"/>
      <c r="F32" s="462"/>
      <c r="G32" s="462"/>
      <c r="H32" s="466"/>
    </row>
    <row r="33" spans="2:8" ht="64.5" x14ac:dyDescent="0.25">
      <c r="B33" s="120">
        <v>4</v>
      </c>
      <c r="C33" s="98" t="s">
        <v>1590</v>
      </c>
      <c r="D33" s="101" t="s">
        <v>1618</v>
      </c>
      <c r="E33" s="121">
        <v>709135122</v>
      </c>
      <c r="F33" s="122">
        <v>743359908</v>
      </c>
      <c r="G33" s="122">
        <v>523147157</v>
      </c>
      <c r="H33" s="104">
        <f>G33/F33</f>
        <v>0.70376025310205459</v>
      </c>
    </row>
    <row r="34" spans="2:8" ht="51" x14ac:dyDescent="0.25">
      <c r="B34" s="451">
        <v>5</v>
      </c>
      <c r="C34" s="454" t="s">
        <v>1591</v>
      </c>
      <c r="D34" s="101" t="s">
        <v>1619</v>
      </c>
      <c r="E34" s="460">
        <v>1814146256</v>
      </c>
      <c r="F34" s="457">
        <v>3316935718</v>
      </c>
      <c r="G34" s="457">
        <v>2631114033</v>
      </c>
      <c r="H34" s="450">
        <f>G34/F34</f>
        <v>0.79323636533615816</v>
      </c>
    </row>
    <row r="35" spans="2:8" ht="89.25" x14ac:dyDescent="0.25">
      <c r="B35" s="452"/>
      <c r="C35" s="455"/>
      <c r="D35" s="101" t="s">
        <v>1620</v>
      </c>
      <c r="E35" s="461"/>
      <c r="F35" s="458"/>
      <c r="G35" s="458"/>
      <c r="H35" s="450"/>
    </row>
    <row r="36" spans="2:8" ht="89.25" x14ac:dyDescent="0.25">
      <c r="B36" s="452"/>
      <c r="C36" s="455"/>
      <c r="D36" s="101" t="s">
        <v>1621</v>
      </c>
      <c r="E36" s="461"/>
      <c r="F36" s="458"/>
      <c r="G36" s="458"/>
      <c r="H36" s="450"/>
    </row>
    <row r="37" spans="2:8" ht="76.5" x14ac:dyDescent="0.25">
      <c r="B37" s="453"/>
      <c r="C37" s="456"/>
      <c r="D37" s="101" t="s">
        <v>1622</v>
      </c>
      <c r="E37" s="462"/>
      <c r="F37" s="459"/>
      <c r="G37" s="459"/>
      <c r="H37" s="450"/>
    </row>
    <row r="38" spans="2:8" ht="76.5" x14ac:dyDescent="0.25">
      <c r="B38" s="451">
        <v>6</v>
      </c>
      <c r="C38" s="454" t="s">
        <v>1592</v>
      </c>
      <c r="D38" s="101" t="s">
        <v>1623</v>
      </c>
      <c r="E38" s="460">
        <v>600000000</v>
      </c>
      <c r="F38" s="470">
        <v>314754260</v>
      </c>
      <c r="G38" s="470">
        <v>124850000</v>
      </c>
      <c r="H38" s="472">
        <f>G38/F38</f>
        <v>0.39665865046592219</v>
      </c>
    </row>
    <row r="39" spans="2:8" ht="63.75" x14ac:dyDescent="0.25">
      <c r="B39" s="453"/>
      <c r="C39" s="456"/>
      <c r="D39" s="101" t="s">
        <v>1624</v>
      </c>
      <c r="E39" s="462"/>
      <c r="F39" s="471"/>
      <c r="G39" s="471"/>
      <c r="H39" s="472"/>
    </row>
    <row r="40" spans="2:8" ht="76.5" x14ac:dyDescent="0.25">
      <c r="B40" s="123">
        <v>7</v>
      </c>
      <c r="C40" s="99" t="s">
        <v>1593</v>
      </c>
      <c r="D40" s="124" t="s">
        <v>1625</v>
      </c>
      <c r="E40" s="121">
        <v>600000000</v>
      </c>
      <c r="F40" s="122">
        <v>74000000</v>
      </c>
      <c r="G40" s="122">
        <v>55000000</v>
      </c>
      <c r="H40" s="104">
        <f>G40/F40</f>
        <v>0.7432432432432432</v>
      </c>
    </row>
    <row r="41" spans="2:8" ht="89.25" x14ac:dyDescent="0.25">
      <c r="B41" s="123">
        <v>8</v>
      </c>
      <c r="C41" s="100" t="s">
        <v>1594</v>
      </c>
      <c r="D41" s="124" t="s">
        <v>1626</v>
      </c>
      <c r="E41" s="121">
        <v>182134790</v>
      </c>
      <c r="F41" s="122">
        <v>39200000</v>
      </c>
      <c r="G41" s="122">
        <v>31700000</v>
      </c>
      <c r="H41" s="104">
        <f>G41/F41</f>
        <v>0.80867346938775508</v>
      </c>
    </row>
    <row r="42" spans="2:8" ht="25.5" x14ac:dyDescent="0.25">
      <c r="B42" s="473">
        <v>9</v>
      </c>
      <c r="C42" s="475" t="s">
        <v>1595</v>
      </c>
      <c r="D42" s="124" t="s">
        <v>1627</v>
      </c>
      <c r="E42" s="460">
        <v>4061141107</v>
      </c>
      <c r="F42" s="467">
        <v>4212409881.8600001</v>
      </c>
      <c r="G42" s="467">
        <v>2787081584.6100001</v>
      </c>
      <c r="H42" s="450">
        <f>G42/F42</f>
        <v>0.66163589555044855</v>
      </c>
    </row>
    <row r="43" spans="2:8" ht="38.25" x14ac:dyDescent="0.25">
      <c r="B43" s="474"/>
      <c r="C43" s="476"/>
      <c r="D43" s="124" t="s">
        <v>1628</v>
      </c>
      <c r="E43" s="462"/>
      <c r="F43" s="468"/>
      <c r="G43" s="468"/>
      <c r="H43" s="450"/>
    </row>
    <row r="44" spans="2:8" ht="76.5" x14ac:dyDescent="0.25">
      <c r="B44" s="123">
        <v>10</v>
      </c>
      <c r="C44" s="100" t="s">
        <v>1596</v>
      </c>
      <c r="D44" s="124" t="s">
        <v>1629</v>
      </c>
      <c r="E44" s="121">
        <v>2850191450</v>
      </c>
      <c r="F44" s="125">
        <v>2902915737.7399998</v>
      </c>
      <c r="G44" s="121">
        <v>171008428</v>
      </c>
      <c r="H44" s="105">
        <f>G44/F44</f>
        <v>5.8909194564887642E-2</v>
      </c>
    </row>
    <row r="45" spans="2:8" ht="76.5" x14ac:dyDescent="0.25">
      <c r="B45" s="451">
        <v>11</v>
      </c>
      <c r="C45" s="454" t="s">
        <v>1597</v>
      </c>
      <c r="D45" s="101" t="s">
        <v>1630</v>
      </c>
      <c r="E45" s="460">
        <v>5456968072</v>
      </c>
      <c r="F45" s="467">
        <v>7057714440.5</v>
      </c>
      <c r="G45" s="467">
        <v>3348587669.1999998</v>
      </c>
      <c r="H45" s="450">
        <f>G45/F45</f>
        <v>0.47445780038711383</v>
      </c>
    </row>
    <row r="46" spans="2:8" ht="51" x14ac:dyDescent="0.25">
      <c r="B46" s="452"/>
      <c r="C46" s="455"/>
      <c r="D46" s="101" t="s">
        <v>1631</v>
      </c>
      <c r="E46" s="461"/>
      <c r="F46" s="469"/>
      <c r="G46" s="469"/>
      <c r="H46" s="450"/>
    </row>
    <row r="47" spans="2:8" ht="76.5" x14ac:dyDescent="0.25">
      <c r="B47" s="452"/>
      <c r="C47" s="455"/>
      <c r="D47" s="101" t="s">
        <v>1632</v>
      </c>
      <c r="E47" s="461"/>
      <c r="F47" s="469"/>
      <c r="G47" s="469"/>
      <c r="H47" s="450"/>
    </row>
    <row r="48" spans="2:8" ht="63.75" x14ac:dyDescent="0.25">
      <c r="B48" s="453"/>
      <c r="C48" s="456"/>
      <c r="D48" s="101" t="s">
        <v>1633</v>
      </c>
      <c r="E48" s="462"/>
      <c r="F48" s="468"/>
      <c r="G48" s="468"/>
      <c r="H48" s="450"/>
    </row>
    <row r="49" spans="2:8" ht="102" x14ac:dyDescent="0.25">
      <c r="B49" s="120">
        <v>12</v>
      </c>
      <c r="C49" s="101" t="s">
        <v>1598</v>
      </c>
      <c r="D49" s="101" t="s">
        <v>1634</v>
      </c>
      <c r="E49" s="122">
        <v>100000000</v>
      </c>
      <c r="F49" s="122">
        <v>1689205657</v>
      </c>
      <c r="G49" s="122">
        <v>17600000</v>
      </c>
      <c r="H49" s="105">
        <f>G49/F49</f>
        <v>1.0419098424792926E-2</v>
      </c>
    </row>
    <row r="50" spans="2:8" ht="51" x14ac:dyDescent="0.25">
      <c r="B50" s="451">
        <v>13</v>
      </c>
      <c r="C50" s="454" t="s">
        <v>1599</v>
      </c>
      <c r="D50" s="101" t="s">
        <v>1635</v>
      </c>
      <c r="E50" s="460">
        <v>3183374602</v>
      </c>
      <c r="F50" s="467">
        <v>14418545844.860001</v>
      </c>
      <c r="G50" s="467">
        <v>7676103078.8000002</v>
      </c>
      <c r="H50" s="450">
        <f>G50/F50</f>
        <v>0.53237706224975645</v>
      </c>
    </row>
    <row r="51" spans="2:8" ht="102" x14ac:dyDescent="0.25">
      <c r="B51" s="453"/>
      <c r="C51" s="456"/>
      <c r="D51" s="101" t="s">
        <v>1636</v>
      </c>
      <c r="E51" s="462"/>
      <c r="F51" s="468"/>
      <c r="G51" s="468"/>
      <c r="H51" s="450"/>
    </row>
    <row r="52" spans="2:8" ht="76.5" x14ac:dyDescent="0.25">
      <c r="B52" s="451">
        <v>14</v>
      </c>
      <c r="C52" s="454" t="s">
        <v>1600</v>
      </c>
      <c r="D52" s="101" t="s">
        <v>1637</v>
      </c>
      <c r="E52" s="457">
        <v>3030724116</v>
      </c>
      <c r="F52" s="460">
        <v>3268292873</v>
      </c>
      <c r="G52" s="463">
        <v>2432033130.29</v>
      </c>
      <c r="H52" s="466">
        <f>G52/F52</f>
        <v>0.74412949658872263</v>
      </c>
    </row>
    <row r="53" spans="2:8" ht="63.75" x14ac:dyDescent="0.25">
      <c r="B53" s="452"/>
      <c r="C53" s="455"/>
      <c r="D53" s="103" t="s">
        <v>1638</v>
      </c>
      <c r="E53" s="458"/>
      <c r="F53" s="461"/>
      <c r="G53" s="464"/>
      <c r="H53" s="466"/>
    </row>
    <row r="54" spans="2:8" ht="38.25" x14ac:dyDescent="0.25">
      <c r="B54" s="452"/>
      <c r="C54" s="455"/>
      <c r="D54" s="103" t="s">
        <v>1639</v>
      </c>
      <c r="E54" s="458"/>
      <c r="F54" s="461"/>
      <c r="G54" s="464"/>
      <c r="H54" s="466"/>
    </row>
    <row r="55" spans="2:8" ht="89.25" x14ac:dyDescent="0.25">
      <c r="B55" s="452"/>
      <c r="C55" s="455"/>
      <c r="D55" s="103" t="s">
        <v>1640</v>
      </c>
      <c r="E55" s="458"/>
      <c r="F55" s="461"/>
      <c r="G55" s="464"/>
      <c r="H55" s="466"/>
    </row>
    <row r="56" spans="2:8" ht="89.25" x14ac:dyDescent="0.25">
      <c r="B56" s="453"/>
      <c r="C56" s="456"/>
      <c r="D56" s="103" t="s">
        <v>1641</v>
      </c>
      <c r="E56" s="459"/>
      <c r="F56" s="462"/>
      <c r="G56" s="465"/>
      <c r="H56" s="466"/>
    </row>
    <row r="57" spans="2:8" ht="63.75" x14ac:dyDescent="0.25">
      <c r="B57" s="451">
        <v>15</v>
      </c>
      <c r="C57" s="454" t="s">
        <v>1601</v>
      </c>
      <c r="D57" s="103" t="s">
        <v>1642</v>
      </c>
      <c r="E57" s="457">
        <v>748929138</v>
      </c>
      <c r="F57" s="467">
        <v>876313303.5</v>
      </c>
      <c r="G57" s="467">
        <v>749341716.5</v>
      </c>
      <c r="H57" s="450">
        <f>G57/F57</f>
        <v>0.85510708727931573</v>
      </c>
    </row>
    <row r="58" spans="2:8" ht="89.25" x14ac:dyDescent="0.25">
      <c r="B58" s="453"/>
      <c r="C58" s="456"/>
      <c r="D58" s="103" t="s">
        <v>1643</v>
      </c>
      <c r="E58" s="459"/>
      <c r="F58" s="468"/>
      <c r="G58" s="468"/>
      <c r="H58" s="450"/>
    </row>
    <row r="59" spans="2:8" ht="51.75" thickBot="1" x14ac:dyDescent="0.3">
      <c r="B59" s="120">
        <v>16</v>
      </c>
      <c r="C59" s="101" t="s">
        <v>1602</v>
      </c>
      <c r="D59" s="103" t="s">
        <v>1644</v>
      </c>
      <c r="E59" s="126">
        <v>0</v>
      </c>
      <c r="F59" s="125">
        <v>2245942813</v>
      </c>
      <c r="G59" s="125">
        <v>0</v>
      </c>
      <c r="H59" s="106">
        <f>G59/F59</f>
        <v>0</v>
      </c>
    </row>
    <row r="60" spans="2:8" ht="16.5" thickBot="1" x14ac:dyDescent="0.3">
      <c r="B60" s="127"/>
      <c r="C60" s="128"/>
      <c r="D60" s="129" t="s">
        <v>1645</v>
      </c>
      <c r="E60" s="130">
        <f>SUM(E26:E59)</f>
        <v>82547927002</v>
      </c>
      <c r="F60" s="130">
        <f>SUM(F26:F59)</f>
        <v>114357820184.29001</v>
      </c>
      <c r="G60" s="131">
        <f>SUM(G26:G59)</f>
        <v>83289027411.209991</v>
      </c>
      <c r="H60" s="132">
        <f>G60/F60</f>
        <v>0.72831947370969463</v>
      </c>
    </row>
  </sheetData>
  <mergeCells count="61">
    <mergeCell ref="F28:F30"/>
    <mergeCell ref="G28:G30"/>
    <mergeCell ref="B23:H23"/>
    <mergeCell ref="B26:B27"/>
    <mergeCell ref="C26:C27"/>
    <mergeCell ref="E26:E27"/>
    <mergeCell ref="F26:F27"/>
    <mergeCell ref="G26:G27"/>
    <mergeCell ref="H26:H27"/>
    <mergeCell ref="H28:H30"/>
    <mergeCell ref="B28:B30"/>
    <mergeCell ref="C28:C30"/>
    <mergeCell ref="E28:E30"/>
    <mergeCell ref="H34:H37"/>
    <mergeCell ref="B31:B32"/>
    <mergeCell ref="C31:C32"/>
    <mergeCell ref="E31:E32"/>
    <mergeCell ref="F31:F32"/>
    <mergeCell ref="G31:G32"/>
    <mergeCell ref="H31:H32"/>
    <mergeCell ref="B34:B37"/>
    <mergeCell ref="C34:C37"/>
    <mergeCell ref="E34:E37"/>
    <mergeCell ref="F34:F37"/>
    <mergeCell ref="G34:G37"/>
    <mergeCell ref="H42:H43"/>
    <mergeCell ref="B38:B39"/>
    <mergeCell ref="C38:C39"/>
    <mergeCell ref="E38:E39"/>
    <mergeCell ref="F38:F39"/>
    <mergeCell ref="G38:G39"/>
    <mergeCell ref="H38:H39"/>
    <mergeCell ref="B42:B43"/>
    <mergeCell ref="C42:C43"/>
    <mergeCell ref="E42:E43"/>
    <mergeCell ref="F42:F43"/>
    <mergeCell ref="G42:G43"/>
    <mergeCell ref="H50:H51"/>
    <mergeCell ref="B45:B48"/>
    <mergeCell ref="C45:C48"/>
    <mergeCell ref="E45:E48"/>
    <mergeCell ref="F45:F48"/>
    <mergeCell ref="G45:G48"/>
    <mergeCell ref="H45:H48"/>
    <mergeCell ref="B50:B51"/>
    <mergeCell ref="C50:C51"/>
    <mergeCell ref="E50:E51"/>
    <mergeCell ref="F50:F51"/>
    <mergeCell ref="G50:G51"/>
    <mergeCell ref="H57:H58"/>
    <mergeCell ref="B52:B56"/>
    <mergeCell ref="C52:C56"/>
    <mergeCell ref="E52:E56"/>
    <mergeCell ref="F52:F56"/>
    <mergeCell ref="G52:G56"/>
    <mergeCell ref="H52:H56"/>
    <mergeCell ref="B57:B58"/>
    <mergeCell ref="C57:C58"/>
    <mergeCell ref="E57:E58"/>
    <mergeCell ref="F57:F58"/>
    <mergeCell ref="G57:G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DE51-B8A4-4F81-9105-9A70C2EF4873}">
  <sheetPr>
    <tabColor rgb="FFFF0000"/>
  </sheetPr>
  <dimension ref="A1:X98"/>
  <sheetViews>
    <sheetView workbookViewId="0">
      <selection activeCell="A2" sqref="A2"/>
    </sheetView>
  </sheetViews>
  <sheetFormatPr baseColWidth="10" defaultRowHeight="15.75" x14ac:dyDescent="0.25"/>
  <cols>
    <col min="1" max="1" width="19.625" style="58" bestFit="1" customWidth="1"/>
    <col min="2" max="2" width="26.625" style="58" customWidth="1"/>
    <col min="3" max="3" width="35.125" customWidth="1"/>
    <col min="4" max="4" width="23.625" customWidth="1"/>
    <col min="5" max="5" width="16.5" style="217" bestFit="1" customWidth="1"/>
    <col min="6" max="6" width="23.25" style="255" customWidth="1"/>
    <col min="7" max="7" width="25.625" style="96" customWidth="1"/>
    <col min="8" max="8" width="11.625" hidden="1" customWidth="1"/>
    <col min="9" max="9" width="14.625" bestFit="1" customWidth="1"/>
    <col min="10" max="10" width="17.5" customWidth="1"/>
    <col min="11" max="11" width="14.625" hidden="1" customWidth="1"/>
    <col min="12" max="12" width="17.375" style="71" bestFit="1" customWidth="1"/>
    <col min="13" max="13" width="18.875" style="63" customWidth="1"/>
    <col min="14" max="14" width="16.375" style="63" hidden="1" customWidth="1"/>
    <col min="15" max="15" width="20.875" style="63" hidden="1" customWidth="1"/>
    <col min="16" max="16" width="17.625" style="63" hidden="1" customWidth="1"/>
    <col min="17" max="17" width="17.25" style="63" customWidth="1"/>
    <col min="18" max="18" width="21.5" style="63" customWidth="1"/>
    <col min="19" max="19" width="29.25" style="97" customWidth="1"/>
    <col min="20" max="20" width="21.75" bestFit="1" customWidth="1"/>
    <col min="21" max="21" width="22.375" style="220" customWidth="1"/>
    <col min="22" max="22" width="16.875" bestFit="1" customWidth="1"/>
  </cols>
  <sheetData>
    <row r="1" spans="1:24" s="63" customFormat="1" ht="69" customHeight="1" x14ac:dyDescent="0.25">
      <c r="A1" s="59" t="s">
        <v>0</v>
      </c>
      <c r="B1" s="59" t="s">
        <v>262</v>
      </c>
      <c r="C1" s="59" t="s">
        <v>1</v>
      </c>
      <c r="D1" s="59" t="s">
        <v>2</v>
      </c>
      <c r="E1" s="228" t="s">
        <v>1583</v>
      </c>
      <c r="F1" s="228" t="s">
        <v>268</v>
      </c>
      <c r="G1" s="59" t="s">
        <v>3</v>
      </c>
      <c r="H1" s="402" t="s">
        <v>566</v>
      </c>
      <c r="I1" s="59" t="s">
        <v>272</v>
      </c>
      <c r="J1" s="59" t="s">
        <v>1951</v>
      </c>
      <c r="K1" s="59" t="s">
        <v>569</v>
      </c>
      <c r="L1" s="59" t="s">
        <v>570</v>
      </c>
      <c r="M1" s="59" t="s">
        <v>571</v>
      </c>
      <c r="N1" s="59" t="s">
        <v>572</v>
      </c>
      <c r="O1" s="59" t="s">
        <v>573</v>
      </c>
      <c r="P1" s="59" t="s">
        <v>574</v>
      </c>
      <c r="Q1" s="59" t="s">
        <v>2010</v>
      </c>
      <c r="R1" s="59" t="s">
        <v>2011</v>
      </c>
      <c r="S1" s="227" t="s">
        <v>263</v>
      </c>
      <c r="T1" s="59" t="s">
        <v>2012</v>
      </c>
      <c r="U1" s="219" t="s">
        <v>2013</v>
      </c>
      <c r="V1" s="59">
        <f>100/155</f>
        <v>0.64516129032258063</v>
      </c>
      <c r="W1" s="63">
        <f>V1/4</f>
        <v>0.16129032258064516</v>
      </c>
      <c r="X1" s="63">
        <f>V1/3</f>
        <v>0.21505376344086022</v>
      </c>
    </row>
    <row r="2" spans="1:24" s="372" customFormat="1" ht="63" x14ac:dyDescent="0.25">
      <c r="A2" s="14" t="s">
        <v>290</v>
      </c>
      <c r="B2" s="14" t="s">
        <v>290</v>
      </c>
      <c r="C2" s="44" t="s">
        <v>4</v>
      </c>
      <c r="D2" s="363" t="s">
        <v>5</v>
      </c>
      <c r="E2" s="431" t="s">
        <v>664</v>
      </c>
      <c r="F2" s="365" t="s">
        <v>291</v>
      </c>
      <c r="G2" s="44" t="s">
        <v>6</v>
      </c>
      <c r="H2" s="403" t="s">
        <v>582</v>
      </c>
      <c r="I2" s="26">
        <v>57400</v>
      </c>
      <c r="J2" s="367">
        <v>1</v>
      </c>
      <c r="K2" s="23" t="s">
        <v>423</v>
      </c>
      <c r="L2" s="25" t="e">
        <f>VLOOKUP(E2,[1]!Table4[[#All],[Código de indicador de producto (MGA)2]:[Programación del producto bien ó servicio 2027]],9,FALSE)</f>
        <v>#REF!</v>
      </c>
      <c r="M2" s="26">
        <v>57400</v>
      </c>
      <c r="N2" s="23">
        <v>57400</v>
      </c>
      <c r="O2" s="64">
        <v>57400</v>
      </c>
      <c r="P2" s="64">
        <v>57400</v>
      </c>
      <c r="Q2" s="432">
        <v>0</v>
      </c>
      <c r="R2" s="433">
        <v>0</v>
      </c>
      <c r="S2" s="434" t="s">
        <v>2055</v>
      </c>
      <c r="U2" s="435">
        <f>M2*R2</f>
        <v>0</v>
      </c>
      <c r="V2" s="436">
        <f t="shared" ref="V2:V7" si="0">$W$1*R2</f>
        <v>0</v>
      </c>
    </row>
    <row r="3" spans="1:24" ht="75" x14ac:dyDescent="0.25">
      <c r="A3" s="6" t="s">
        <v>297</v>
      </c>
      <c r="B3" s="6" t="s">
        <v>310</v>
      </c>
      <c r="C3" s="5" t="s">
        <v>7</v>
      </c>
      <c r="D3" s="6" t="s">
        <v>8</v>
      </c>
      <c r="E3" s="253">
        <v>120200300</v>
      </c>
      <c r="F3" s="254" t="s">
        <v>299</v>
      </c>
      <c r="G3" s="5" t="s">
        <v>9</v>
      </c>
      <c r="H3" s="408" t="s">
        <v>582</v>
      </c>
      <c r="I3" s="23">
        <v>1</v>
      </c>
      <c r="J3" s="234">
        <v>0.25</v>
      </c>
      <c r="K3" s="23" t="s">
        <v>423</v>
      </c>
      <c r="L3" s="10" t="e">
        <f>VLOOKUP(E3,[1]!Table4[[#All],[Código de indicador de producto (MGA)2]:[Programación del producto bien ó servicio 2027]],9,FALSE)</f>
        <v>#REF!</v>
      </c>
      <c r="M3" s="23">
        <v>1</v>
      </c>
      <c r="N3" s="23">
        <v>1</v>
      </c>
      <c r="O3" s="64">
        <v>1</v>
      </c>
      <c r="P3" s="64">
        <v>1</v>
      </c>
      <c r="Q3" s="409">
        <v>0.89</v>
      </c>
      <c r="R3" s="409">
        <v>1</v>
      </c>
      <c r="S3" s="406"/>
      <c r="U3" s="220">
        <f t="shared" ref="U3:U66" si="1">M3*R3</f>
        <v>1</v>
      </c>
      <c r="V3" s="407">
        <f t="shared" si="0"/>
        <v>0.16129032258064516</v>
      </c>
    </row>
    <row r="4" spans="1:24" ht="60" x14ac:dyDescent="0.25">
      <c r="A4" s="6" t="s">
        <v>297</v>
      </c>
      <c r="B4" s="6" t="s">
        <v>297</v>
      </c>
      <c r="C4" s="3" t="s">
        <v>10</v>
      </c>
      <c r="D4" s="4" t="s">
        <v>11</v>
      </c>
      <c r="E4" s="253">
        <v>120600700</v>
      </c>
      <c r="F4" s="254" t="s">
        <v>299</v>
      </c>
      <c r="G4" s="3" t="s">
        <v>12</v>
      </c>
      <c r="H4" s="408" t="s">
        <v>582</v>
      </c>
      <c r="I4" s="23">
        <v>400</v>
      </c>
      <c r="J4" s="234">
        <v>0.25</v>
      </c>
      <c r="K4" s="23" t="s">
        <v>423</v>
      </c>
      <c r="L4" s="10" t="e">
        <f>VLOOKUP(E4,[1]!Table4[[#All],[Código de indicador de producto (MGA)2]:[Programación del producto bien ó servicio 2027]],9,FALSE)</f>
        <v>#REF!</v>
      </c>
      <c r="M4" s="23">
        <v>100</v>
      </c>
      <c r="N4" s="23">
        <v>100</v>
      </c>
      <c r="O4" s="64">
        <v>100</v>
      </c>
      <c r="P4" s="64">
        <v>100</v>
      </c>
      <c r="Q4" s="409">
        <v>0.6</v>
      </c>
      <c r="R4" s="409">
        <v>1</v>
      </c>
      <c r="S4" s="406"/>
      <c r="U4" s="220">
        <f t="shared" si="1"/>
        <v>100</v>
      </c>
      <c r="V4" s="407">
        <f t="shared" si="0"/>
        <v>0.16129032258064516</v>
      </c>
    </row>
    <row r="5" spans="1:24" ht="75" x14ac:dyDescent="0.25">
      <c r="A5" s="6" t="s">
        <v>285</v>
      </c>
      <c r="B5" s="6" t="s">
        <v>337</v>
      </c>
      <c r="C5" s="5" t="s">
        <v>13</v>
      </c>
      <c r="D5" s="6" t="s">
        <v>14</v>
      </c>
      <c r="E5" s="253">
        <v>170200900</v>
      </c>
      <c r="F5" s="254" t="s">
        <v>338</v>
      </c>
      <c r="G5" s="5" t="s">
        <v>15</v>
      </c>
      <c r="H5" s="410" t="s">
        <v>582</v>
      </c>
      <c r="I5" s="23">
        <v>100</v>
      </c>
      <c r="J5" s="234">
        <v>0.25</v>
      </c>
      <c r="K5" s="23" t="s">
        <v>423</v>
      </c>
      <c r="L5" s="10" t="e">
        <f>VLOOKUP(E5,[1]!Table4[[#All],[Código de indicador de producto (MGA)2]:[Programación del producto bien ó servicio 2027]],9,FALSE)</f>
        <v>#REF!</v>
      </c>
      <c r="M5" s="23">
        <v>25</v>
      </c>
      <c r="N5" s="23">
        <v>100</v>
      </c>
      <c r="O5" s="23">
        <v>100</v>
      </c>
      <c r="P5" s="23">
        <v>100</v>
      </c>
      <c r="Q5" s="404">
        <v>1</v>
      </c>
      <c r="R5" s="404">
        <v>1</v>
      </c>
      <c r="S5" s="406" t="s">
        <v>2014</v>
      </c>
      <c r="U5" s="220">
        <f t="shared" si="1"/>
        <v>25</v>
      </c>
      <c r="V5" s="407">
        <f t="shared" si="0"/>
        <v>0.16129032258064516</v>
      </c>
    </row>
    <row r="6" spans="1:24" ht="75" x14ac:dyDescent="0.25">
      <c r="A6" s="6" t="s">
        <v>285</v>
      </c>
      <c r="B6" s="6" t="s">
        <v>337</v>
      </c>
      <c r="C6" s="5" t="s">
        <v>16</v>
      </c>
      <c r="D6" s="6" t="s">
        <v>17</v>
      </c>
      <c r="E6" s="253">
        <v>170203800</v>
      </c>
      <c r="F6" s="254" t="s">
        <v>338</v>
      </c>
      <c r="G6" s="5" t="s">
        <v>18</v>
      </c>
      <c r="H6" s="403" t="s">
        <v>582</v>
      </c>
      <c r="I6" s="23">
        <v>10</v>
      </c>
      <c r="J6" s="234">
        <v>0.25</v>
      </c>
      <c r="K6" s="23" t="s">
        <v>423</v>
      </c>
      <c r="L6" s="10" t="e">
        <f>VLOOKUP(E6,[1]!Table4[[#All],[Código de indicador de producto (MGA)2]:[Programación del producto bien ó servicio 2027]],9,FALSE)</f>
        <v>#REF!</v>
      </c>
      <c r="M6" s="23">
        <v>1</v>
      </c>
      <c r="N6" s="23">
        <v>3</v>
      </c>
      <c r="O6" s="64">
        <v>3</v>
      </c>
      <c r="P6" s="64">
        <v>3</v>
      </c>
      <c r="Q6" s="404">
        <v>1</v>
      </c>
      <c r="R6" s="404">
        <v>1</v>
      </c>
      <c r="S6" s="406" t="s">
        <v>2015</v>
      </c>
      <c r="U6" s="220">
        <f t="shared" si="1"/>
        <v>1</v>
      </c>
      <c r="V6" s="407">
        <f t="shared" si="0"/>
        <v>0.16129032258064516</v>
      </c>
    </row>
    <row r="7" spans="1:24" ht="90" x14ac:dyDescent="0.25">
      <c r="A7" s="6" t="s">
        <v>285</v>
      </c>
      <c r="B7" s="6" t="s">
        <v>337</v>
      </c>
      <c r="C7" s="5" t="s">
        <v>19</v>
      </c>
      <c r="D7" s="6" t="s">
        <v>17</v>
      </c>
      <c r="E7" s="253">
        <v>170203805</v>
      </c>
      <c r="F7" s="254" t="s">
        <v>338</v>
      </c>
      <c r="G7" s="5" t="s">
        <v>20</v>
      </c>
      <c r="H7" s="410" t="s">
        <v>646</v>
      </c>
      <c r="I7" s="23">
        <v>12</v>
      </c>
      <c r="J7" s="234">
        <v>0.25</v>
      </c>
      <c r="K7" s="23" t="s">
        <v>423</v>
      </c>
      <c r="L7" s="10" t="e">
        <f>VLOOKUP(E7,[1]!Table4[[#All],[Código de indicador de producto (MGA)2]:[Programación del producto bien ó servicio 2027]],9,FALSE)</f>
        <v>#REF!</v>
      </c>
      <c r="M7" s="23">
        <v>2</v>
      </c>
      <c r="N7" s="23">
        <v>4</v>
      </c>
      <c r="O7" s="23">
        <v>3</v>
      </c>
      <c r="P7" s="23">
        <v>3</v>
      </c>
      <c r="Q7" s="404">
        <v>0.5</v>
      </c>
      <c r="R7" s="411">
        <v>1</v>
      </c>
      <c r="S7" s="406" t="s">
        <v>2016</v>
      </c>
      <c r="T7" s="412" t="s">
        <v>2017</v>
      </c>
      <c r="U7" s="220">
        <f t="shared" si="1"/>
        <v>2</v>
      </c>
      <c r="V7" s="407">
        <f t="shared" si="0"/>
        <v>0.16129032258064516</v>
      </c>
    </row>
    <row r="8" spans="1:24" ht="90" x14ac:dyDescent="0.25">
      <c r="A8" s="6" t="s">
        <v>303</v>
      </c>
      <c r="B8" s="6" t="s">
        <v>304</v>
      </c>
      <c r="C8" s="5" t="s">
        <v>21</v>
      </c>
      <c r="D8" s="6" t="s">
        <v>22</v>
      </c>
      <c r="E8" s="253">
        <v>190300300</v>
      </c>
      <c r="F8" s="254" t="s">
        <v>305</v>
      </c>
      <c r="G8" s="5" t="s">
        <v>23</v>
      </c>
      <c r="H8" s="403" t="s">
        <v>582</v>
      </c>
      <c r="I8" s="23">
        <v>100</v>
      </c>
      <c r="J8" s="234">
        <v>1</v>
      </c>
      <c r="K8" s="23" t="s">
        <v>552</v>
      </c>
      <c r="L8" s="10" t="e">
        <f>VLOOKUP(E8,[1]!Table4[[#All],[Código de indicador de producto (MGA)2]:[Programación del producto bien ó servicio 2027]],9,FALSE)</f>
        <v>#REF!</v>
      </c>
      <c r="M8" s="23">
        <v>100</v>
      </c>
      <c r="N8" s="23"/>
      <c r="O8" s="64"/>
      <c r="P8" s="64"/>
      <c r="Q8" s="409">
        <v>0.8</v>
      </c>
      <c r="R8" s="409">
        <v>1</v>
      </c>
      <c r="S8" s="406"/>
      <c r="U8" s="220">
        <f t="shared" si="1"/>
        <v>100</v>
      </c>
      <c r="V8" s="413">
        <v>0.64516129</v>
      </c>
    </row>
    <row r="9" spans="1:24" ht="75" x14ac:dyDescent="0.25">
      <c r="A9" s="6" t="s">
        <v>303</v>
      </c>
      <c r="B9" s="6" t="s">
        <v>304</v>
      </c>
      <c r="C9" s="5" t="s">
        <v>24</v>
      </c>
      <c r="D9" s="6" t="s">
        <v>25</v>
      </c>
      <c r="E9" s="253">
        <v>190301600</v>
      </c>
      <c r="F9" s="254" t="s">
        <v>305</v>
      </c>
      <c r="G9" s="5" t="s">
        <v>26</v>
      </c>
      <c r="H9" s="410" t="s">
        <v>582</v>
      </c>
      <c r="I9" s="23">
        <v>16</v>
      </c>
      <c r="J9" s="234">
        <v>0.25</v>
      </c>
      <c r="K9" s="23" t="s">
        <v>423</v>
      </c>
      <c r="L9" s="10" t="e">
        <f>VLOOKUP(E9,[1]!Table4[[#All],[Código de indicador de producto (MGA)2]:[Programación del producto bien ó servicio 2027]],9,FALSE)</f>
        <v>#REF!</v>
      </c>
      <c r="M9" s="23">
        <v>4</v>
      </c>
      <c r="N9" s="23">
        <v>4</v>
      </c>
      <c r="O9" s="64">
        <v>4</v>
      </c>
      <c r="P9" s="64">
        <v>4</v>
      </c>
      <c r="Q9" s="409">
        <v>0.8</v>
      </c>
      <c r="R9" s="409">
        <v>1</v>
      </c>
      <c r="S9" s="406"/>
      <c r="U9" s="220">
        <f t="shared" si="1"/>
        <v>4</v>
      </c>
      <c r="V9" s="407">
        <f t="shared" ref="V9:V15" si="2">$W$1*R9</f>
        <v>0.16129032258064516</v>
      </c>
    </row>
    <row r="10" spans="1:24" ht="120" x14ac:dyDescent="0.25">
      <c r="A10" s="6" t="s">
        <v>303</v>
      </c>
      <c r="B10" s="6" t="s">
        <v>354</v>
      </c>
      <c r="C10" s="3" t="s">
        <v>27</v>
      </c>
      <c r="D10" s="4" t="s">
        <v>28</v>
      </c>
      <c r="E10" s="253">
        <v>190303100</v>
      </c>
      <c r="F10" s="254" t="s">
        <v>305</v>
      </c>
      <c r="G10" s="3" t="s">
        <v>29</v>
      </c>
      <c r="H10" s="403" t="s">
        <v>582</v>
      </c>
      <c r="I10" s="23">
        <v>48</v>
      </c>
      <c r="J10" s="234">
        <v>0.25</v>
      </c>
      <c r="K10" s="23" t="s">
        <v>423</v>
      </c>
      <c r="L10" s="10" t="e">
        <f>VLOOKUP(E10,[1]!Table4[[#All],[Código de indicador de producto (MGA)2]:[Programación del producto bien ó servicio 2027]],9,FALSE)</f>
        <v>#REF!</v>
      </c>
      <c r="M10" s="23">
        <v>12</v>
      </c>
      <c r="N10" s="23">
        <v>12</v>
      </c>
      <c r="O10" s="64">
        <v>12</v>
      </c>
      <c r="P10" s="64">
        <v>12</v>
      </c>
      <c r="Q10" s="409">
        <v>0.83</v>
      </c>
      <c r="R10" s="409">
        <v>1</v>
      </c>
      <c r="S10" s="406"/>
      <c r="U10" s="220">
        <f t="shared" si="1"/>
        <v>12</v>
      </c>
      <c r="V10" s="407">
        <f t="shared" si="2"/>
        <v>0.16129032258064516</v>
      </c>
    </row>
    <row r="11" spans="1:24" ht="60" x14ac:dyDescent="0.25">
      <c r="A11" s="6" t="s">
        <v>303</v>
      </c>
      <c r="B11" s="6" t="s">
        <v>354</v>
      </c>
      <c r="C11" s="3" t="s">
        <v>30</v>
      </c>
      <c r="D11" s="4" t="s">
        <v>31</v>
      </c>
      <c r="E11" s="253">
        <v>190502200</v>
      </c>
      <c r="F11" s="254" t="s">
        <v>305</v>
      </c>
      <c r="G11" s="3" t="s">
        <v>32</v>
      </c>
      <c r="H11" s="410" t="s">
        <v>582</v>
      </c>
      <c r="I11" s="23">
        <v>4</v>
      </c>
      <c r="J11" s="234">
        <v>0.25</v>
      </c>
      <c r="K11" s="23" t="s">
        <v>423</v>
      </c>
      <c r="L11" s="10" t="e">
        <f>VLOOKUP(E11,[1]!Table4[[#All],[Código de indicador de producto (MGA)2]:[Programación del producto bien ó servicio 2027]],9,FALSE)</f>
        <v>#REF!</v>
      </c>
      <c r="M11" s="23">
        <v>1</v>
      </c>
      <c r="N11" s="23">
        <v>1</v>
      </c>
      <c r="O11" s="64">
        <v>1</v>
      </c>
      <c r="P11" s="64">
        <v>1</v>
      </c>
      <c r="Q11" s="409">
        <v>0.8</v>
      </c>
      <c r="R11" s="409">
        <v>1</v>
      </c>
      <c r="S11" s="406"/>
      <c r="U11" s="220">
        <f t="shared" si="1"/>
        <v>1</v>
      </c>
      <c r="V11" s="407">
        <f t="shared" si="2"/>
        <v>0.16129032258064516</v>
      </c>
    </row>
    <row r="12" spans="1:24" ht="90" x14ac:dyDescent="0.25">
      <c r="A12" s="6" t="s">
        <v>303</v>
      </c>
      <c r="B12" s="6" t="s">
        <v>354</v>
      </c>
      <c r="C12" s="3" t="s">
        <v>38</v>
      </c>
      <c r="D12" s="4" t="s">
        <v>34</v>
      </c>
      <c r="E12" s="253">
        <v>190505400</v>
      </c>
      <c r="F12" s="254" t="s">
        <v>305</v>
      </c>
      <c r="G12" s="3" t="s">
        <v>39</v>
      </c>
      <c r="H12" s="403" t="s">
        <v>582</v>
      </c>
      <c r="I12" s="23">
        <v>4</v>
      </c>
      <c r="J12" s="234">
        <v>0.25</v>
      </c>
      <c r="K12" s="23" t="s">
        <v>423</v>
      </c>
      <c r="L12" s="10" t="e">
        <f>VLOOKUP(E12,[1]!Table4[[#All],[Código de indicador de producto (MGA)2]:[Programación del producto bien ó servicio 2027]],9,FALSE)</f>
        <v>#REF!</v>
      </c>
      <c r="M12" s="23">
        <v>4</v>
      </c>
      <c r="N12" s="23">
        <v>4</v>
      </c>
      <c r="O12" s="64">
        <v>4</v>
      </c>
      <c r="P12" s="64">
        <v>4</v>
      </c>
      <c r="Q12" s="409">
        <v>0.8</v>
      </c>
      <c r="R12" s="409">
        <v>1</v>
      </c>
      <c r="S12" s="406"/>
      <c r="U12" s="220">
        <f t="shared" si="1"/>
        <v>4</v>
      </c>
      <c r="V12" s="407">
        <f t="shared" si="2"/>
        <v>0.16129032258064516</v>
      </c>
    </row>
    <row r="13" spans="1:24" ht="60" x14ac:dyDescent="0.25">
      <c r="A13" s="6" t="s">
        <v>303</v>
      </c>
      <c r="B13" s="6" t="s">
        <v>354</v>
      </c>
      <c r="C13" s="3" t="s">
        <v>33</v>
      </c>
      <c r="D13" s="4" t="s">
        <v>34</v>
      </c>
      <c r="E13" s="253">
        <v>190505401</v>
      </c>
      <c r="F13" s="254" t="s">
        <v>305</v>
      </c>
      <c r="G13" s="230" t="s">
        <v>35</v>
      </c>
      <c r="H13" s="410" t="s">
        <v>646</v>
      </c>
      <c r="I13" s="23">
        <v>4</v>
      </c>
      <c r="J13" s="234">
        <v>0.25</v>
      </c>
      <c r="K13" s="23" t="s">
        <v>423</v>
      </c>
      <c r="L13" s="10" t="e">
        <f>VLOOKUP(E13,[1]!Table4[[#All],[Código de indicador de producto (MGA)2]:[Programación del producto bien ó servicio 2027]],9,FALSE)</f>
        <v>#REF!</v>
      </c>
      <c r="M13" s="23">
        <v>1</v>
      </c>
      <c r="N13" s="23">
        <v>1</v>
      </c>
      <c r="O13" s="64">
        <v>1</v>
      </c>
      <c r="P13" s="64">
        <v>1</v>
      </c>
      <c r="Q13" s="409">
        <v>0.8</v>
      </c>
      <c r="R13" s="409">
        <v>1</v>
      </c>
      <c r="S13" s="406"/>
      <c r="U13" s="220">
        <f t="shared" si="1"/>
        <v>1</v>
      </c>
      <c r="V13" s="407">
        <f t="shared" si="2"/>
        <v>0.16129032258064516</v>
      </c>
    </row>
    <row r="14" spans="1:24" ht="75" x14ac:dyDescent="0.25">
      <c r="A14" s="6" t="s">
        <v>303</v>
      </c>
      <c r="B14" s="6" t="s">
        <v>354</v>
      </c>
      <c r="C14" s="3" t="s">
        <v>36</v>
      </c>
      <c r="D14" s="4" t="s">
        <v>34</v>
      </c>
      <c r="E14" s="253">
        <v>190505404</v>
      </c>
      <c r="F14" s="254" t="s">
        <v>305</v>
      </c>
      <c r="G14" s="3" t="s">
        <v>37</v>
      </c>
      <c r="H14" s="403" t="s">
        <v>646</v>
      </c>
      <c r="I14" s="23">
        <v>4</v>
      </c>
      <c r="J14" s="234">
        <v>0.25</v>
      </c>
      <c r="K14" s="23" t="s">
        <v>423</v>
      </c>
      <c r="L14" s="10" t="e">
        <f>VLOOKUP(E14,[1]!Table4[[#All],[Código de indicador de producto (MGA)2]:[Programación del producto bien ó servicio 2027]],9,FALSE)</f>
        <v>#REF!</v>
      </c>
      <c r="M14" s="23">
        <v>1</v>
      </c>
      <c r="N14" s="23">
        <v>1</v>
      </c>
      <c r="O14" s="64">
        <v>1</v>
      </c>
      <c r="P14" s="64">
        <v>1</v>
      </c>
      <c r="Q14" s="409">
        <v>0.8</v>
      </c>
      <c r="R14" s="409">
        <v>1</v>
      </c>
      <c r="S14" s="406"/>
      <c r="U14" s="220">
        <f t="shared" si="1"/>
        <v>1</v>
      </c>
      <c r="V14" s="407">
        <f t="shared" si="2"/>
        <v>0.16129032258064516</v>
      </c>
    </row>
    <row r="15" spans="1:24" ht="60" x14ac:dyDescent="0.25">
      <c r="A15" s="6" t="s">
        <v>303</v>
      </c>
      <c r="B15" s="6" t="s">
        <v>304</v>
      </c>
      <c r="C15" s="5" t="s">
        <v>40</v>
      </c>
      <c r="D15" s="6" t="s">
        <v>41</v>
      </c>
      <c r="E15" s="253">
        <v>190600400</v>
      </c>
      <c r="F15" s="254" t="s">
        <v>305</v>
      </c>
      <c r="G15" s="5" t="s">
        <v>42</v>
      </c>
      <c r="H15" s="410" t="s">
        <v>582</v>
      </c>
      <c r="I15" s="23">
        <v>99</v>
      </c>
      <c r="J15" s="234">
        <v>0.25</v>
      </c>
      <c r="K15" s="23" t="s">
        <v>423</v>
      </c>
      <c r="L15" s="10" t="e">
        <f>VLOOKUP(E15,[1]!Table4[[#All],[Código de indicador de producto (MGA)2]:[Programación del producto bien ó servicio 2027]],9,FALSE)</f>
        <v>#REF!</v>
      </c>
      <c r="M15" s="23">
        <v>99</v>
      </c>
      <c r="N15" s="23">
        <v>99</v>
      </c>
      <c r="O15" s="64">
        <v>99</v>
      </c>
      <c r="P15" s="64">
        <v>99</v>
      </c>
      <c r="Q15" s="409">
        <v>1</v>
      </c>
      <c r="R15" s="409">
        <v>1</v>
      </c>
      <c r="S15" s="406" t="s">
        <v>2018</v>
      </c>
      <c r="U15" s="220">
        <f t="shared" si="1"/>
        <v>99</v>
      </c>
      <c r="V15" s="407">
        <f t="shared" si="2"/>
        <v>0.16129032258064516</v>
      </c>
    </row>
    <row r="16" spans="1:24" ht="60" x14ac:dyDescent="0.25">
      <c r="A16" s="6" t="s">
        <v>303</v>
      </c>
      <c r="B16" s="6" t="s">
        <v>304</v>
      </c>
      <c r="C16" s="5" t="s">
        <v>43</v>
      </c>
      <c r="D16" s="6" t="s">
        <v>44</v>
      </c>
      <c r="E16" s="253">
        <v>190600500</v>
      </c>
      <c r="F16" s="254" t="s">
        <v>305</v>
      </c>
      <c r="G16" s="5" t="s">
        <v>45</v>
      </c>
      <c r="H16" s="403" t="s">
        <v>582</v>
      </c>
      <c r="I16" s="23">
        <v>1</v>
      </c>
      <c r="J16" s="234">
        <v>1</v>
      </c>
      <c r="K16" s="23" t="s">
        <v>423</v>
      </c>
      <c r="L16" s="10" t="e">
        <f>VLOOKUP(E16,[1]!Table4[[#All],[Código de indicador de producto (MGA)2]:[Programación del producto bien ó servicio 2027]],9,FALSE)</f>
        <v>#REF!</v>
      </c>
      <c r="M16" s="23">
        <v>1</v>
      </c>
      <c r="N16" s="23"/>
      <c r="O16" s="64"/>
      <c r="P16" s="64"/>
      <c r="Q16" s="409">
        <v>1</v>
      </c>
      <c r="R16" s="409">
        <v>1</v>
      </c>
      <c r="S16" s="406" t="s">
        <v>2019</v>
      </c>
      <c r="U16" s="220">
        <f t="shared" si="1"/>
        <v>1</v>
      </c>
      <c r="V16" s="413">
        <v>0.64516129</v>
      </c>
    </row>
    <row r="17" spans="1:22" ht="105" x14ac:dyDescent="0.25">
      <c r="A17" s="6" t="s">
        <v>303</v>
      </c>
      <c r="B17" s="6" t="s">
        <v>304</v>
      </c>
      <c r="C17" s="3" t="s">
        <v>46</v>
      </c>
      <c r="D17" s="4" t="s">
        <v>47</v>
      </c>
      <c r="E17" s="253">
        <v>190603200</v>
      </c>
      <c r="F17" s="254" t="s">
        <v>305</v>
      </c>
      <c r="G17" s="3" t="s">
        <v>48</v>
      </c>
      <c r="H17" s="410" t="s">
        <v>582</v>
      </c>
      <c r="I17" s="23">
        <v>100</v>
      </c>
      <c r="J17" s="234">
        <v>0.25</v>
      </c>
      <c r="K17" s="23" t="s">
        <v>423</v>
      </c>
      <c r="L17" s="10" t="e">
        <f>VLOOKUP(E17,[1]!Table4[[#All],[Código de indicador de producto (MGA)2]:[Programación del producto bien ó servicio 2027]],9,FALSE)</f>
        <v>#REF!</v>
      </c>
      <c r="M17" s="23">
        <v>30</v>
      </c>
      <c r="N17" s="23">
        <v>30</v>
      </c>
      <c r="O17" s="64">
        <v>20</v>
      </c>
      <c r="P17" s="64">
        <v>20</v>
      </c>
      <c r="Q17" s="409">
        <v>0.8</v>
      </c>
      <c r="R17" s="409">
        <v>1</v>
      </c>
      <c r="S17" s="406" t="s">
        <v>2020</v>
      </c>
      <c r="U17" s="220">
        <f t="shared" si="1"/>
        <v>30</v>
      </c>
      <c r="V17" s="407">
        <f t="shared" ref="V17:V35" si="3">$W$1*R17</f>
        <v>0.16129032258064516</v>
      </c>
    </row>
    <row r="18" spans="1:22" ht="105" x14ac:dyDescent="0.25">
      <c r="A18" s="6" t="s">
        <v>303</v>
      </c>
      <c r="B18" s="6" t="s">
        <v>304</v>
      </c>
      <c r="C18" s="3" t="s">
        <v>49</v>
      </c>
      <c r="D18" s="4" t="s">
        <v>50</v>
      </c>
      <c r="E18" s="253">
        <v>190604100</v>
      </c>
      <c r="F18" s="254" t="s">
        <v>305</v>
      </c>
      <c r="G18" s="3" t="s">
        <v>51</v>
      </c>
      <c r="H18" s="403" t="s">
        <v>582</v>
      </c>
      <c r="I18" s="23">
        <v>16</v>
      </c>
      <c r="J18" s="234">
        <v>0.25</v>
      </c>
      <c r="K18" s="23" t="s">
        <v>423</v>
      </c>
      <c r="L18" s="10" t="e">
        <f>VLOOKUP(E18,[1]!Table4[[#All],[Código de indicador de producto (MGA)2]:[Programación del producto bien ó servicio 2027]],9,FALSE)</f>
        <v>#REF!</v>
      </c>
      <c r="M18" s="23">
        <v>16</v>
      </c>
      <c r="N18" s="23">
        <v>16</v>
      </c>
      <c r="O18" s="64">
        <v>16</v>
      </c>
      <c r="P18" s="64">
        <v>16</v>
      </c>
      <c r="Q18" s="409">
        <v>0.8</v>
      </c>
      <c r="R18" s="409">
        <v>1</v>
      </c>
      <c r="S18" s="406"/>
      <c r="U18" s="220">
        <f t="shared" si="1"/>
        <v>16</v>
      </c>
      <c r="V18" s="407">
        <f t="shared" si="3"/>
        <v>0.16129032258064516</v>
      </c>
    </row>
    <row r="19" spans="1:22" ht="90" x14ac:dyDescent="0.25">
      <c r="A19" s="6" t="s">
        <v>303</v>
      </c>
      <c r="B19" s="6" t="s">
        <v>304</v>
      </c>
      <c r="C19" s="3" t="s">
        <v>52</v>
      </c>
      <c r="D19" s="4" t="s">
        <v>53</v>
      </c>
      <c r="E19" s="253">
        <v>190604400</v>
      </c>
      <c r="F19" s="254" t="s">
        <v>305</v>
      </c>
      <c r="G19" s="3" t="s">
        <v>54</v>
      </c>
      <c r="H19" s="410" t="s">
        <v>582</v>
      </c>
      <c r="I19" s="23">
        <v>1200</v>
      </c>
      <c r="J19" s="234">
        <v>0.25</v>
      </c>
      <c r="K19" s="23" t="s">
        <v>423</v>
      </c>
      <c r="L19" s="10" t="e">
        <f>VLOOKUP(E19,[1]!Table4[[#All],[Código de indicador de producto (MGA)2]:[Programación del producto bien ó servicio 2027]],9,FALSE)</f>
        <v>#REF!</v>
      </c>
      <c r="M19" s="23">
        <v>350</v>
      </c>
      <c r="N19" s="23">
        <v>350</v>
      </c>
      <c r="O19" s="64">
        <v>350</v>
      </c>
      <c r="P19" s="64">
        <v>150</v>
      </c>
      <c r="Q19" s="409">
        <v>0.8</v>
      </c>
      <c r="R19" s="409">
        <v>1</v>
      </c>
      <c r="S19" s="406" t="s">
        <v>2021</v>
      </c>
      <c r="U19" s="220">
        <f t="shared" si="1"/>
        <v>350</v>
      </c>
      <c r="V19" s="407">
        <f t="shared" si="3"/>
        <v>0.16129032258064516</v>
      </c>
    </row>
    <row r="20" spans="1:22" ht="60" x14ac:dyDescent="0.25">
      <c r="A20" s="6" t="s">
        <v>285</v>
      </c>
      <c r="B20" s="6" t="s">
        <v>374</v>
      </c>
      <c r="C20" s="5" t="s">
        <v>55</v>
      </c>
      <c r="D20" s="6" t="s">
        <v>56</v>
      </c>
      <c r="E20" s="253">
        <v>210201000</v>
      </c>
      <c r="F20" s="254" t="s">
        <v>375</v>
      </c>
      <c r="G20" s="5" t="s">
        <v>57</v>
      </c>
      <c r="H20" s="403" t="s">
        <v>582</v>
      </c>
      <c r="I20" s="23">
        <v>10000</v>
      </c>
      <c r="J20" s="234">
        <v>0.25</v>
      </c>
      <c r="K20" s="23" t="s">
        <v>754</v>
      </c>
      <c r="L20" s="10" t="e">
        <f>VLOOKUP(E20,[1]!Table4[[#All],[Código de indicador de producto (MGA)2]:[Programación del producto bien ó servicio 2027]],9,FALSE)</f>
        <v>#REF!</v>
      </c>
      <c r="M20" s="23">
        <v>2500</v>
      </c>
      <c r="N20" s="23"/>
      <c r="O20" s="64"/>
      <c r="P20" s="64"/>
      <c r="Q20" s="404">
        <v>0.4</v>
      </c>
      <c r="R20" s="405">
        <v>0.04</v>
      </c>
      <c r="S20" s="406" t="s">
        <v>2022</v>
      </c>
      <c r="U20" s="220">
        <f t="shared" si="1"/>
        <v>100</v>
      </c>
      <c r="V20" s="407">
        <f t="shared" si="3"/>
        <v>6.4516129032258064E-3</v>
      </c>
    </row>
    <row r="21" spans="1:22" ht="45" x14ac:dyDescent="0.25">
      <c r="A21" s="6" t="s">
        <v>285</v>
      </c>
      <c r="B21" s="6" t="s">
        <v>374</v>
      </c>
      <c r="C21" s="5" t="s">
        <v>58</v>
      </c>
      <c r="D21" s="6" t="s">
        <v>59</v>
      </c>
      <c r="E21" s="253">
        <v>210201100</v>
      </c>
      <c r="F21" s="254" t="s">
        <v>375</v>
      </c>
      <c r="G21" s="5" t="s">
        <v>60</v>
      </c>
      <c r="H21" s="410" t="s">
        <v>582</v>
      </c>
      <c r="I21" s="23">
        <v>125000</v>
      </c>
      <c r="J21" s="234">
        <v>0.25</v>
      </c>
      <c r="K21" s="23" t="s">
        <v>754</v>
      </c>
      <c r="L21" s="10" t="e">
        <f>VLOOKUP(E21,[1]!Table4[[#All],[Código de indicador de producto (MGA)2]:[Programación del producto bien ó servicio 2027]],9,FALSE)</f>
        <v>#REF!</v>
      </c>
      <c r="M21" s="23">
        <v>31250</v>
      </c>
      <c r="N21" s="23"/>
      <c r="O21" s="64"/>
      <c r="P21" s="64"/>
      <c r="Q21" s="409">
        <v>1</v>
      </c>
      <c r="R21" s="405">
        <v>1</v>
      </c>
      <c r="S21" s="406" t="s">
        <v>2023</v>
      </c>
      <c r="U21" s="220">
        <f t="shared" si="1"/>
        <v>31250</v>
      </c>
      <c r="V21" s="407">
        <f t="shared" si="3"/>
        <v>0.16129032258064516</v>
      </c>
    </row>
    <row r="22" spans="1:22" ht="60" x14ac:dyDescent="0.25">
      <c r="A22" s="6" t="s">
        <v>285</v>
      </c>
      <c r="B22" s="6" t="s">
        <v>374</v>
      </c>
      <c r="C22" s="5" t="s">
        <v>61</v>
      </c>
      <c r="D22" s="6" t="s">
        <v>62</v>
      </c>
      <c r="E22" s="253">
        <v>210201300</v>
      </c>
      <c r="F22" s="254" t="s">
        <v>375</v>
      </c>
      <c r="G22" s="5" t="s">
        <v>63</v>
      </c>
      <c r="H22" s="403" t="s">
        <v>582</v>
      </c>
      <c r="I22" s="23">
        <v>15000</v>
      </c>
      <c r="J22" s="234">
        <v>0.25</v>
      </c>
      <c r="K22" s="23" t="s">
        <v>754</v>
      </c>
      <c r="L22" s="10" t="e">
        <f>VLOOKUP(E22,[1]!Table4[[#All],[Código de indicador de producto (MGA)2]:[Programación del producto bien ó servicio 2027]],9,FALSE)</f>
        <v>#REF!</v>
      </c>
      <c r="M22" s="137">
        <v>3750</v>
      </c>
      <c r="N22" s="23"/>
      <c r="O22" s="64"/>
      <c r="P22" s="64"/>
      <c r="Q22" s="404">
        <v>0.4</v>
      </c>
      <c r="R22" s="405">
        <v>0.52</v>
      </c>
      <c r="S22" s="406" t="s">
        <v>2024</v>
      </c>
      <c r="U22" s="220">
        <f t="shared" si="1"/>
        <v>1950</v>
      </c>
      <c r="V22" s="407">
        <f t="shared" si="3"/>
        <v>8.387096774193549E-2</v>
      </c>
    </row>
    <row r="23" spans="1:22" ht="60" x14ac:dyDescent="0.25">
      <c r="A23" s="6" t="s">
        <v>285</v>
      </c>
      <c r="B23" s="6" t="s">
        <v>374</v>
      </c>
      <c r="C23" s="3" t="s">
        <v>64</v>
      </c>
      <c r="D23" s="4" t="s">
        <v>65</v>
      </c>
      <c r="E23" s="253">
        <v>210205800</v>
      </c>
      <c r="F23" s="254" t="s">
        <v>375</v>
      </c>
      <c r="G23" s="3" t="s">
        <v>66</v>
      </c>
      <c r="H23" s="410" t="s">
        <v>582</v>
      </c>
      <c r="I23" s="23">
        <v>150</v>
      </c>
      <c r="J23" s="234">
        <v>0.25</v>
      </c>
      <c r="K23" s="23" t="s">
        <v>423</v>
      </c>
      <c r="L23" s="10" t="e">
        <f>VLOOKUP(E23,[1]!Table4[[#All],[Código de indicador de producto (MGA)2]:[Programación del producto bien ó servicio 2027]],9,FALSE)</f>
        <v>#REF!</v>
      </c>
      <c r="M23" s="23">
        <v>1</v>
      </c>
      <c r="N23" s="23"/>
      <c r="O23" s="64"/>
      <c r="P23" s="64"/>
      <c r="Q23" s="404">
        <v>0</v>
      </c>
      <c r="R23" s="404">
        <v>0</v>
      </c>
      <c r="S23" s="406"/>
      <c r="U23" s="220">
        <f t="shared" si="1"/>
        <v>0</v>
      </c>
      <c r="V23" s="407">
        <f t="shared" si="3"/>
        <v>0</v>
      </c>
    </row>
    <row r="24" spans="1:22" ht="45" x14ac:dyDescent="0.25">
      <c r="A24" s="6" t="s">
        <v>315</v>
      </c>
      <c r="B24" s="6" t="s">
        <v>316</v>
      </c>
      <c r="C24" s="5" t="s">
        <v>67</v>
      </c>
      <c r="D24" s="6" t="s">
        <v>68</v>
      </c>
      <c r="E24" s="253">
        <v>220102900</v>
      </c>
      <c r="F24" s="254" t="s">
        <v>317</v>
      </c>
      <c r="G24" s="5" t="s">
        <v>69</v>
      </c>
      <c r="H24" s="414" t="s">
        <v>582</v>
      </c>
      <c r="I24" s="23">
        <v>650</v>
      </c>
      <c r="J24" s="234">
        <v>0.25</v>
      </c>
      <c r="K24" s="23" t="s">
        <v>423</v>
      </c>
      <c r="L24" s="10" t="e">
        <f>VLOOKUP(E24,[1]!Table4[[#All],[Código de indicador de producto (MGA)2]:[Programación del producto bien ó servicio 2027]],9,FALSE)</f>
        <v>#REF!</v>
      </c>
      <c r="M24" s="23">
        <v>650</v>
      </c>
      <c r="N24" s="23">
        <v>650</v>
      </c>
      <c r="O24" s="23">
        <v>650</v>
      </c>
      <c r="P24" s="23">
        <v>650</v>
      </c>
      <c r="Q24" s="409">
        <v>0.96</v>
      </c>
      <c r="R24" s="409">
        <v>0.96</v>
      </c>
      <c r="S24" s="406">
        <v>623</v>
      </c>
      <c r="U24" s="220">
        <f t="shared" si="1"/>
        <v>624</v>
      </c>
      <c r="V24" s="407">
        <f t="shared" si="3"/>
        <v>0.15483870967741933</v>
      </c>
    </row>
    <row r="25" spans="1:22" ht="75" x14ac:dyDescent="0.25">
      <c r="A25" s="6" t="s">
        <v>315</v>
      </c>
      <c r="B25" s="6" t="s">
        <v>316</v>
      </c>
      <c r="C25" s="5" t="s">
        <v>70</v>
      </c>
      <c r="D25" s="6" t="s">
        <v>71</v>
      </c>
      <c r="E25" s="253">
        <v>220103300</v>
      </c>
      <c r="F25" s="254" t="s">
        <v>317</v>
      </c>
      <c r="G25" s="5" t="s">
        <v>72</v>
      </c>
      <c r="H25" s="414" t="s">
        <v>582</v>
      </c>
      <c r="I25" s="23">
        <v>4000</v>
      </c>
      <c r="J25" s="234">
        <v>0.25</v>
      </c>
      <c r="K25" s="23" t="s">
        <v>423</v>
      </c>
      <c r="L25" s="10" t="e">
        <f>VLOOKUP(E25,[1]!Table4[[#All],[Código de indicador de producto (MGA)2]:[Programación del producto bien ó servicio 2027]],9,FALSE)</f>
        <v>#REF!</v>
      </c>
      <c r="M25" s="23">
        <v>1000</v>
      </c>
      <c r="N25" s="23">
        <v>1000</v>
      </c>
      <c r="O25" s="23">
        <v>1000</v>
      </c>
      <c r="P25" s="23">
        <v>1000</v>
      </c>
      <c r="Q25" s="409">
        <v>1</v>
      </c>
      <c r="R25" s="409">
        <v>1</v>
      </c>
      <c r="S25" s="406">
        <v>4000</v>
      </c>
      <c r="U25" s="220">
        <f t="shared" si="1"/>
        <v>1000</v>
      </c>
      <c r="V25" s="407">
        <f t="shared" si="3"/>
        <v>0.16129032258064516</v>
      </c>
    </row>
    <row r="26" spans="1:22" ht="60" x14ac:dyDescent="0.25">
      <c r="A26" s="6" t="s">
        <v>315</v>
      </c>
      <c r="B26" s="6" t="s">
        <v>316</v>
      </c>
      <c r="C26" s="5" t="s">
        <v>73</v>
      </c>
      <c r="D26" s="6" t="s">
        <v>74</v>
      </c>
      <c r="E26" s="253">
        <v>220106200</v>
      </c>
      <c r="F26" s="254" t="s">
        <v>317</v>
      </c>
      <c r="G26" s="5" t="s">
        <v>75</v>
      </c>
      <c r="H26" s="414" t="s">
        <v>582</v>
      </c>
      <c r="I26" s="23">
        <v>9</v>
      </c>
      <c r="J26" s="234">
        <v>0.25</v>
      </c>
      <c r="K26" s="23" t="s">
        <v>423</v>
      </c>
      <c r="L26" s="10" t="e">
        <f>VLOOKUP(E26,[1]!Table4[[#All],[Código de indicador de producto (MGA)2]:[Programación del producto bien ó servicio 2027]],9,FALSE)</f>
        <v>#REF!</v>
      </c>
      <c r="M26" s="23">
        <v>9</v>
      </c>
      <c r="N26" s="23">
        <v>9</v>
      </c>
      <c r="O26" s="23">
        <v>9</v>
      </c>
      <c r="P26" s="23">
        <v>9</v>
      </c>
      <c r="Q26" s="409">
        <v>1</v>
      </c>
      <c r="R26" s="409">
        <v>1</v>
      </c>
      <c r="S26" s="406"/>
      <c r="U26" s="220">
        <f t="shared" si="1"/>
        <v>9</v>
      </c>
      <c r="V26" s="407">
        <f t="shared" si="3"/>
        <v>0.16129032258064516</v>
      </c>
    </row>
    <row r="27" spans="1:22" ht="105" x14ac:dyDescent="0.25">
      <c r="A27" s="6" t="s">
        <v>315</v>
      </c>
      <c r="B27" s="6" t="s">
        <v>316</v>
      </c>
      <c r="C27" s="5" t="s">
        <v>76</v>
      </c>
      <c r="D27" s="6" t="s">
        <v>77</v>
      </c>
      <c r="E27" s="253">
        <v>220107900</v>
      </c>
      <c r="F27" s="254" t="s">
        <v>317</v>
      </c>
      <c r="G27" s="5" t="s">
        <v>78</v>
      </c>
      <c r="H27" s="414" t="s">
        <v>582</v>
      </c>
      <c r="I27" s="23">
        <v>7391</v>
      </c>
      <c r="J27" s="234">
        <v>0.25</v>
      </c>
      <c r="K27" s="23" t="s">
        <v>423</v>
      </c>
      <c r="L27" s="10" t="e">
        <f>VLOOKUP(E27,[1]!Table4[[#All],[Código de indicador de producto (MGA)2]:[Programación del producto bien ó servicio 2027]],9,FALSE)</f>
        <v>#REF!</v>
      </c>
      <c r="M27" s="23">
        <v>7391</v>
      </c>
      <c r="N27" s="23">
        <v>7391</v>
      </c>
      <c r="O27" s="23">
        <v>7391</v>
      </c>
      <c r="P27" s="23">
        <v>7391</v>
      </c>
      <c r="Q27" s="409">
        <v>0.69</v>
      </c>
      <c r="R27" s="409">
        <v>0.7</v>
      </c>
      <c r="S27" s="406">
        <v>5098</v>
      </c>
      <c r="U27" s="220">
        <f t="shared" si="1"/>
        <v>5173.7</v>
      </c>
      <c r="V27" s="407">
        <f t="shared" si="3"/>
        <v>0.1129032258064516</v>
      </c>
    </row>
    <row r="28" spans="1:22" ht="90" x14ac:dyDescent="0.25">
      <c r="A28" s="6" t="s">
        <v>315</v>
      </c>
      <c r="B28" s="6" t="s">
        <v>316</v>
      </c>
      <c r="C28" s="5" t="s">
        <v>79</v>
      </c>
      <c r="D28" s="6" t="s">
        <v>80</v>
      </c>
      <c r="E28" s="253">
        <v>220206200</v>
      </c>
      <c r="F28" s="254" t="s">
        <v>317</v>
      </c>
      <c r="G28" s="5" t="s">
        <v>81</v>
      </c>
      <c r="H28" s="414" t="s">
        <v>582</v>
      </c>
      <c r="I28" s="23">
        <v>1200</v>
      </c>
      <c r="J28" s="234">
        <v>0.25</v>
      </c>
      <c r="K28" s="23" t="s">
        <v>423</v>
      </c>
      <c r="L28" s="10" t="e">
        <f>VLOOKUP(E28,[1]!Table4[[#All],[Código de indicador de producto (MGA)2]:[Programación del producto bien ó servicio 2027]],9,FALSE)</f>
        <v>#REF!</v>
      </c>
      <c r="M28" s="23">
        <v>300</v>
      </c>
      <c r="N28" s="23">
        <v>300</v>
      </c>
      <c r="O28" s="23">
        <v>300</v>
      </c>
      <c r="P28" s="23">
        <v>300</v>
      </c>
      <c r="Q28" s="409">
        <v>1</v>
      </c>
      <c r="R28" s="409">
        <v>1</v>
      </c>
      <c r="S28" s="406">
        <v>1200</v>
      </c>
      <c r="U28" s="220">
        <f t="shared" si="1"/>
        <v>300</v>
      </c>
      <c r="V28" s="407">
        <f t="shared" si="3"/>
        <v>0.16129032258064516</v>
      </c>
    </row>
    <row r="29" spans="1:22" ht="75" x14ac:dyDescent="0.25">
      <c r="A29" s="6" t="s">
        <v>315</v>
      </c>
      <c r="B29" s="6" t="s">
        <v>316</v>
      </c>
      <c r="C29" s="5" t="s">
        <v>82</v>
      </c>
      <c r="D29" s="6" t="s">
        <v>83</v>
      </c>
      <c r="E29" s="253">
        <v>220206300</v>
      </c>
      <c r="F29" s="254" t="s">
        <v>317</v>
      </c>
      <c r="G29" s="5" t="s">
        <v>84</v>
      </c>
      <c r="H29" s="414" t="s">
        <v>582</v>
      </c>
      <c r="I29" s="23">
        <v>30</v>
      </c>
      <c r="J29" s="234">
        <v>0.25</v>
      </c>
      <c r="K29" s="23" t="s">
        <v>423</v>
      </c>
      <c r="L29" s="10" t="e">
        <f>VLOOKUP(E29,[1]!Table4[[#All],[Código de indicador de producto (MGA)2]:[Programación del producto bien ó servicio 2027]],9,FALSE)</f>
        <v>#REF!</v>
      </c>
      <c r="M29" s="23">
        <v>30</v>
      </c>
      <c r="N29" s="23">
        <v>30</v>
      </c>
      <c r="O29" s="23">
        <v>30</v>
      </c>
      <c r="P29" s="23">
        <v>30</v>
      </c>
      <c r="Q29" s="409">
        <v>0.6</v>
      </c>
      <c r="R29" s="409">
        <v>0.6</v>
      </c>
      <c r="S29" s="406">
        <v>18</v>
      </c>
      <c r="U29" s="220">
        <f t="shared" si="1"/>
        <v>18</v>
      </c>
      <c r="V29" s="407">
        <f t="shared" si="3"/>
        <v>9.6774193548387094E-2</v>
      </c>
    </row>
    <row r="30" spans="1:22" ht="105" x14ac:dyDescent="0.25">
      <c r="A30" s="6" t="s">
        <v>285</v>
      </c>
      <c r="B30" s="6" t="s">
        <v>393</v>
      </c>
      <c r="C30" s="3" t="s">
        <v>85</v>
      </c>
      <c r="D30" s="4" t="s">
        <v>86</v>
      </c>
      <c r="E30" s="253">
        <v>230107500</v>
      </c>
      <c r="F30" s="254" t="s">
        <v>394</v>
      </c>
      <c r="G30" s="3" t="s">
        <v>87</v>
      </c>
      <c r="H30" s="403" t="s">
        <v>582</v>
      </c>
      <c r="I30" s="23">
        <v>1</v>
      </c>
      <c r="J30" s="234">
        <v>0.25</v>
      </c>
      <c r="K30" s="23" t="s">
        <v>423</v>
      </c>
      <c r="L30" s="10" t="e">
        <f>VLOOKUP(E30,[1]!Table4[[#All],[Código de indicador de producto (MGA)2]:[Programación del producto bien ó servicio 2027]],9,FALSE)</f>
        <v>#REF!</v>
      </c>
      <c r="M30" s="23">
        <v>1</v>
      </c>
      <c r="N30" s="23">
        <v>1</v>
      </c>
      <c r="O30" s="64">
        <v>1</v>
      </c>
      <c r="P30" s="64">
        <v>1</v>
      </c>
      <c r="Q30" s="409">
        <v>0.7</v>
      </c>
      <c r="R30" s="409">
        <v>1</v>
      </c>
      <c r="S30" s="406"/>
      <c r="T30" s="134"/>
      <c r="U30" s="220">
        <f t="shared" si="1"/>
        <v>1</v>
      </c>
      <c r="V30" s="407">
        <f t="shared" si="3"/>
        <v>0.16129032258064516</v>
      </c>
    </row>
    <row r="31" spans="1:22" ht="60" x14ac:dyDescent="0.25">
      <c r="A31" s="6" t="s">
        <v>285</v>
      </c>
      <c r="B31" s="6" t="s">
        <v>393</v>
      </c>
      <c r="C31" s="3" t="s">
        <v>88</v>
      </c>
      <c r="D31" s="4" t="s">
        <v>89</v>
      </c>
      <c r="E31" s="253">
        <v>230107900</v>
      </c>
      <c r="F31" s="254" t="s">
        <v>394</v>
      </c>
      <c r="G31" s="3" t="s">
        <v>90</v>
      </c>
      <c r="H31" s="403" t="s">
        <v>582</v>
      </c>
      <c r="I31" s="23">
        <v>60</v>
      </c>
      <c r="J31" s="234">
        <v>0.25</v>
      </c>
      <c r="K31" s="23" t="s">
        <v>423</v>
      </c>
      <c r="L31" s="10" t="e">
        <f>VLOOKUP(E31,[1]!Table4[[#All],[Código de indicador de producto (MGA)2]:[Programación del producto bien ó servicio 2027]],9,FALSE)</f>
        <v>#REF!</v>
      </c>
      <c r="M31" s="23">
        <v>20</v>
      </c>
      <c r="N31" s="23">
        <v>20</v>
      </c>
      <c r="O31" s="64">
        <v>10</v>
      </c>
      <c r="P31" s="64">
        <v>10</v>
      </c>
      <c r="Q31" s="409">
        <v>0.4</v>
      </c>
      <c r="R31" s="409">
        <v>1</v>
      </c>
      <c r="S31" s="406" t="s">
        <v>2025</v>
      </c>
      <c r="T31" s="135" t="s">
        <v>2026</v>
      </c>
      <c r="U31" s="220">
        <f t="shared" si="1"/>
        <v>20</v>
      </c>
      <c r="V31" s="407">
        <f t="shared" si="3"/>
        <v>0.16129032258064516</v>
      </c>
    </row>
    <row r="32" spans="1:22" ht="75" x14ac:dyDescent="0.25">
      <c r="A32" s="6" t="s">
        <v>285</v>
      </c>
      <c r="B32" s="6" t="s">
        <v>402</v>
      </c>
      <c r="C32" s="5" t="s">
        <v>91</v>
      </c>
      <c r="D32" s="6" t="s">
        <v>92</v>
      </c>
      <c r="E32" s="253">
        <v>240211200</v>
      </c>
      <c r="F32" s="254" t="s">
        <v>403</v>
      </c>
      <c r="G32" s="5" t="s">
        <v>93</v>
      </c>
      <c r="H32" s="408" t="s">
        <v>582</v>
      </c>
      <c r="I32" s="23">
        <v>100</v>
      </c>
      <c r="J32" s="234">
        <v>0.25</v>
      </c>
      <c r="K32" s="23" t="s">
        <v>779</v>
      </c>
      <c r="L32" s="10" t="e">
        <f>VLOOKUP(E32,[1]!Table4[[#All],[Código de indicador de producto (MGA)2]:[Programación del producto bien ó servicio 2027]],9,FALSE)</f>
        <v>#REF!</v>
      </c>
      <c r="M32" s="23">
        <v>25</v>
      </c>
      <c r="N32" s="23">
        <v>25</v>
      </c>
      <c r="O32" s="64">
        <v>25</v>
      </c>
      <c r="P32" s="64">
        <v>25</v>
      </c>
      <c r="Q32" s="409">
        <v>0.5</v>
      </c>
      <c r="R32" s="409">
        <v>0</v>
      </c>
      <c r="S32" s="406" t="s">
        <v>2027</v>
      </c>
      <c r="U32" s="220">
        <f t="shared" si="1"/>
        <v>0</v>
      </c>
      <c r="V32" s="407">
        <f t="shared" si="3"/>
        <v>0</v>
      </c>
    </row>
    <row r="33" spans="1:22" ht="60" x14ac:dyDescent="0.25">
      <c r="A33" s="6" t="s">
        <v>285</v>
      </c>
      <c r="B33" s="6" t="s">
        <v>402</v>
      </c>
      <c r="C33" s="5" t="s">
        <v>94</v>
      </c>
      <c r="D33" s="6" t="s">
        <v>95</v>
      </c>
      <c r="E33" s="253">
        <v>240211500</v>
      </c>
      <c r="F33" s="254" t="s">
        <v>403</v>
      </c>
      <c r="G33" s="5" t="s">
        <v>96</v>
      </c>
      <c r="H33" s="408" t="s">
        <v>582</v>
      </c>
      <c r="I33" s="23">
        <v>30</v>
      </c>
      <c r="J33" s="234">
        <v>0.25</v>
      </c>
      <c r="K33" s="23" t="s">
        <v>779</v>
      </c>
      <c r="L33" s="10" t="e">
        <f>VLOOKUP(E33,[1]!Table4[[#All],[Código de indicador de producto (MGA)2]:[Programación del producto bien ó servicio 2027]],9,FALSE)</f>
        <v>#REF!</v>
      </c>
      <c r="M33" s="137">
        <v>10</v>
      </c>
      <c r="N33" s="23">
        <v>10</v>
      </c>
      <c r="O33" s="23">
        <v>5</v>
      </c>
      <c r="P33" s="23">
        <v>5</v>
      </c>
      <c r="Q33" s="415">
        <v>0.6</v>
      </c>
      <c r="R33" s="416">
        <f>473/10000</f>
        <v>4.7300000000000002E-2</v>
      </c>
      <c r="S33" s="406" t="s">
        <v>2028</v>
      </c>
      <c r="U33" s="220">
        <f t="shared" si="1"/>
        <v>0.47300000000000003</v>
      </c>
      <c r="V33" s="407">
        <f t="shared" si="3"/>
        <v>7.6290322580645159E-3</v>
      </c>
    </row>
    <row r="34" spans="1:22" ht="60" x14ac:dyDescent="0.25">
      <c r="A34" s="6" t="s">
        <v>297</v>
      </c>
      <c r="B34" s="6" t="s">
        <v>412</v>
      </c>
      <c r="C34" s="5" t="s">
        <v>97</v>
      </c>
      <c r="D34" s="6" t="s">
        <v>98</v>
      </c>
      <c r="E34" s="253">
        <v>240900900</v>
      </c>
      <c r="F34" s="254" t="s">
        <v>403</v>
      </c>
      <c r="G34" s="5" t="s">
        <v>99</v>
      </c>
      <c r="H34" s="408" t="s">
        <v>582</v>
      </c>
      <c r="I34" s="23">
        <v>7</v>
      </c>
      <c r="J34" s="234">
        <v>0.25</v>
      </c>
      <c r="K34" s="23" t="s">
        <v>423</v>
      </c>
      <c r="L34" s="10" t="e">
        <f>VLOOKUP(E34,[1]!Table4[[#All],[Código de indicador de producto (MGA)2]:[Programación del producto bien ó servicio 2027]],9,FALSE)</f>
        <v>#REF!</v>
      </c>
      <c r="M34" s="23">
        <v>7</v>
      </c>
      <c r="N34" s="23">
        <v>7</v>
      </c>
      <c r="O34" s="64">
        <v>7</v>
      </c>
      <c r="P34" s="64">
        <v>7</v>
      </c>
      <c r="Q34" s="409">
        <v>1</v>
      </c>
      <c r="R34" s="409">
        <v>1</v>
      </c>
      <c r="S34" s="406"/>
      <c r="U34" s="220">
        <f t="shared" si="1"/>
        <v>7</v>
      </c>
      <c r="V34" s="407">
        <f t="shared" si="3"/>
        <v>0.16129032258064516</v>
      </c>
    </row>
    <row r="35" spans="1:22" ht="45" x14ac:dyDescent="0.25">
      <c r="A35" s="6" t="s">
        <v>285</v>
      </c>
      <c r="B35" s="6" t="s">
        <v>321</v>
      </c>
      <c r="C35" s="5" t="s">
        <v>100</v>
      </c>
      <c r="D35" s="6" t="s">
        <v>101</v>
      </c>
      <c r="E35" s="253">
        <v>320102800</v>
      </c>
      <c r="F35" s="254" t="s">
        <v>417</v>
      </c>
      <c r="G35" s="5" t="s">
        <v>102</v>
      </c>
      <c r="H35" s="403" t="s">
        <v>582</v>
      </c>
      <c r="I35" s="23">
        <v>5</v>
      </c>
      <c r="J35" s="234">
        <v>0.25</v>
      </c>
      <c r="K35" s="23" t="s">
        <v>423</v>
      </c>
      <c r="L35" s="10" t="e">
        <f>VLOOKUP(E35,[1]!Table4[[#All],[Código de indicador de producto (MGA)2]:[Programación del producto bien ó servicio 2027]],9,FALSE)</f>
        <v>#REF!</v>
      </c>
      <c r="M35" s="23">
        <v>5</v>
      </c>
      <c r="N35" s="23">
        <v>5</v>
      </c>
      <c r="O35" s="23">
        <v>5</v>
      </c>
      <c r="P35" s="23">
        <v>5</v>
      </c>
      <c r="Q35" s="409">
        <v>1</v>
      </c>
      <c r="R35" s="409">
        <v>1</v>
      </c>
      <c r="S35" s="406"/>
      <c r="U35" s="220">
        <f t="shared" si="1"/>
        <v>5</v>
      </c>
      <c r="V35" s="407">
        <f t="shared" si="3"/>
        <v>0.16129032258064516</v>
      </c>
    </row>
    <row r="36" spans="1:22" ht="75" x14ac:dyDescent="0.25">
      <c r="A36" s="6" t="s">
        <v>285</v>
      </c>
      <c r="B36" s="6" t="s">
        <v>321</v>
      </c>
      <c r="C36" s="5" t="s">
        <v>103</v>
      </c>
      <c r="D36" s="6" t="s">
        <v>104</v>
      </c>
      <c r="E36" s="253">
        <v>320200205</v>
      </c>
      <c r="F36" s="254" t="s">
        <v>417</v>
      </c>
      <c r="G36" s="5" t="s">
        <v>105</v>
      </c>
      <c r="H36" s="410" t="s">
        <v>646</v>
      </c>
      <c r="I36" s="23">
        <v>1</v>
      </c>
      <c r="J36" s="234">
        <v>1</v>
      </c>
      <c r="K36" s="23" t="s">
        <v>423</v>
      </c>
      <c r="L36" s="10" t="e">
        <f>VLOOKUP(E36,[1]!Table4[[#All],[Código de indicador de producto (MGA)2]:[Programación del producto bien ó servicio 2027]],9,FALSE)</f>
        <v>#REF!</v>
      </c>
      <c r="M36" s="23">
        <v>1</v>
      </c>
      <c r="N36" s="23"/>
      <c r="O36" s="23"/>
      <c r="P36" s="23"/>
      <c r="Q36" s="409">
        <v>0.9</v>
      </c>
      <c r="R36" s="409">
        <v>1</v>
      </c>
      <c r="S36" s="406" t="s">
        <v>2029</v>
      </c>
      <c r="U36" s="220">
        <f t="shared" si="1"/>
        <v>1</v>
      </c>
      <c r="V36" s="413">
        <v>0.64516129</v>
      </c>
    </row>
    <row r="37" spans="1:22" ht="60" x14ac:dyDescent="0.25">
      <c r="A37" s="6" t="s">
        <v>285</v>
      </c>
      <c r="B37" s="6" t="s">
        <v>321</v>
      </c>
      <c r="C37" s="5" t="s">
        <v>106</v>
      </c>
      <c r="D37" s="6" t="s">
        <v>107</v>
      </c>
      <c r="E37" s="253">
        <v>320203700</v>
      </c>
      <c r="F37" s="254" t="s">
        <v>417</v>
      </c>
      <c r="G37" s="5" t="s">
        <v>108</v>
      </c>
      <c r="H37" s="403" t="s">
        <v>582</v>
      </c>
      <c r="I37" s="23">
        <v>23</v>
      </c>
      <c r="J37" s="234">
        <v>0.25</v>
      </c>
      <c r="K37" s="23" t="s">
        <v>811</v>
      </c>
      <c r="L37" s="10" t="e">
        <f>VLOOKUP(E37,[1]!Table4[[#All],[Código de indicador de producto (MGA)2]:[Programación del producto bien ó servicio 2027]],9,FALSE)</f>
        <v>#REF!</v>
      </c>
      <c r="M37" s="23">
        <v>23</v>
      </c>
      <c r="N37" s="23">
        <v>23</v>
      </c>
      <c r="O37" s="23">
        <v>23</v>
      </c>
      <c r="P37" s="23">
        <v>23</v>
      </c>
      <c r="Q37" s="409">
        <v>1</v>
      </c>
      <c r="R37" s="409">
        <v>1</v>
      </c>
      <c r="S37" s="406"/>
      <c r="U37" s="220">
        <f t="shared" si="1"/>
        <v>23</v>
      </c>
      <c r="V37" s="407">
        <f t="shared" ref="V37:V72" si="4">$W$1*R37</f>
        <v>0.16129032258064516</v>
      </c>
    </row>
    <row r="38" spans="1:22" ht="45" x14ac:dyDescent="0.25">
      <c r="A38" s="6" t="s">
        <v>285</v>
      </c>
      <c r="B38" s="6" t="s">
        <v>321</v>
      </c>
      <c r="C38" s="5" t="s">
        <v>109</v>
      </c>
      <c r="D38" s="6" t="s">
        <v>110</v>
      </c>
      <c r="E38" s="253">
        <v>320304600</v>
      </c>
      <c r="F38" s="254" t="s">
        <v>417</v>
      </c>
      <c r="G38" s="5" t="s">
        <v>111</v>
      </c>
      <c r="H38" s="410" t="s">
        <v>582</v>
      </c>
      <c r="I38" s="23">
        <v>1000</v>
      </c>
      <c r="J38" s="234">
        <v>0.25</v>
      </c>
      <c r="K38" s="23" t="s">
        <v>429</v>
      </c>
      <c r="L38" s="10" t="e">
        <f>VLOOKUP(E38,[1]!Table4[[#All],[Código de indicador de producto (MGA)2]:[Programación del producto bien ó servicio 2027]],9,FALSE)</f>
        <v>#REF!</v>
      </c>
      <c r="M38" s="23">
        <v>250</v>
      </c>
      <c r="N38" s="23">
        <v>250</v>
      </c>
      <c r="O38" s="23">
        <v>250</v>
      </c>
      <c r="P38" s="23">
        <v>250</v>
      </c>
      <c r="Q38" s="409">
        <v>0.95</v>
      </c>
      <c r="R38" s="409">
        <v>1</v>
      </c>
      <c r="S38" s="406"/>
      <c r="U38" s="220">
        <f t="shared" si="1"/>
        <v>250</v>
      </c>
      <c r="V38" s="407">
        <f t="shared" si="4"/>
        <v>0.16129032258064516</v>
      </c>
    </row>
    <row r="39" spans="1:22" ht="45" x14ac:dyDescent="0.25">
      <c r="A39" s="6" t="s">
        <v>285</v>
      </c>
      <c r="B39" s="6" t="s">
        <v>321</v>
      </c>
      <c r="C39" s="5" t="s">
        <v>112</v>
      </c>
      <c r="D39" s="6" t="s">
        <v>113</v>
      </c>
      <c r="E39" s="253">
        <v>320305000</v>
      </c>
      <c r="F39" s="254" t="s">
        <v>417</v>
      </c>
      <c r="G39" s="5" t="s">
        <v>114</v>
      </c>
      <c r="H39" s="403" t="s">
        <v>582</v>
      </c>
      <c r="I39" s="23">
        <v>50</v>
      </c>
      <c r="J39" s="234">
        <v>0.25</v>
      </c>
      <c r="K39" s="23" t="s">
        <v>811</v>
      </c>
      <c r="L39" s="10" t="e">
        <f>VLOOKUP(E39,[1]!Table4[[#All],[Código de indicador de producto (MGA)2]:[Programación del producto bien ó servicio 2027]],9,FALSE)</f>
        <v>#REF!</v>
      </c>
      <c r="M39" s="23">
        <v>50</v>
      </c>
      <c r="N39" s="23">
        <v>50</v>
      </c>
      <c r="O39" s="23">
        <v>50</v>
      </c>
      <c r="P39" s="23">
        <v>50</v>
      </c>
      <c r="Q39" s="409">
        <v>0.95</v>
      </c>
      <c r="R39" s="409">
        <v>1</v>
      </c>
      <c r="S39" s="406"/>
      <c r="U39" s="220">
        <f t="shared" si="1"/>
        <v>50</v>
      </c>
      <c r="V39" s="407">
        <f t="shared" si="4"/>
        <v>0.16129032258064516</v>
      </c>
    </row>
    <row r="40" spans="1:22" ht="45" x14ac:dyDescent="0.25">
      <c r="A40" s="6" t="s">
        <v>285</v>
      </c>
      <c r="B40" s="6" t="s">
        <v>321</v>
      </c>
      <c r="C40" s="5" t="s">
        <v>115</v>
      </c>
      <c r="D40" s="6" t="s">
        <v>116</v>
      </c>
      <c r="E40" s="253">
        <v>320601400</v>
      </c>
      <c r="F40" s="254" t="s">
        <v>417</v>
      </c>
      <c r="G40" s="5" t="s">
        <v>117</v>
      </c>
      <c r="H40" s="410" t="s">
        <v>582</v>
      </c>
      <c r="I40" s="23">
        <v>10000</v>
      </c>
      <c r="J40" s="234">
        <v>0.25</v>
      </c>
      <c r="K40" s="23" t="s">
        <v>423</v>
      </c>
      <c r="L40" s="10" t="e">
        <f>VLOOKUP(E40,[1]!Table4[[#All],[Código de indicador de producto (MGA)2]:[Programación del producto bien ó servicio 2027]],9,FALSE)</f>
        <v>#REF!</v>
      </c>
      <c r="M40" s="23">
        <v>2500</v>
      </c>
      <c r="N40" s="23">
        <v>2500</v>
      </c>
      <c r="O40" s="23">
        <v>2500</v>
      </c>
      <c r="P40" s="23">
        <v>2500</v>
      </c>
      <c r="Q40" s="409">
        <v>0.97</v>
      </c>
      <c r="R40" s="409">
        <v>0.97</v>
      </c>
      <c r="S40" s="406"/>
      <c r="U40" s="220">
        <f t="shared" si="1"/>
        <v>2425</v>
      </c>
      <c r="V40" s="407">
        <f t="shared" si="4"/>
        <v>0.15645161290322579</v>
      </c>
    </row>
    <row r="41" spans="1:22" ht="90" x14ac:dyDescent="0.25">
      <c r="A41" s="6" t="s">
        <v>285</v>
      </c>
      <c r="B41" s="6" t="s">
        <v>321</v>
      </c>
      <c r="C41" s="5" t="s">
        <v>118</v>
      </c>
      <c r="D41" s="6" t="s">
        <v>119</v>
      </c>
      <c r="E41" s="253">
        <v>320800600</v>
      </c>
      <c r="F41" s="254" t="s">
        <v>417</v>
      </c>
      <c r="G41" s="5" t="s">
        <v>120</v>
      </c>
      <c r="H41" s="403" t="s">
        <v>582</v>
      </c>
      <c r="I41" s="23">
        <v>9</v>
      </c>
      <c r="J41" s="234">
        <v>0.25</v>
      </c>
      <c r="K41" s="23" t="s">
        <v>423</v>
      </c>
      <c r="L41" s="10" t="e">
        <f>VLOOKUP(E41,[1]!Table4[[#All],[Código de indicador de producto (MGA)2]:[Programación del producto bien ó servicio 2027]],9,FALSE)</f>
        <v>#REF!</v>
      </c>
      <c r="M41" s="23">
        <v>9</v>
      </c>
      <c r="N41" s="23">
        <v>9</v>
      </c>
      <c r="O41" s="23">
        <v>9</v>
      </c>
      <c r="P41" s="23">
        <v>9</v>
      </c>
      <c r="Q41" s="409">
        <v>0.97</v>
      </c>
      <c r="R41" s="409">
        <v>1</v>
      </c>
      <c r="S41" s="406"/>
      <c r="U41" s="220">
        <f t="shared" si="1"/>
        <v>9</v>
      </c>
      <c r="V41" s="407">
        <f t="shared" si="4"/>
        <v>0.16129032258064516</v>
      </c>
    </row>
    <row r="42" spans="1:22" ht="60" x14ac:dyDescent="0.25">
      <c r="A42" s="6" t="s">
        <v>285</v>
      </c>
      <c r="B42" s="6" t="s">
        <v>321</v>
      </c>
      <c r="C42" s="5" t="s">
        <v>121</v>
      </c>
      <c r="D42" s="6" t="s">
        <v>122</v>
      </c>
      <c r="E42" s="253">
        <v>320801000</v>
      </c>
      <c r="F42" s="254" t="s">
        <v>417</v>
      </c>
      <c r="G42" s="5" t="s">
        <v>123</v>
      </c>
      <c r="H42" s="410" t="s">
        <v>582</v>
      </c>
      <c r="I42" s="23">
        <v>200</v>
      </c>
      <c r="J42" s="234">
        <v>0.25</v>
      </c>
      <c r="K42" s="23" t="s">
        <v>423</v>
      </c>
      <c r="L42" s="10" t="e">
        <f>VLOOKUP(E42,[1]!Table4[[#All],[Código de indicador de producto (MGA)2]:[Programación del producto bien ó servicio 2027]],9,FALSE)</f>
        <v>#REF!</v>
      </c>
      <c r="M42" s="23">
        <v>200</v>
      </c>
      <c r="N42" s="23">
        <v>200</v>
      </c>
      <c r="O42" s="23">
        <v>200</v>
      </c>
      <c r="P42" s="23">
        <v>200</v>
      </c>
      <c r="Q42" s="409">
        <v>0.97</v>
      </c>
      <c r="R42" s="409">
        <v>1</v>
      </c>
      <c r="S42" s="406"/>
      <c r="U42" s="220">
        <f t="shared" si="1"/>
        <v>200</v>
      </c>
      <c r="V42" s="407">
        <f t="shared" si="4"/>
        <v>0.16129032258064516</v>
      </c>
    </row>
    <row r="43" spans="1:22" ht="75" x14ac:dyDescent="0.25">
      <c r="A43" s="6" t="s">
        <v>315</v>
      </c>
      <c r="B43" s="6" t="s">
        <v>441</v>
      </c>
      <c r="C43" s="3" t="s">
        <v>124</v>
      </c>
      <c r="D43" s="4" t="s">
        <v>125</v>
      </c>
      <c r="E43" s="253">
        <v>330105300</v>
      </c>
      <c r="F43" s="254" t="s">
        <v>442</v>
      </c>
      <c r="G43" s="3" t="s">
        <v>126</v>
      </c>
      <c r="H43" s="417" t="s">
        <v>582</v>
      </c>
      <c r="I43" s="23">
        <v>48</v>
      </c>
      <c r="J43" s="234">
        <v>0.25</v>
      </c>
      <c r="K43" s="23" t="s">
        <v>423</v>
      </c>
      <c r="L43" s="10" t="e">
        <f>VLOOKUP(E43,[1]!Table4[[#All],[Código de indicador de producto (MGA)2]:[Programación del producto bien ó servicio 2027]],9,FALSE)</f>
        <v>#REF!</v>
      </c>
      <c r="M43" s="23">
        <v>12</v>
      </c>
      <c r="N43" s="23">
        <v>12</v>
      </c>
      <c r="O43" s="23">
        <v>12</v>
      </c>
      <c r="P43" s="23">
        <v>12</v>
      </c>
      <c r="Q43" s="409">
        <v>0.83</v>
      </c>
      <c r="R43" s="409">
        <v>1</v>
      </c>
      <c r="S43" s="406"/>
      <c r="U43" s="220">
        <f t="shared" si="1"/>
        <v>12</v>
      </c>
      <c r="V43" s="407">
        <f t="shared" si="4"/>
        <v>0.16129032258064516</v>
      </c>
    </row>
    <row r="44" spans="1:22" ht="60" x14ac:dyDescent="0.25">
      <c r="A44" s="6" t="s">
        <v>315</v>
      </c>
      <c r="B44" s="6" t="s">
        <v>441</v>
      </c>
      <c r="C44" s="3" t="s">
        <v>127</v>
      </c>
      <c r="D44" s="4" t="s">
        <v>128</v>
      </c>
      <c r="E44" s="253">
        <v>330106800</v>
      </c>
      <c r="F44" s="254" t="s">
        <v>442</v>
      </c>
      <c r="G44" s="3" t="s">
        <v>129</v>
      </c>
      <c r="H44" s="417" t="s">
        <v>582</v>
      </c>
      <c r="I44" s="23">
        <v>2</v>
      </c>
      <c r="J44" s="234">
        <v>0.25</v>
      </c>
      <c r="K44" s="23" t="s">
        <v>423</v>
      </c>
      <c r="L44" s="10" t="e">
        <f>VLOOKUP(E44,[1]!Table4[[#All],[Código de indicador de producto (MGA)2]:[Programación del producto bien ó servicio 2027]],9,FALSE)</f>
        <v>#REF!</v>
      </c>
      <c r="M44" s="23">
        <v>2</v>
      </c>
      <c r="N44" s="23">
        <v>2</v>
      </c>
      <c r="O44" s="23">
        <v>2</v>
      </c>
      <c r="P44" s="23">
        <v>2</v>
      </c>
      <c r="Q44" s="409">
        <v>0.5</v>
      </c>
      <c r="R44" s="409">
        <v>0.5</v>
      </c>
      <c r="S44" s="406" t="s">
        <v>2030</v>
      </c>
      <c r="U44" s="220">
        <f t="shared" si="1"/>
        <v>1</v>
      </c>
      <c r="V44" s="407">
        <f t="shared" si="4"/>
        <v>8.0645161290322578E-2</v>
      </c>
    </row>
    <row r="45" spans="1:22" ht="90" x14ac:dyDescent="0.25">
      <c r="A45" s="6" t="s">
        <v>315</v>
      </c>
      <c r="B45" s="6" t="s">
        <v>441</v>
      </c>
      <c r="C45" s="3" t="s">
        <v>848</v>
      </c>
      <c r="D45" s="4" t="s">
        <v>131</v>
      </c>
      <c r="E45" s="253">
        <v>330107400</v>
      </c>
      <c r="F45" s="254" t="s">
        <v>442</v>
      </c>
      <c r="G45" s="3" t="s">
        <v>132</v>
      </c>
      <c r="H45" s="417" t="s">
        <v>582</v>
      </c>
      <c r="I45" s="23">
        <v>24</v>
      </c>
      <c r="J45" s="234">
        <v>0.25</v>
      </c>
      <c r="K45" s="23" t="s">
        <v>423</v>
      </c>
      <c r="L45" s="10" t="e">
        <f>VLOOKUP(E45,[1]!Table4[[#All],[Código de indicador de producto (MGA)2]:[Programación del producto bien ó servicio 2027]],9,FALSE)</f>
        <v>#REF!</v>
      </c>
      <c r="M45" s="23">
        <v>6</v>
      </c>
      <c r="N45" s="23">
        <v>6</v>
      </c>
      <c r="O45" s="23">
        <v>6</v>
      </c>
      <c r="P45" s="23">
        <v>6</v>
      </c>
      <c r="Q45" s="409">
        <v>0.33</v>
      </c>
      <c r="R45" s="409">
        <v>1</v>
      </c>
      <c r="S45" s="406"/>
      <c r="U45" s="220">
        <f t="shared" si="1"/>
        <v>6</v>
      </c>
      <c r="V45" s="407">
        <f t="shared" si="4"/>
        <v>0.16129032258064516</v>
      </c>
    </row>
    <row r="46" spans="1:22" ht="60" x14ac:dyDescent="0.25">
      <c r="A46" s="6" t="s">
        <v>315</v>
      </c>
      <c r="B46" s="6" t="s">
        <v>441</v>
      </c>
      <c r="C46" s="5" t="s">
        <v>133</v>
      </c>
      <c r="D46" s="6" t="s">
        <v>134</v>
      </c>
      <c r="E46" s="253">
        <v>330108500</v>
      </c>
      <c r="F46" s="254" t="s">
        <v>442</v>
      </c>
      <c r="G46" s="5" t="s">
        <v>135</v>
      </c>
      <c r="H46" s="417" t="s">
        <v>582</v>
      </c>
      <c r="I46" s="23">
        <v>9500</v>
      </c>
      <c r="J46" s="234">
        <v>0.25</v>
      </c>
      <c r="K46" s="23" t="s">
        <v>423</v>
      </c>
      <c r="L46" s="10" t="e">
        <f>VLOOKUP(E46,[1]!Table4[[#All],[Código de indicador de producto (MGA)2]:[Programación del producto bien ó servicio 2027]],9,FALSE)</f>
        <v>#REF!</v>
      </c>
      <c r="M46" s="23">
        <v>9500</v>
      </c>
      <c r="N46" s="23">
        <v>9500</v>
      </c>
      <c r="O46" s="23">
        <v>9500</v>
      </c>
      <c r="P46" s="23">
        <v>9500</v>
      </c>
      <c r="Q46" s="409">
        <v>0.95</v>
      </c>
      <c r="R46" s="409">
        <v>1</v>
      </c>
      <c r="S46" s="406"/>
      <c r="U46" s="220">
        <f t="shared" si="1"/>
        <v>9500</v>
      </c>
      <c r="V46" s="407">
        <f t="shared" si="4"/>
        <v>0.16129032258064516</v>
      </c>
    </row>
    <row r="47" spans="1:22" ht="60" x14ac:dyDescent="0.25">
      <c r="A47" s="6" t="s">
        <v>315</v>
      </c>
      <c r="B47" s="6" t="s">
        <v>441</v>
      </c>
      <c r="C47" s="3" t="s">
        <v>136</v>
      </c>
      <c r="D47" s="4" t="s">
        <v>137</v>
      </c>
      <c r="E47" s="253">
        <v>330112600</v>
      </c>
      <c r="F47" s="254" t="s">
        <v>442</v>
      </c>
      <c r="G47" s="3" t="s">
        <v>138</v>
      </c>
      <c r="H47" s="417" t="s">
        <v>582</v>
      </c>
      <c r="I47" s="23">
        <v>10</v>
      </c>
      <c r="J47" s="234">
        <v>0.25</v>
      </c>
      <c r="K47" s="23" t="s">
        <v>423</v>
      </c>
      <c r="L47" s="10" t="e">
        <f>VLOOKUP(E47,[1]!Table4[[#All],[Código de indicador de producto (MGA)2]:[Programación del producto bien ó servicio 2027]],9,FALSE)</f>
        <v>#REF!</v>
      </c>
      <c r="M47" s="23">
        <v>10</v>
      </c>
      <c r="N47" s="23">
        <v>10</v>
      </c>
      <c r="O47" s="23">
        <v>10</v>
      </c>
      <c r="P47" s="23">
        <v>10</v>
      </c>
      <c r="Q47" s="409">
        <v>1</v>
      </c>
      <c r="R47" s="409">
        <v>1</v>
      </c>
      <c r="S47" s="406"/>
      <c r="U47" s="220">
        <f t="shared" si="1"/>
        <v>10</v>
      </c>
      <c r="V47" s="407">
        <f t="shared" si="4"/>
        <v>0.16129032258064516</v>
      </c>
    </row>
    <row r="48" spans="1:22" ht="90" x14ac:dyDescent="0.25">
      <c r="A48" s="6" t="s">
        <v>315</v>
      </c>
      <c r="B48" s="6" t="s">
        <v>441</v>
      </c>
      <c r="C48" s="3" t="s">
        <v>139</v>
      </c>
      <c r="D48" s="4" t="s">
        <v>140</v>
      </c>
      <c r="E48" s="253">
        <v>330112800</v>
      </c>
      <c r="F48" s="254" t="s">
        <v>442</v>
      </c>
      <c r="G48" s="3" t="s">
        <v>141</v>
      </c>
      <c r="H48" s="417" t="s">
        <v>582</v>
      </c>
      <c r="I48" s="23">
        <v>20</v>
      </c>
      <c r="J48" s="234">
        <v>0.25</v>
      </c>
      <c r="K48" s="23" t="s">
        <v>423</v>
      </c>
      <c r="L48" s="10" t="e">
        <f>VLOOKUP(E48,[1]!Table4[[#All],[Código de indicador de producto (MGA)2]:[Programación del producto bien ó servicio 2027]],9,FALSE)</f>
        <v>#REF!</v>
      </c>
      <c r="M48" s="23">
        <v>5</v>
      </c>
      <c r="N48" s="23">
        <v>5</v>
      </c>
      <c r="O48" s="23">
        <v>5</v>
      </c>
      <c r="P48" s="23">
        <v>5</v>
      </c>
      <c r="Q48" s="404">
        <v>0</v>
      </c>
      <c r="R48" s="404">
        <v>0</v>
      </c>
      <c r="S48" s="406" t="s">
        <v>2031</v>
      </c>
      <c r="U48" s="220">
        <f t="shared" si="1"/>
        <v>0</v>
      </c>
      <c r="V48" s="407">
        <f t="shared" si="4"/>
        <v>0</v>
      </c>
    </row>
    <row r="49" spans="1:22" ht="45" x14ac:dyDescent="0.25">
      <c r="A49" s="6" t="s">
        <v>315</v>
      </c>
      <c r="B49" s="6" t="s">
        <v>441</v>
      </c>
      <c r="C49" s="3" t="s">
        <v>130</v>
      </c>
      <c r="D49" s="4" t="s">
        <v>142</v>
      </c>
      <c r="E49" s="253">
        <v>330201900</v>
      </c>
      <c r="F49" s="254" t="s">
        <v>442</v>
      </c>
      <c r="G49" s="3" t="s">
        <v>143</v>
      </c>
      <c r="H49" s="417" t="s">
        <v>582</v>
      </c>
      <c r="I49" s="23">
        <v>1</v>
      </c>
      <c r="J49" s="234">
        <v>0.25</v>
      </c>
      <c r="K49" s="23" t="s">
        <v>423</v>
      </c>
      <c r="L49" s="10" t="e">
        <f>VLOOKUP(E49,[1]!Table4[[#All],[Código de indicador de producto (MGA)2]:[Programación del producto bien ó servicio 2027]],9,FALSE)</f>
        <v>#REF!</v>
      </c>
      <c r="M49" s="23">
        <v>1</v>
      </c>
      <c r="N49" s="23">
        <v>1</v>
      </c>
      <c r="O49" s="64">
        <v>1</v>
      </c>
      <c r="P49" s="64">
        <v>1</v>
      </c>
      <c r="Q49" s="409">
        <v>1</v>
      </c>
      <c r="R49" s="409">
        <v>1</v>
      </c>
      <c r="S49" s="406"/>
      <c r="U49" s="220">
        <f t="shared" si="1"/>
        <v>1</v>
      </c>
      <c r="V49" s="407">
        <f t="shared" si="4"/>
        <v>0.16129032258064516</v>
      </c>
    </row>
    <row r="50" spans="1:22" ht="90" x14ac:dyDescent="0.25">
      <c r="A50" s="6" t="s">
        <v>285</v>
      </c>
      <c r="B50" s="6" t="s">
        <v>337</v>
      </c>
      <c r="C50" s="5" t="s">
        <v>144</v>
      </c>
      <c r="D50" s="6" t="s">
        <v>145</v>
      </c>
      <c r="E50" s="253">
        <v>350201100</v>
      </c>
      <c r="F50" s="254" t="s">
        <v>461</v>
      </c>
      <c r="G50" s="5" t="s">
        <v>146</v>
      </c>
      <c r="H50" s="410" t="s">
        <v>582</v>
      </c>
      <c r="I50" s="23">
        <v>200</v>
      </c>
      <c r="J50" s="234">
        <v>0.25</v>
      </c>
      <c r="K50" s="23" t="s">
        <v>423</v>
      </c>
      <c r="L50" s="10" t="e">
        <f>VLOOKUP(E50,[1]!Table4[[#All],[Código de indicador de producto (MGA)2]:[Programación del producto bien ó servicio 2027]],9,FALSE)</f>
        <v>#REF!</v>
      </c>
      <c r="M50" s="23">
        <v>50</v>
      </c>
      <c r="N50" s="23">
        <v>50</v>
      </c>
      <c r="O50" s="23">
        <v>50</v>
      </c>
      <c r="P50" s="23">
        <v>50</v>
      </c>
      <c r="Q50" s="409">
        <v>1</v>
      </c>
      <c r="R50" s="411">
        <v>1</v>
      </c>
      <c r="S50" s="406" t="s">
        <v>2032</v>
      </c>
      <c r="U50" s="220">
        <f t="shared" si="1"/>
        <v>50</v>
      </c>
      <c r="V50" s="407">
        <f t="shared" si="4"/>
        <v>0.16129032258064516</v>
      </c>
    </row>
    <row r="51" spans="1:22" ht="45" x14ac:dyDescent="0.25">
      <c r="A51" s="6" t="s">
        <v>285</v>
      </c>
      <c r="B51" s="6" t="s">
        <v>337</v>
      </c>
      <c r="C51" s="5" t="s">
        <v>147</v>
      </c>
      <c r="D51" s="6" t="s">
        <v>148</v>
      </c>
      <c r="E51" s="253">
        <v>350204600</v>
      </c>
      <c r="F51" s="254" t="s">
        <v>461</v>
      </c>
      <c r="G51" s="5" t="s">
        <v>149</v>
      </c>
      <c r="H51" s="403" t="s">
        <v>582</v>
      </c>
      <c r="I51" s="23">
        <v>8</v>
      </c>
      <c r="J51" s="234">
        <v>0.25</v>
      </c>
      <c r="K51" s="23" t="s">
        <v>423</v>
      </c>
      <c r="L51" s="10" t="e">
        <f>VLOOKUP(E51,[1]!Table4[[#All],[Código de indicador de producto (MGA)2]:[Programación del producto bien ó servicio 2027]],9,FALSE)</f>
        <v>#REF!</v>
      </c>
      <c r="M51" s="23">
        <v>2</v>
      </c>
      <c r="N51" s="23">
        <v>2</v>
      </c>
      <c r="O51" s="23">
        <v>2</v>
      </c>
      <c r="P51" s="23">
        <v>2</v>
      </c>
      <c r="Q51" s="409">
        <v>0.7</v>
      </c>
      <c r="R51" s="409">
        <v>1</v>
      </c>
      <c r="S51" s="406" t="s">
        <v>2033</v>
      </c>
      <c r="U51" s="220">
        <f t="shared" si="1"/>
        <v>2</v>
      </c>
      <c r="V51" s="407">
        <f t="shared" si="4"/>
        <v>0.16129032258064516</v>
      </c>
    </row>
    <row r="52" spans="1:22" ht="120" x14ac:dyDescent="0.25">
      <c r="A52" s="6" t="s">
        <v>285</v>
      </c>
      <c r="B52" s="6" t="s">
        <v>337</v>
      </c>
      <c r="C52" s="5" t="s">
        <v>150</v>
      </c>
      <c r="D52" s="6" t="s">
        <v>151</v>
      </c>
      <c r="E52" s="253">
        <v>360300200</v>
      </c>
      <c r="F52" s="254" t="s">
        <v>465</v>
      </c>
      <c r="G52" s="5" t="s">
        <v>152</v>
      </c>
      <c r="H52" s="410" t="s">
        <v>582</v>
      </c>
      <c r="I52" s="23">
        <v>300</v>
      </c>
      <c r="J52" s="234">
        <v>0.25</v>
      </c>
      <c r="K52" s="23" t="s">
        <v>423</v>
      </c>
      <c r="L52" s="10" t="e">
        <f>VLOOKUP(E52,[1]!Table4[[#All],[Código de indicador de producto (MGA)2]:[Programación del producto bien ó servicio 2027]],9,FALSE)</f>
        <v>#REF!</v>
      </c>
      <c r="M52" s="23">
        <v>75</v>
      </c>
      <c r="N52" s="23">
        <v>75</v>
      </c>
      <c r="O52" s="23">
        <v>75</v>
      </c>
      <c r="P52" s="23">
        <v>75</v>
      </c>
      <c r="Q52" s="409">
        <v>0.7</v>
      </c>
      <c r="R52" s="409">
        <v>0.73</v>
      </c>
      <c r="S52" s="406" t="s">
        <v>2034</v>
      </c>
      <c r="U52" s="220">
        <f t="shared" si="1"/>
        <v>54.75</v>
      </c>
      <c r="V52" s="407">
        <f t="shared" si="4"/>
        <v>0.11774193548387096</v>
      </c>
    </row>
    <row r="53" spans="1:22" ht="75" x14ac:dyDescent="0.25">
      <c r="A53" s="6" t="s">
        <v>297</v>
      </c>
      <c r="B53" s="6" t="s">
        <v>469</v>
      </c>
      <c r="C53" s="5" t="s">
        <v>153</v>
      </c>
      <c r="D53" s="6" t="s">
        <v>154</v>
      </c>
      <c r="E53" s="253">
        <v>400202000</v>
      </c>
      <c r="F53" s="254" t="s">
        <v>470</v>
      </c>
      <c r="G53" s="5" t="s">
        <v>155</v>
      </c>
      <c r="H53" s="403" t="s">
        <v>582</v>
      </c>
      <c r="I53" s="23">
        <v>40000</v>
      </c>
      <c r="J53" s="234">
        <v>0.25</v>
      </c>
      <c r="K53" s="23" t="s">
        <v>879</v>
      </c>
      <c r="L53" s="10" t="e">
        <f>VLOOKUP(E53,[1]!Table4[[#All],[Código de indicador de producto (MGA)2]:[Programación del producto bien ó servicio 2027]],9,FALSE)</f>
        <v>#REF!</v>
      </c>
      <c r="M53" s="23">
        <v>20000</v>
      </c>
      <c r="N53" s="23">
        <v>10000</v>
      </c>
      <c r="O53" s="226">
        <v>5000</v>
      </c>
      <c r="P53" s="226">
        <v>5000</v>
      </c>
      <c r="Q53" s="409">
        <v>0.6</v>
      </c>
      <c r="R53" s="415">
        <v>0.94</v>
      </c>
      <c r="S53" s="406" t="s">
        <v>2035</v>
      </c>
      <c r="T53" s="412" t="s">
        <v>2036</v>
      </c>
      <c r="U53" s="220">
        <f t="shared" si="1"/>
        <v>18800</v>
      </c>
      <c r="V53" s="407">
        <f t="shared" si="4"/>
        <v>0.15161290322580645</v>
      </c>
    </row>
    <row r="54" spans="1:22" ht="90" x14ac:dyDescent="0.25">
      <c r="A54" s="6" t="s">
        <v>285</v>
      </c>
      <c r="B54" s="6" t="s">
        <v>334</v>
      </c>
      <c r="C54" s="5" t="s">
        <v>156</v>
      </c>
      <c r="D54" s="6" t="s">
        <v>157</v>
      </c>
      <c r="E54" s="253">
        <v>400304700</v>
      </c>
      <c r="F54" s="254" t="s">
        <v>470</v>
      </c>
      <c r="G54" s="5" t="s">
        <v>158</v>
      </c>
      <c r="H54" s="410" t="s">
        <v>582</v>
      </c>
      <c r="I54" s="23">
        <v>19353</v>
      </c>
      <c r="J54" s="234">
        <v>0.25</v>
      </c>
      <c r="K54" s="23" t="s">
        <v>423</v>
      </c>
      <c r="L54" s="10" t="e">
        <f>VLOOKUP(E54,[1]!Table4[[#All],[Código de indicador de producto (MGA)2]:[Programación del producto bien ó servicio 2027]],9,FALSE)</f>
        <v>#REF!</v>
      </c>
      <c r="M54" s="23">
        <v>19353</v>
      </c>
      <c r="N54" s="23">
        <v>19353</v>
      </c>
      <c r="O54" s="23">
        <v>19353</v>
      </c>
      <c r="P54" s="23">
        <v>19353</v>
      </c>
      <c r="Q54" s="409">
        <v>0.7</v>
      </c>
      <c r="R54" s="409">
        <v>1</v>
      </c>
      <c r="S54" s="406"/>
      <c r="U54" s="220">
        <f t="shared" si="1"/>
        <v>19353</v>
      </c>
      <c r="V54" s="407">
        <f t="shared" si="4"/>
        <v>0.16129032258064516</v>
      </c>
    </row>
    <row r="55" spans="1:22" ht="60" x14ac:dyDescent="0.25">
      <c r="A55" s="6" t="s">
        <v>315</v>
      </c>
      <c r="B55" s="6" t="s">
        <v>478</v>
      </c>
      <c r="C55" s="3" t="s">
        <v>159</v>
      </c>
      <c r="D55" s="4" t="s">
        <v>160</v>
      </c>
      <c r="E55" s="253">
        <v>410103800</v>
      </c>
      <c r="F55" s="254" t="s">
        <v>479</v>
      </c>
      <c r="G55" s="3" t="s">
        <v>161</v>
      </c>
      <c r="H55" s="418" t="s">
        <v>582</v>
      </c>
      <c r="I55" s="23">
        <v>3</v>
      </c>
      <c r="J55" s="234">
        <v>0.25</v>
      </c>
      <c r="K55" s="23" t="s">
        <v>423</v>
      </c>
      <c r="L55" s="10" t="e">
        <f>VLOOKUP(E55,[1]!Table4[[#All],[Código de indicador de producto (MGA)2]:[Programación del producto bien ó servicio 2027]],9,FALSE)</f>
        <v>#REF!</v>
      </c>
      <c r="M55" s="23">
        <v>3</v>
      </c>
      <c r="N55" s="23">
        <v>3</v>
      </c>
      <c r="O55" s="23">
        <v>3</v>
      </c>
      <c r="P55" s="23">
        <v>3</v>
      </c>
      <c r="Q55" s="409">
        <v>1</v>
      </c>
      <c r="R55" s="409">
        <v>1</v>
      </c>
      <c r="S55" s="406"/>
      <c r="U55" s="220">
        <f t="shared" si="1"/>
        <v>3</v>
      </c>
      <c r="V55" s="407">
        <f t="shared" si="4"/>
        <v>0.16129032258064516</v>
      </c>
    </row>
    <row r="56" spans="1:22" ht="75" x14ac:dyDescent="0.25">
      <c r="A56" s="6" t="s">
        <v>315</v>
      </c>
      <c r="B56" s="6" t="s">
        <v>478</v>
      </c>
      <c r="C56" s="3" t="s">
        <v>162</v>
      </c>
      <c r="D56" s="4" t="s">
        <v>160</v>
      </c>
      <c r="E56" s="253">
        <v>410103801</v>
      </c>
      <c r="F56" s="254" t="s">
        <v>479</v>
      </c>
      <c r="G56" s="3" t="s">
        <v>163</v>
      </c>
      <c r="H56" s="418" t="s">
        <v>646</v>
      </c>
      <c r="I56" s="23">
        <v>16</v>
      </c>
      <c r="J56" s="234">
        <v>0.25</v>
      </c>
      <c r="K56" s="23" t="s">
        <v>423</v>
      </c>
      <c r="L56" s="10" t="e">
        <f>VLOOKUP(E56,[1]!Table4[[#All],[Código de indicador de producto (MGA)2]:[Programación del producto bien ó servicio 2027]],9,FALSE)</f>
        <v>#REF!</v>
      </c>
      <c r="M56" s="23">
        <v>16</v>
      </c>
      <c r="N56" s="23">
        <v>16</v>
      </c>
      <c r="O56" s="23">
        <v>16</v>
      </c>
      <c r="P56" s="23">
        <v>16</v>
      </c>
      <c r="Q56" s="409">
        <v>1</v>
      </c>
      <c r="R56" s="409">
        <v>1</v>
      </c>
      <c r="S56" s="406" t="s">
        <v>2037</v>
      </c>
      <c r="T56" s="419" t="s">
        <v>2038</v>
      </c>
      <c r="U56" s="220">
        <f t="shared" si="1"/>
        <v>16</v>
      </c>
      <c r="V56" s="407">
        <f t="shared" si="4"/>
        <v>0.16129032258064516</v>
      </c>
    </row>
    <row r="57" spans="1:22" ht="90" x14ac:dyDescent="0.25">
      <c r="A57" s="6" t="s">
        <v>297</v>
      </c>
      <c r="B57" s="6" t="s">
        <v>310</v>
      </c>
      <c r="C57" s="3" t="s">
        <v>164</v>
      </c>
      <c r="D57" s="4" t="s">
        <v>165</v>
      </c>
      <c r="E57" s="253">
        <v>410106800</v>
      </c>
      <c r="F57" s="254" t="s">
        <v>479</v>
      </c>
      <c r="G57" s="3" t="s">
        <v>166</v>
      </c>
      <c r="H57" s="408" t="s">
        <v>582</v>
      </c>
      <c r="I57" s="23">
        <v>12</v>
      </c>
      <c r="J57" s="234">
        <v>0.25</v>
      </c>
      <c r="K57" s="23" t="s">
        <v>423</v>
      </c>
      <c r="L57" s="10" t="e">
        <f>VLOOKUP(E57,[1]!Table4[[#All],[Código de indicador de producto (MGA)2]:[Programación del producto bien ó servicio 2027]],9,FALSE)</f>
        <v>#REF!</v>
      </c>
      <c r="M57" s="23">
        <v>12</v>
      </c>
      <c r="N57" s="23">
        <v>12</v>
      </c>
      <c r="O57" s="64">
        <v>12</v>
      </c>
      <c r="P57" s="64">
        <v>12</v>
      </c>
      <c r="Q57" s="409">
        <v>1</v>
      </c>
      <c r="R57" s="409">
        <v>1</v>
      </c>
      <c r="S57" s="406"/>
      <c r="U57" s="220">
        <f t="shared" si="1"/>
        <v>12</v>
      </c>
      <c r="V57" s="407">
        <f t="shared" si="4"/>
        <v>0.16129032258064516</v>
      </c>
    </row>
    <row r="58" spans="1:22" ht="90" x14ac:dyDescent="0.25">
      <c r="A58" s="6" t="s">
        <v>315</v>
      </c>
      <c r="B58" s="6" t="s">
        <v>478</v>
      </c>
      <c r="C58" s="3" t="s">
        <v>167</v>
      </c>
      <c r="D58" s="4" t="s">
        <v>168</v>
      </c>
      <c r="E58" s="253">
        <v>410110000</v>
      </c>
      <c r="F58" s="254" t="s">
        <v>479</v>
      </c>
      <c r="G58" s="3" t="s">
        <v>169</v>
      </c>
      <c r="H58" s="418" t="s">
        <v>582</v>
      </c>
      <c r="I58" s="23">
        <v>300</v>
      </c>
      <c r="J58" s="234">
        <v>0.25</v>
      </c>
      <c r="K58" s="23" t="s">
        <v>423</v>
      </c>
      <c r="L58" s="10" t="e">
        <f>VLOOKUP(E58,[1]!Table4[[#All],[Código de indicador de producto (MGA)2]:[Programación del producto bien ó servicio 2027]],9,FALSE)</f>
        <v>#REF!</v>
      </c>
      <c r="M58" s="23">
        <v>75</v>
      </c>
      <c r="N58" s="23">
        <v>75</v>
      </c>
      <c r="O58" s="23">
        <v>75</v>
      </c>
      <c r="P58" s="23">
        <v>75</v>
      </c>
      <c r="Q58" s="404">
        <v>0.9</v>
      </c>
      <c r="R58" s="404">
        <v>0.17</v>
      </c>
      <c r="S58" s="406" t="s">
        <v>2039</v>
      </c>
      <c r="T58" s="419" t="s">
        <v>2040</v>
      </c>
      <c r="U58" s="220">
        <f t="shared" si="1"/>
        <v>12.750000000000002</v>
      </c>
      <c r="V58" s="407">
        <f t="shared" si="4"/>
        <v>2.7419354838709678E-2</v>
      </c>
    </row>
    <row r="59" spans="1:22" ht="90" x14ac:dyDescent="0.25">
      <c r="A59" s="6" t="s">
        <v>315</v>
      </c>
      <c r="B59" s="6" t="s">
        <v>315</v>
      </c>
      <c r="C59" s="3" t="s">
        <v>170</v>
      </c>
      <c r="D59" s="4" t="s">
        <v>171</v>
      </c>
      <c r="E59" s="253">
        <v>410204600</v>
      </c>
      <c r="F59" s="254" t="s">
        <v>479</v>
      </c>
      <c r="G59" s="3" t="s">
        <v>172</v>
      </c>
      <c r="H59" s="420" t="s">
        <v>582</v>
      </c>
      <c r="I59" s="23">
        <v>20</v>
      </c>
      <c r="J59" s="234">
        <v>0.25</v>
      </c>
      <c r="K59" s="23" t="s">
        <v>423</v>
      </c>
      <c r="L59" s="10" t="e">
        <f>VLOOKUP(E59,[1]!Table4[[#All],[Código de indicador de producto (MGA)2]:[Programación del producto bien ó servicio 2027]],9,FALSE)</f>
        <v>#REF!</v>
      </c>
      <c r="M59" s="23">
        <v>5</v>
      </c>
      <c r="N59" s="23">
        <v>5</v>
      </c>
      <c r="O59" s="23">
        <v>5</v>
      </c>
      <c r="P59" s="23">
        <v>5</v>
      </c>
      <c r="Q59" s="409">
        <v>1</v>
      </c>
      <c r="R59" s="409">
        <v>1</v>
      </c>
      <c r="S59" s="406"/>
      <c r="U59" s="220">
        <f t="shared" si="1"/>
        <v>5</v>
      </c>
      <c r="V59" s="407">
        <f t="shared" si="4"/>
        <v>0.16129032258064516</v>
      </c>
    </row>
    <row r="60" spans="1:22" ht="75" x14ac:dyDescent="0.25">
      <c r="A60" s="6" t="s">
        <v>315</v>
      </c>
      <c r="B60" s="6" t="s">
        <v>315</v>
      </c>
      <c r="C60" s="3" t="s">
        <v>173</v>
      </c>
      <c r="D60" s="4" t="s">
        <v>174</v>
      </c>
      <c r="E60" s="253">
        <v>410204700</v>
      </c>
      <c r="F60" s="254" t="s">
        <v>479</v>
      </c>
      <c r="G60" s="3" t="s">
        <v>175</v>
      </c>
      <c r="H60" s="420" t="s">
        <v>582</v>
      </c>
      <c r="I60" s="23">
        <v>2</v>
      </c>
      <c r="J60" s="234">
        <v>0.25</v>
      </c>
      <c r="K60" s="23" t="s">
        <v>423</v>
      </c>
      <c r="L60" s="10" t="e">
        <f>VLOOKUP(E60,[1]!Table4[[#All],[Código de indicador de producto (MGA)2]:[Programación del producto bien ó servicio 2027]],9,FALSE)</f>
        <v>#REF!</v>
      </c>
      <c r="M60" s="23">
        <v>2</v>
      </c>
      <c r="N60" s="23">
        <v>2</v>
      </c>
      <c r="O60" s="23">
        <v>2</v>
      </c>
      <c r="P60" s="23">
        <v>2</v>
      </c>
      <c r="Q60" s="409">
        <v>1</v>
      </c>
      <c r="R60" s="409">
        <v>1</v>
      </c>
      <c r="S60" s="406"/>
      <c r="U60" s="220">
        <f t="shared" si="1"/>
        <v>2</v>
      </c>
      <c r="V60" s="407">
        <f t="shared" si="4"/>
        <v>0.16129032258064516</v>
      </c>
    </row>
    <row r="61" spans="1:22" ht="60" x14ac:dyDescent="0.25">
      <c r="A61" s="6" t="s">
        <v>315</v>
      </c>
      <c r="B61" s="6" t="s">
        <v>315</v>
      </c>
      <c r="C61" s="5" t="s">
        <v>176</v>
      </c>
      <c r="D61" s="6" t="s">
        <v>177</v>
      </c>
      <c r="E61" s="253">
        <v>410205200</v>
      </c>
      <c r="F61" s="254" t="s">
        <v>479</v>
      </c>
      <c r="G61" s="5" t="s">
        <v>178</v>
      </c>
      <c r="H61" s="420" t="s">
        <v>582</v>
      </c>
      <c r="I61" s="23">
        <v>100</v>
      </c>
      <c r="J61" s="234">
        <v>0.25</v>
      </c>
      <c r="K61" s="23" t="s">
        <v>423</v>
      </c>
      <c r="L61" s="10" t="e">
        <f>VLOOKUP(E61,[1]!Table4[[#All],[Código de indicador de producto (MGA)2]:[Programación del producto bien ó servicio 2027]],9,FALSE)</f>
        <v>#REF!</v>
      </c>
      <c r="M61" s="23">
        <v>100</v>
      </c>
      <c r="N61" s="23">
        <v>100</v>
      </c>
      <c r="O61" s="23">
        <v>100</v>
      </c>
      <c r="P61" s="23">
        <v>100</v>
      </c>
      <c r="Q61" s="409">
        <v>0.9</v>
      </c>
      <c r="R61" s="409">
        <v>0.57999999999999996</v>
      </c>
      <c r="S61" s="406" t="s">
        <v>2041</v>
      </c>
      <c r="U61" s="220">
        <f t="shared" si="1"/>
        <v>57.999999999999993</v>
      </c>
      <c r="V61" s="407">
        <f t="shared" si="4"/>
        <v>9.3548387096774183E-2</v>
      </c>
    </row>
    <row r="62" spans="1:22" ht="60" x14ac:dyDescent="0.25">
      <c r="A62" s="6" t="s">
        <v>315</v>
      </c>
      <c r="B62" s="6" t="s">
        <v>478</v>
      </c>
      <c r="C62" s="5" t="s">
        <v>179</v>
      </c>
      <c r="D62" s="6" t="s">
        <v>180</v>
      </c>
      <c r="E62" s="253">
        <v>410305200</v>
      </c>
      <c r="F62" s="254" t="s">
        <v>479</v>
      </c>
      <c r="G62" s="5" t="s">
        <v>181</v>
      </c>
      <c r="H62" s="418" t="s">
        <v>582</v>
      </c>
      <c r="I62" s="23">
        <v>3109</v>
      </c>
      <c r="J62" s="234">
        <v>0.25</v>
      </c>
      <c r="K62" s="23" t="s">
        <v>423</v>
      </c>
      <c r="L62" s="10" t="e">
        <f>VLOOKUP(E62,[1]!Table4[[#All],[Código de indicador de producto (MGA)2]:[Programación del producto bien ó servicio 2027]],9,FALSE)</f>
        <v>#REF!</v>
      </c>
      <c r="M62" s="23">
        <v>3109</v>
      </c>
      <c r="N62" s="23">
        <v>3109</v>
      </c>
      <c r="O62" s="23">
        <v>3109</v>
      </c>
      <c r="P62" s="23">
        <v>3109</v>
      </c>
      <c r="Q62" s="409">
        <v>0.95</v>
      </c>
      <c r="R62" s="409">
        <v>1</v>
      </c>
      <c r="S62" s="406"/>
      <c r="U62" s="220">
        <f t="shared" si="1"/>
        <v>3109</v>
      </c>
      <c r="V62" s="407">
        <f t="shared" si="4"/>
        <v>0.16129032258064516</v>
      </c>
    </row>
    <row r="63" spans="1:22" ht="90" x14ac:dyDescent="0.25">
      <c r="A63" s="6" t="s">
        <v>315</v>
      </c>
      <c r="B63" s="6" t="s">
        <v>478</v>
      </c>
      <c r="C63" s="3" t="s">
        <v>182</v>
      </c>
      <c r="D63" s="4" t="s">
        <v>183</v>
      </c>
      <c r="E63" s="253">
        <v>410306100</v>
      </c>
      <c r="F63" s="254" t="s">
        <v>479</v>
      </c>
      <c r="G63" s="3" t="s">
        <v>184</v>
      </c>
      <c r="H63" s="418" t="s">
        <v>582</v>
      </c>
      <c r="I63" s="23">
        <v>724</v>
      </c>
      <c r="J63" s="234">
        <v>0.25</v>
      </c>
      <c r="K63" s="23" t="s">
        <v>423</v>
      </c>
      <c r="L63" s="10" t="e">
        <f>VLOOKUP(E63,[1]!Table4[[#All],[Código de indicador de producto (MGA)2]:[Programación del producto bien ó servicio 2027]],9,FALSE)</f>
        <v>#REF!</v>
      </c>
      <c r="M63" s="23">
        <v>724</v>
      </c>
      <c r="N63" s="23">
        <v>724</v>
      </c>
      <c r="O63" s="136">
        <v>724</v>
      </c>
      <c r="P63" s="136">
        <v>724</v>
      </c>
      <c r="Q63" s="409">
        <v>0.95</v>
      </c>
      <c r="R63" s="409">
        <v>1</v>
      </c>
      <c r="S63" s="406"/>
      <c r="U63" s="220">
        <f t="shared" si="1"/>
        <v>724</v>
      </c>
      <c r="V63" s="407">
        <f t="shared" si="4"/>
        <v>0.16129032258064516</v>
      </c>
    </row>
    <row r="64" spans="1:22" ht="60" x14ac:dyDescent="0.25">
      <c r="A64" s="6" t="s">
        <v>315</v>
      </c>
      <c r="B64" s="6" t="s">
        <v>478</v>
      </c>
      <c r="C64" s="5" t="s">
        <v>933</v>
      </c>
      <c r="D64" s="6" t="s">
        <v>186</v>
      </c>
      <c r="E64" s="253">
        <v>410400800</v>
      </c>
      <c r="F64" s="254" t="s">
        <v>479</v>
      </c>
      <c r="G64" s="5" t="s">
        <v>187</v>
      </c>
      <c r="H64" s="418" t="s">
        <v>582</v>
      </c>
      <c r="I64" s="23">
        <v>90</v>
      </c>
      <c r="J64" s="234">
        <v>0.25</v>
      </c>
      <c r="K64" s="23" t="s">
        <v>423</v>
      </c>
      <c r="L64" s="10" t="e">
        <f>VLOOKUP(E64,[1]!Table4[[#All],[Código de indicador de producto (MGA)2]:[Programación del producto bien ó servicio 2027]],9,FALSE)</f>
        <v>#REF!</v>
      </c>
      <c r="M64" s="23">
        <v>90</v>
      </c>
      <c r="N64" s="23">
        <v>90</v>
      </c>
      <c r="O64" s="23">
        <v>90</v>
      </c>
      <c r="P64" s="23">
        <v>90</v>
      </c>
      <c r="Q64" s="409">
        <v>0.95</v>
      </c>
      <c r="R64" s="409">
        <v>1</v>
      </c>
      <c r="S64" s="406"/>
      <c r="U64" s="220">
        <f t="shared" si="1"/>
        <v>90</v>
      </c>
      <c r="V64" s="407">
        <f t="shared" si="4"/>
        <v>0.16129032258064516</v>
      </c>
    </row>
    <row r="65" spans="1:22" ht="60" x14ac:dyDescent="0.25">
      <c r="A65" s="6" t="s">
        <v>315</v>
      </c>
      <c r="B65" s="6" t="s">
        <v>478</v>
      </c>
      <c r="C65" s="5" t="s">
        <v>185</v>
      </c>
      <c r="D65" s="6" t="s">
        <v>186</v>
      </c>
      <c r="E65" s="253">
        <v>410400800</v>
      </c>
      <c r="F65" s="254" t="s">
        <v>479</v>
      </c>
      <c r="G65" s="5" t="s">
        <v>187</v>
      </c>
      <c r="H65" s="418" t="s">
        <v>582</v>
      </c>
      <c r="I65" s="23">
        <v>465</v>
      </c>
      <c r="J65" s="234">
        <v>0.25</v>
      </c>
      <c r="K65" s="23" t="s">
        <v>423</v>
      </c>
      <c r="L65" s="10" t="e">
        <f>VLOOKUP(E65,[1]!Table4[[#All],[Código de indicador de producto (MGA)2]:[Programación del producto bien ó servicio 2027]],9,FALSE)</f>
        <v>#REF!</v>
      </c>
      <c r="M65" s="23">
        <v>465</v>
      </c>
      <c r="N65" s="23">
        <v>465</v>
      </c>
      <c r="O65" s="23">
        <v>465</v>
      </c>
      <c r="P65" s="23">
        <v>465</v>
      </c>
      <c r="Q65" s="409">
        <v>0.95</v>
      </c>
      <c r="R65" s="409">
        <v>1</v>
      </c>
      <c r="S65" s="406"/>
      <c r="U65" s="220">
        <f t="shared" si="1"/>
        <v>465</v>
      </c>
      <c r="V65" s="407">
        <f t="shared" si="4"/>
        <v>0.16129032258064516</v>
      </c>
    </row>
    <row r="66" spans="1:22" ht="75" x14ac:dyDescent="0.25">
      <c r="A66" s="6" t="s">
        <v>315</v>
      </c>
      <c r="B66" s="6" t="s">
        <v>478</v>
      </c>
      <c r="C66" s="3" t="s">
        <v>189</v>
      </c>
      <c r="D66" s="4" t="s">
        <v>190</v>
      </c>
      <c r="E66" s="253">
        <v>410402000</v>
      </c>
      <c r="F66" s="254" t="s">
        <v>479</v>
      </c>
      <c r="G66" s="3" t="s">
        <v>191</v>
      </c>
      <c r="H66" s="418" t="s">
        <v>582</v>
      </c>
      <c r="I66" s="23">
        <v>200</v>
      </c>
      <c r="J66" s="234">
        <v>0.25</v>
      </c>
      <c r="K66" s="23" t="s">
        <v>423</v>
      </c>
      <c r="L66" s="10" t="e">
        <f>VLOOKUP(E66,[1]!Table4[[#All],[Código de indicador de producto (MGA)2]:[Programación del producto bien ó servicio 2027]],9,FALSE)</f>
        <v>#REF!</v>
      </c>
      <c r="M66" s="23">
        <v>200</v>
      </c>
      <c r="N66" s="23">
        <v>200</v>
      </c>
      <c r="O66" s="23">
        <v>200</v>
      </c>
      <c r="P66" s="23">
        <v>200</v>
      </c>
      <c r="Q66" s="409">
        <v>0.9</v>
      </c>
      <c r="R66" s="409">
        <v>1</v>
      </c>
      <c r="S66" s="406"/>
      <c r="U66" s="220">
        <f t="shared" si="1"/>
        <v>200</v>
      </c>
      <c r="V66" s="407">
        <f t="shared" si="4"/>
        <v>0.16129032258064516</v>
      </c>
    </row>
    <row r="67" spans="1:22" ht="45" x14ac:dyDescent="0.25">
      <c r="A67" s="6" t="s">
        <v>315</v>
      </c>
      <c r="B67" s="6" t="s">
        <v>478</v>
      </c>
      <c r="C67" s="3" t="s">
        <v>192</v>
      </c>
      <c r="D67" s="4" t="s">
        <v>193</v>
      </c>
      <c r="E67" s="253">
        <v>410402700</v>
      </c>
      <c r="F67" s="254" t="s">
        <v>479</v>
      </c>
      <c r="G67" s="3" t="s">
        <v>194</v>
      </c>
      <c r="H67" s="418" t="s">
        <v>582</v>
      </c>
      <c r="I67" s="23">
        <v>118</v>
      </c>
      <c r="J67" s="234">
        <v>0.25</v>
      </c>
      <c r="K67" s="23" t="s">
        <v>423</v>
      </c>
      <c r="L67" s="10" t="e">
        <f>VLOOKUP(E67,[1]!Table4[[#All],[Código de indicador de producto (MGA)2]:[Programación del producto bien ó servicio 2027]],9,FALSE)</f>
        <v>#REF!</v>
      </c>
      <c r="M67" s="23">
        <v>118</v>
      </c>
      <c r="N67" s="23">
        <v>118</v>
      </c>
      <c r="O67" s="23">
        <v>118</v>
      </c>
      <c r="P67" s="23">
        <v>118</v>
      </c>
      <c r="Q67" s="409">
        <v>0.9</v>
      </c>
      <c r="R67" s="409">
        <v>1</v>
      </c>
      <c r="S67" s="406" t="s">
        <v>2042</v>
      </c>
      <c r="U67" s="220">
        <f t="shared" ref="U67:U93" si="5">M67*R67</f>
        <v>118</v>
      </c>
      <c r="V67" s="407">
        <f t="shared" si="4"/>
        <v>0.16129032258064516</v>
      </c>
    </row>
    <row r="68" spans="1:22" ht="60" x14ac:dyDescent="0.25">
      <c r="A68" s="6" t="s">
        <v>315</v>
      </c>
      <c r="B68" s="6" t="s">
        <v>506</v>
      </c>
      <c r="C68" s="5" t="s">
        <v>195</v>
      </c>
      <c r="D68" s="6" t="s">
        <v>196</v>
      </c>
      <c r="E68" s="253">
        <v>430100400</v>
      </c>
      <c r="F68" s="254" t="s">
        <v>507</v>
      </c>
      <c r="G68" s="5" t="s">
        <v>197</v>
      </c>
      <c r="H68" s="421" t="s">
        <v>582</v>
      </c>
      <c r="I68" s="23">
        <v>10</v>
      </c>
      <c r="J68" s="234">
        <v>0.25</v>
      </c>
      <c r="K68" s="23" t="s">
        <v>423</v>
      </c>
      <c r="L68" s="10" t="e">
        <f>VLOOKUP(E68,[1]!Table4[[#All],[Código de indicador de producto (MGA)2]:[Programación del producto bien ó servicio 2027]],9,FALSE)</f>
        <v>#REF!</v>
      </c>
      <c r="M68" s="23">
        <v>10</v>
      </c>
      <c r="N68" s="23">
        <v>10</v>
      </c>
      <c r="O68" s="23">
        <v>10</v>
      </c>
      <c r="P68" s="23">
        <v>10</v>
      </c>
      <c r="Q68" s="404">
        <v>0.7</v>
      </c>
      <c r="R68" s="404">
        <v>1</v>
      </c>
      <c r="S68" s="406" t="s">
        <v>2043</v>
      </c>
      <c r="T68" s="412"/>
      <c r="U68" s="220">
        <f t="shared" si="5"/>
        <v>10</v>
      </c>
      <c r="V68" s="407">
        <f t="shared" si="4"/>
        <v>0.16129032258064516</v>
      </c>
    </row>
    <row r="69" spans="1:22" ht="45" x14ac:dyDescent="0.25">
      <c r="A69" s="6" t="s">
        <v>315</v>
      </c>
      <c r="B69" s="6" t="s">
        <v>506</v>
      </c>
      <c r="C69" s="5" t="s">
        <v>198</v>
      </c>
      <c r="D69" s="6" t="s">
        <v>199</v>
      </c>
      <c r="E69" s="253">
        <v>430103201</v>
      </c>
      <c r="F69" s="254" t="s">
        <v>507</v>
      </c>
      <c r="G69" s="5" t="s">
        <v>200</v>
      </c>
      <c r="H69" s="421" t="s">
        <v>646</v>
      </c>
      <c r="I69" s="23">
        <v>3500</v>
      </c>
      <c r="J69" s="234">
        <v>0.25</v>
      </c>
      <c r="K69" s="23" t="s">
        <v>423</v>
      </c>
      <c r="L69" s="10" t="e">
        <f>VLOOKUP(E69,[1]!Table4[[#All],[Código de indicador de producto (MGA)2]:[Programación del producto bien ó servicio 2027]],9,FALSE)</f>
        <v>#REF!</v>
      </c>
      <c r="M69" s="23">
        <v>3500</v>
      </c>
      <c r="N69" s="23">
        <v>3500</v>
      </c>
      <c r="O69" s="23">
        <v>3500</v>
      </c>
      <c r="P69" s="23">
        <v>3500</v>
      </c>
      <c r="Q69" s="409">
        <v>0.86</v>
      </c>
      <c r="R69" s="409">
        <v>1</v>
      </c>
      <c r="S69" s="406"/>
      <c r="U69" s="220">
        <f t="shared" si="5"/>
        <v>3500</v>
      </c>
      <c r="V69" s="407">
        <f t="shared" si="4"/>
        <v>0.16129032258064516</v>
      </c>
    </row>
    <row r="70" spans="1:22" ht="60" x14ac:dyDescent="0.25">
      <c r="A70" s="6" t="s">
        <v>315</v>
      </c>
      <c r="B70" s="6" t="s">
        <v>506</v>
      </c>
      <c r="C70" s="5" t="s">
        <v>201</v>
      </c>
      <c r="D70" s="6" t="s">
        <v>202</v>
      </c>
      <c r="E70" s="253">
        <v>430103700</v>
      </c>
      <c r="F70" s="254" t="s">
        <v>507</v>
      </c>
      <c r="G70" s="5" t="s">
        <v>203</v>
      </c>
      <c r="H70" s="421" t="s">
        <v>582</v>
      </c>
      <c r="I70" s="23">
        <v>1200</v>
      </c>
      <c r="J70" s="234">
        <v>0.25</v>
      </c>
      <c r="K70" s="23" t="s">
        <v>423</v>
      </c>
      <c r="L70" s="10" t="e">
        <f>VLOOKUP(E70,[1]!Table4[[#All],[Código de indicador de producto (MGA)2]:[Programación del producto bien ó servicio 2027]],9,FALSE)</f>
        <v>#REF!</v>
      </c>
      <c r="M70" s="23">
        <v>1200</v>
      </c>
      <c r="N70" s="23">
        <v>1200</v>
      </c>
      <c r="O70" s="23">
        <v>1200</v>
      </c>
      <c r="P70" s="23">
        <v>1200</v>
      </c>
      <c r="Q70" s="409">
        <v>1</v>
      </c>
      <c r="R70" s="409">
        <v>1</v>
      </c>
      <c r="S70" s="406"/>
      <c r="U70" s="220">
        <f t="shared" si="5"/>
        <v>1200</v>
      </c>
      <c r="V70" s="407">
        <f t="shared" si="4"/>
        <v>0.16129032258064516</v>
      </c>
    </row>
    <row r="71" spans="1:22" ht="90" x14ac:dyDescent="0.25">
      <c r="A71" s="6" t="s">
        <v>315</v>
      </c>
      <c r="B71" s="6" t="s">
        <v>506</v>
      </c>
      <c r="C71" s="3" t="s">
        <v>204</v>
      </c>
      <c r="D71" s="4" t="s">
        <v>205</v>
      </c>
      <c r="E71" s="253">
        <v>430103801</v>
      </c>
      <c r="F71" s="254" t="s">
        <v>507</v>
      </c>
      <c r="G71" s="3" t="s">
        <v>206</v>
      </c>
      <c r="H71" s="421" t="s">
        <v>646</v>
      </c>
      <c r="I71" s="23">
        <v>5200</v>
      </c>
      <c r="J71" s="234">
        <v>0.25</v>
      </c>
      <c r="K71" s="23" t="s">
        <v>423</v>
      </c>
      <c r="L71" s="10" t="e">
        <f>VLOOKUP(E71,[1]!Table4[[#All],[Código de indicador de producto (MGA)2]:[Programación del producto bien ó servicio 2027]],9,FALSE)</f>
        <v>#REF!</v>
      </c>
      <c r="M71" s="23">
        <v>5200</v>
      </c>
      <c r="N71" s="23">
        <v>5200</v>
      </c>
      <c r="O71" s="23">
        <v>5200</v>
      </c>
      <c r="P71" s="23">
        <v>5200</v>
      </c>
      <c r="Q71" s="409">
        <v>0.81</v>
      </c>
      <c r="R71" s="409">
        <v>1</v>
      </c>
      <c r="S71" s="406"/>
      <c r="U71" s="220">
        <f t="shared" si="5"/>
        <v>5200</v>
      </c>
      <c r="V71" s="407">
        <f t="shared" si="4"/>
        <v>0.16129032258064516</v>
      </c>
    </row>
    <row r="72" spans="1:22" ht="45" x14ac:dyDescent="0.25">
      <c r="A72" s="6" t="s">
        <v>297</v>
      </c>
      <c r="B72" s="6" t="s">
        <v>297</v>
      </c>
      <c r="C72" s="5" t="s">
        <v>207</v>
      </c>
      <c r="D72" s="6" t="s">
        <v>208</v>
      </c>
      <c r="E72" s="253">
        <v>450102600</v>
      </c>
      <c r="F72" s="254" t="s">
        <v>279</v>
      </c>
      <c r="G72" s="5" t="s">
        <v>209</v>
      </c>
      <c r="H72" s="408" t="s">
        <v>582</v>
      </c>
      <c r="I72" s="23">
        <v>1</v>
      </c>
      <c r="J72" s="234">
        <v>0.25</v>
      </c>
      <c r="K72" s="23" t="s">
        <v>423</v>
      </c>
      <c r="L72" s="10" t="e">
        <f>VLOOKUP(E72,[1]!Table4[[#All],[Código de indicador de producto (MGA)2]:[Programación del producto bien ó servicio 2027]],9,FALSE)</f>
        <v>#REF!</v>
      </c>
      <c r="M72" s="23">
        <v>1</v>
      </c>
      <c r="N72" s="23">
        <v>1</v>
      </c>
      <c r="O72" s="64">
        <v>1</v>
      </c>
      <c r="P72" s="64">
        <v>1</v>
      </c>
      <c r="Q72" s="409">
        <v>0.53</v>
      </c>
      <c r="R72" s="409">
        <v>0.99</v>
      </c>
      <c r="S72" s="406"/>
      <c r="T72" s="412"/>
      <c r="U72" s="220">
        <f t="shared" si="5"/>
        <v>0.99</v>
      </c>
      <c r="V72" s="407">
        <f t="shared" si="4"/>
        <v>0.1596774193548387</v>
      </c>
    </row>
    <row r="73" spans="1:22" ht="60" x14ac:dyDescent="0.25">
      <c r="A73" s="6" t="s">
        <v>297</v>
      </c>
      <c r="B73" s="6" t="s">
        <v>297</v>
      </c>
      <c r="C73" s="4" t="s">
        <v>210</v>
      </c>
      <c r="D73" s="3" t="s">
        <v>211</v>
      </c>
      <c r="E73" s="253">
        <v>450102900</v>
      </c>
      <c r="F73" s="254" t="s">
        <v>279</v>
      </c>
      <c r="G73" s="3" t="s">
        <v>212</v>
      </c>
      <c r="H73" s="410" t="s">
        <v>582</v>
      </c>
      <c r="I73" s="23">
        <v>4</v>
      </c>
      <c r="J73" s="234">
        <v>0.33333333333333337</v>
      </c>
      <c r="K73" s="23" t="s">
        <v>423</v>
      </c>
      <c r="L73" s="10" t="e">
        <f>VLOOKUP(E73,[1]!Table4[[#All],[Código de indicador de producto (MGA)2]:[Programación del producto bien ó servicio 2027]],9,FALSE)</f>
        <v>#REF!</v>
      </c>
      <c r="M73" s="23">
        <v>1</v>
      </c>
      <c r="N73" s="23"/>
      <c r="O73" s="64">
        <v>2</v>
      </c>
      <c r="P73" s="64">
        <v>1</v>
      </c>
      <c r="Q73" s="409">
        <v>0</v>
      </c>
      <c r="R73" s="411">
        <v>1</v>
      </c>
      <c r="S73" s="406" t="s">
        <v>2044</v>
      </c>
      <c r="U73" s="220">
        <f t="shared" si="5"/>
        <v>1</v>
      </c>
      <c r="V73" s="422">
        <f>$X$1*R73</f>
        <v>0.21505376344086022</v>
      </c>
    </row>
    <row r="74" spans="1:22" ht="60" x14ac:dyDescent="0.25">
      <c r="A74" s="6" t="s">
        <v>315</v>
      </c>
      <c r="B74" s="6" t="s">
        <v>315</v>
      </c>
      <c r="C74" s="5" t="s">
        <v>213</v>
      </c>
      <c r="D74" s="6" t="s">
        <v>214</v>
      </c>
      <c r="E74" s="253">
        <v>450105001</v>
      </c>
      <c r="F74" s="254" t="s">
        <v>279</v>
      </c>
      <c r="G74" s="5" t="s">
        <v>215</v>
      </c>
      <c r="H74" s="420" t="s">
        <v>646</v>
      </c>
      <c r="I74" s="23">
        <v>150</v>
      </c>
      <c r="J74" s="234">
        <v>0.25</v>
      </c>
      <c r="K74" s="23" t="s">
        <v>423</v>
      </c>
      <c r="L74" s="10" t="e">
        <f>VLOOKUP(E74,[1]!Table4[[#All],[Código de indicador de producto (MGA)2]:[Programación del producto bien ó servicio 2027]],9,FALSE)</f>
        <v>#REF!</v>
      </c>
      <c r="M74" s="23">
        <v>150</v>
      </c>
      <c r="N74" s="23">
        <v>150</v>
      </c>
      <c r="O74" s="23">
        <v>150</v>
      </c>
      <c r="P74" s="23">
        <v>150</v>
      </c>
      <c r="Q74" s="409">
        <v>0.8</v>
      </c>
      <c r="R74" s="409">
        <v>1</v>
      </c>
      <c r="S74" s="406"/>
      <c r="U74" s="220">
        <f t="shared" si="5"/>
        <v>150</v>
      </c>
      <c r="V74" s="407">
        <f t="shared" ref="V74:V93" si="6">$W$1*R74</f>
        <v>0.16129032258064516</v>
      </c>
    </row>
    <row r="75" spans="1:22" ht="90" x14ac:dyDescent="0.25">
      <c r="A75" s="6" t="s">
        <v>285</v>
      </c>
      <c r="B75" s="6" t="s">
        <v>321</v>
      </c>
      <c r="C75" s="5" t="s">
        <v>216</v>
      </c>
      <c r="D75" s="6" t="s">
        <v>217</v>
      </c>
      <c r="E75" s="253">
        <v>450105400</v>
      </c>
      <c r="F75" s="254" t="s">
        <v>279</v>
      </c>
      <c r="G75" s="5" t="s">
        <v>218</v>
      </c>
      <c r="H75" s="403" t="s">
        <v>582</v>
      </c>
      <c r="I75" s="23">
        <v>4000</v>
      </c>
      <c r="J75" s="234">
        <v>0.25</v>
      </c>
      <c r="K75" s="23" t="s">
        <v>423</v>
      </c>
      <c r="L75" s="10" t="e">
        <f>VLOOKUP(E75,[1]!Table4[[#All],[Código de indicador de producto (MGA)2]:[Programación del producto bien ó servicio 2027]],9,FALSE)</f>
        <v>#REF!</v>
      </c>
      <c r="M75" s="23">
        <v>1000</v>
      </c>
      <c r="N75" s="23">
        <v>1000</v>
      </c>
      <c r="O75" s="23">
        <v>1000</v>
      </c>
      <c r="P75" s="23">
        <v>1000</v>
      </c>
      <c r="Q75" s="409">
        <v>0.95</v>
      </c>
      <c r="R75" s="409">
        <v>1</v>
      </c>
      <c r="S75" s="406"/>
      <c r="U75" s="220">
        <f t="shared" si="5"/>
        <v>1000</v>
      </c>
      <c r="V75" s="407">
        <f t="shared" si="6"/>
        <v>0.16129032258064516</v>
      </c>
    </row>
    <row r="76" spans="1:22" ht="96" customHeight="1" x14ac:dyDescent="0.25">
      <c r="A76" s="6" t="s">
        <v>276</v>
      </c>
      <c r="B76" s="6" t="s">
        <v>523</v>
      </c>
      <c r="C76" s="3" t="s">
        <v>219</v>
      </c>
      <c r="D76" s="4" t="s">
        <v>220</v>
      </c>
      <c r="E76" s="253">
        <v>450200109</v>
      </c>
      <c r="F76" s="254" t="s">
        <v>279</v>
      </c>
      <c r="G76" s="3" t="s">
        <v>221</v>
      </c>
      <c r="H76" s="408" t="s">
        <v>646</v>
      </c>
      <c r="I76" s="23">
        <v>8</v>
      </c>
      <c r="J76" s="234">
        <v>0.25</v>
      </c>
      <c r="K76" s="23" t="s">
        <v>423</v>
      </c>
      <c r="L76" s="10" t="e">
        <f>VLOOKUP(E76,[1]!Table4[[#All],[Código de indicador de producto (MGA)2]:[Programación del producto bien ó servicio 2027]],9,FALSE)</f>
        <v>#REF!</v>
      </c>
      <c r="M76" s="23">
        <v>8</v>
      </c>
      <c r="N76" s="23">
        <v>8</v>
      </c>
      <c r="O76" s="64">
        <v>8</v>
      </c>
      <c r="P76" s="64">
        <v>8</v>
      </c>
      <c r="Q76" s="409">
        <v>0.6</v>
      </c>
      <c r="R76" s="411">
        <f>(6*100)/M76/100</f>
        <v>0.75</v>
      </c>
      <c r="S76" s="406" t="s">
        <v>2045</v>
      </c>
      <c r="T76" s="6" t="s">
        <v>2046</v>
      </c>
      <c r="U76" s="220">
        <f t="shared" si="5"/>
        <v>6</v>
      </c>
      <c r="V76" s="407">
        <f t="shared" si="6"/>
        <v>0.12096774193548387</v>
      </c>
    </row>
    <row r="77" spans="1:22" ht="90" x14ac:dyDescent="0.25">
      <c r="A77" s="6" t="s">
        <v>315</v>
      </c>
      <c r="B77" s="6" t="s">
        <v>315</v>
      </c>
      <c r="C77" s="3" t="s">
        <v>222</v>
      </c>
      <c r="D77" s="4" t="s">
        <v>223</v>
      </c>
      <c r="E77" s="253">
        <v>450202204</v>
      </c>
      <c r="F77" s="254" t="s">
        <v>279</v>
      </c>
      <c r="G77" s="3" t="s">
        <v>224</v>
      </c>
      <c r="H77" s="420" t="s">
        <v>646</v>
      </c>
      <c r="I77" s="23">
        <v>1</v>
      </c>
      <c r="J77" s="234">
        <v>0.25</v>
      </c>
      <c r="K77" s="23" t="s">
        <v>423</v>
      </c>
      <c r="L77" s="10" t="e">
        <f>VLOOKUP(E77,[1]!Table4[[#All],[Código de indicador de producto (MGA)2]:[Programación del producto bien ó servicio 2027]],9,FALSE)</f>
        <v>#REF!</v>
      </c>
      <c r="M77" s="23">
        <v>1</v>
      </c>
      <c r="N77" s="23">
        <v>1</v>
      </c>
      <c r="O77" s="64">
        <v>1</v>
      </c>
      <c r="P77" s="64">
        <v>1</v>
      </c>
      <c r="Q77" s="404">
        <v>0.8</v>
      </c>
      <c r="R77" s="404">
        <v>1</v>
      </c>
      <c r="S77" s="406"/>
      <c r="U77" s="220">
        <f t="shared" si="5"/>
        <v>1</v>
      </c>
      <c r="V77" s="407">
        <f t="shared" si="6"/>
        <v>0.16129032258064516</v>
      </c>
    </row>
    <row r="78" spans="1:22" ht="90" x14ac:dyDescent="0.25">
      <c r="A78" s="6" t="s">
        <v>315</v>
      </c>
      <c r="B78" s="6" t="s">
        <v>315</v>
      </c>
      <c r="C78" s="5" t="s">
        <v>225</v>
      </c>
      <c r="D78" s="6" t="s">
        <v>226</v>
      </c>
      <c r="E78" s="253">
        <v>450203300</v>
      </c>
      <c r="F78" s="254" t="s">
        <v>279</v>
      </c>
      <c r="G78" s="5" t="s">
        <v>227</v>
      </c>
      <c r="H78" s="420" t="s">
        <v>582</v>
      </c>
      <c r="I78" s="23">
        <v>16</v>
      </c>
      <c r="J78" s="234">
        <v>0.25</v>
      </c>
      <c r="K78" s="23" t="s">
        <v>423</v>
      </c>
      <c r="L78" s="10" t="e">
        <f>VLOOKUP(E78,[1]!Table4[[#All],[Código de indicador de producto (MGA)2]:[Programación del producto bien ó servicio 2027]],9,FALSE)</f>
        <v>#REF!</v>
      </c>
      <c r="M78" s="23">
        <v>4</v>
      </c>
      <c r="N78" s="23">
        <v>4</v>
      </c>
      <c r="O78" s="64">
        <v>4</v>
      </c>
      <c r="P78" s="64">
        <v>4</v>
      </c>
      <c r="Q78" s="409">
        <v>0.75</v>
      </c>
      <c r="R78" s="409">
        <v>1</v>
      </c>
      <c r="S78" s="406"/>
      <c r="U78" s="220">
        <f t="shared" si="5"/>
        <v>4</v>
      </c>
      <c r="V78" s="407">
        <f t="shared" si="6"/>
        <v>0.16129032258064516</v>
      </c>
    </row>
    <row r="79" spans="1:22" ht="60" x14ac:dyDescent="0.25">
      <c r="A79" s="6" t="s">
        <v>285</v>
      </c>
      <c r="B79" s="6" t="s">
        <v>327</v>
      </c>
      <c r="C79" s="5" t="s">
        <v>228</v>
      </c>
      <c r="D79" s="6" t="s">
        <v>229</v>
      </c>
      <c r="E79" s="253">
        <v>450301600</v>
      </c>
      <c r="F79" s="254" t="s">
        <v>279</v>
      </c>
      <c r="G79" s="5" t="s">
        <v>230</v>
      </c>
      <c r="H79" s="403" t="s">
        <v>582</v>
      </c>
      <c r="I79" s="23">
        <v>8</v>
      </c>
      <c r="J79" s="234">
        <v>0.25</v>
      </c>
      <c r="K79" s="23" t="s">
        <v>423</v>
      </c>
      <c r="L79" s="10" t="e">
        <f>VLOOKUP(E79,[1]!Table4[[#All],[Código de indicador de producto (MGA)2]:[Programación del producto bien ó servicio 2027]],9,FALSE)</f>
        <v>#REF!</v>
      </c>
      <c r="M79" s="23">
        <v>2</v>
      </c>
      <c r="N79" s="23">
        <v>2</v>
      </c>
      <c r="O79" s="64">
        <v>2</v>
      </c>
      <c r="P79" s="64">
        <v>2</v>
      </c>
      <c r="Q79" s="409">
        <v>0.5</v>
      </c>
      <c r="R79" s="409">
        <v>1</v>
      </c>
      <c r="S79" s="406"/>
      <c r="U79" s="220">
        <f t="shared" si="5"/>
        <v>2</v>
      </c>
      <c r="V79" s="407">
        <f t="shared" si="6"/>
        <v>0.16129032258064516</v>
      </c>
    </row>
    <row r="80" spans="1:22" ht="60" x14ac:dyDescent="0.25">
      <c r="A80" s="6" t="s">
        <v>285</v>
      </c>
      <c r="B80" s="6" t="s">
        <v>327</v>
      </c>
      <c r="C80" s="5" t="s">
        <v>231</v>
      </c>
      <c r="D80" s="6" t="s">
        <v>232</v>
      </c>
      <c r="E80" s="253">
        <v>450302200</v>
      </c>
      <c r="F80" s="254" t="s">
        <v>279</v>
      </c>
      <c r="G80" s="5" t="s">
        <v>233</v>
      </c>
      <c r="H80" s="410" t="s">
        <v>582</v>
      </c>
      <c r="I80" s="23">
        <v>5</v>
      </c>
      <c r="J80" s="234">
        <v>0.25</v>
      </c>
      <c r="K80" s="23" t="s">
        <v>423</v>
      </c>
      <c r="L80" s="10" t="e">
        <f>VLOOKUP(E80,[1]!Table4[[#All],[Código de indicador de producto (MGA)2]:[Programación del producto bien ó servicio 2027]],9,FALSE)</f>
        <v>#REF!</v>
      </c>
      <c r="M80" s="23">
        <v>1</v>
      </c>
      <c r="N80" s="23">
        <v>2</v>
      </c>
      <c r="O80" s="64">
        <v>1</v>
      </c>
      <c r="P80" s="64">
        <v>1</v>
      </c>
      <c r="Q80" s="409">
        <v>0.9</v>
      </c>
      <c r="R80" s="405">
        <v>1</v>
      </c>
      <c r="S80" s="406"/>
      <c r="U80" s="220">
        <f t="shared" si="5"/>
        <v>1</v>
      </c>
      <c r="V80" s="407">
        <f t="shared" si="6"/>
        <v>0.16129032258064516</v>
      </c>
    </row>
    <row r="81" spans="1:22" ht="105" x14ac:dyDescent="0.25">
      <c r="A81" s="6" t="s">
        <v>285</v>
      </c>
      <c r="B81" s="6" t="s">
        <v>327</v>
      </c>
      <c r="C81" s="5" t="s">
        <v>234</v>
      </c>
      <c r="D81" s="6" t="s">
        <v>235</v>
      </c>
      <c r="E81" s="253">
        <v>450302800</v>
      </c>
      <c r="F81" s="254" t="s">
        <v>279</v>
      </c>
      <c r="G81" s="5" t="s">
        <v>236</v>
      </c>
      <c r="H81" s="403" t="s">
        <v>582</v>
      </c>
      <c r="I81" s="23">
        <v>1000</v>
      </c>
      <c r="J81" s="234">
        <v>0.25</v>
      </c>
      <c r="K81" s="23" t="s">
        <v>423</v>
      </c>
      <c r="L81" s="10" t="e">
        <f>VLOOKUP(E81,[1]!Table4[[#All],[Código de indicador de producto (MGA)2]:[Programación del producto bien ó servicio 2027]],9,FALSE)</f>
        <v>#REF!</v>
      </c>
      <c r="M81" s="23">
        <v>250</v>
      </c>
      <c r="N81" s="23">
        <v>250</v>
      </c>
      <c r="O81" s="64">
        <v>1</v>
      </c>
      <c r="P81" s="64">
        <v>250</v>
      </c>
      <c r="Q81" s="409">
        <v>1</v>
      </c>
      <c r="R81" s="409">
        <v>1</v>
      </c>
      <c r="S81" s="406"/>
      <c r="U81" s="220">
        <f t="shared" si="5"/>
        <v>250</v>
      </c>
      <c r="V81" s="407">
        <f t="shared" si="6"/>
        <v>0.16129032258064516</v>
      </c>
    </row>
    <row r="82" spans="1:22" ht="60" x14ac:dyDescent="0.25">
      <c r="A82" s="6" t="s">
        <v>290</v>
      </c>
      <c r="B82" s="6" t="s">
        <v>290</v>
      </c>
      <c r="C82" s="3" t="s">
        <v>237</v>
      </c>
      <c r="D82" s="4" t="s">
        <v>238</v>
      </c>
      <c r="E82" s="253">
        <v>459900200</v>
      </c>
      <c r="F82" s="254" t="s">
        <v>279</v>
      </c>
      <c r="G82" s="3" t="s">
        <v>239</v>
      </c>
      <c r="H82" s="410" t="s">
        <v>582</v>
      </c>
      <c r="I82" s="23">
        <v>68</v>
      </c>
      <c r="J82" s="234">
        <v>0.25</v>
      </c>
      <c r="K82" s="23" t="s">
        <v>552</v>
      </c>
      <c r="L82" s="10" t="e">
        <f>VLOOKUP(E82,[1]!Table4[[#All],[Código de indicador de producto (MGA)2]:[Programación del producto bien ó servicio 2027]],9,FALSE)</f>
        <v>#REF!</v>
      </c>
      <c r="M82" s="23">
        <v>60</v>
      </c>
      <c r="N82" s="23">
        <v>62</v>
      </c>
      <c r="O82" s="64">
        <v>65</v>
      </c>
      <c r="P82" s="64">
        <v>68</v>
      </c>
      <c r="Q82" s="404">
        <v>0.8</v>
      </c>
      <c r="R82" s="405">
        <v>0.49</v>
      </c>
      <c r="S82" s="406"/>
      <c r="U82" s="220">
        <f t="shared" si="5"/>
        <v>29.4</v>
      </c>
      <c r="V82" s="407">
        <f t="shared" si="6"/>
        <v>7.9032258064516123E-2</v>
      </c>
    </row>
    <row r="83" spans="1:22" ht="75" x14ac:dyDescent="0.25">
      <c r="A83" s="6" t="s">
        <v>285</v>
      </c>
      <c r="B83" s="6" t="s">
        <v>393</v>
      </c>
      <c r="C83" s="3" t="s">
        <v>240</v>
      </c>
      <c r="D83" s="4" t="s">
        <v>241</v>
      </c>
      <c r="E83" s="253">
        <v>459900700</v>
      </c>
      <c r="F83" s="254" t="s">
        <v>279</v>
      </c>
      <c r="G83" s="3" t="s">
        <v>242</v>
      </c>
      <c r="H83" s="403" t="s">
        <v>582</v>
      </c>
      <c r="I83" s="23">
        <v>100</v>
      </c>
      <c r="J83" s="234">
        <v>0.25</v>
      </c>
      <c r="K83" s="23" t="s">
        <v>552</v>
      </c>
      <c r="L83" s="10" t="e">
        <f>VLOOKUP(E83,[1]!Table4[[#All],[Código de indicador de producto (MGA)2]:[Programación del producto bien ó servicio 2027]],9,FALSE)</f>
        <v>#REF!</v>
      </c>
      <c r="M83" s="23">
        <v>100</v>
      </c>
      <c r="N83" s="23">
        <v>100</v>
      </c>
      <c r="O83" s="64">
        <v>100</v>
      </c>
      <c r="P83" s="64">
        <v>100</v>
      </c>
      <c r="Q83" s="409">
        <v>1</v>
      </c>
      <c r="R83" s="409">
        <v>1</v>
      </c>
      <c r="S83" s="406"/>
      <c r="T83" s="134"/>
      <c r="U83" s="220">
        <f t="shared" si="5"/>
        <v>100</v>
      </c>
      <c r="V83" s="407">
        <f t="shared" si="6"/>
        <v>0.16129032258064516</v>
      </c>
    </row>
    <row r="84" spans="1:22" ht="75" x14ac:dyDescent="0.25">
      <c r="A84" s="6" t="s">
        <v>285</v>
      </c>
      <c r="B84" s="6" t="s">
        <v>402</v>
      </c>
      <c r="C84" s="5" t="s">
        <v>243</v>
      </c>
      <c r="D84" s="6" t="s">
        <v>244</v>
      </c>
      <c r="E84" s="253">
        <v>459901600</v>
      </c>
      <c r="F84" s="254" t="s">
        <v>279</v>
      </c>
      <c r="G84" s="5" t="s">
        <v>245</v>
      </c>
      <c r="H84" s="410" t="s">
        <v>582</v>
      </c>
      <c r="I84" s="23">
        <v>1</v>
      </c>
      <c r="J84" s="234">
        <v>0.25</v>
      </c>
      <c r="K84" s="23" t="s">
        <v>423</v>
      </c>
      <c r="L84" s="10" t="e">
        <f>VLOOKUP(E84,[1]!Table4[[#All],[Código de indicador de producto (MGA)2]:[Programación del producto bien ó servicio 2027]],9,FALSE)</f>
        <v>#REF!</v>
      </c>
      <c r="M84" s="23">
        <v>1</v>
      </c>
      <c r="N84" s="23">
        <v>1</v>
      </c>
      <c r="O84" s="64">
        <v>1</v>
      </c>
      <c r="P84" s="64">
        <v>1</v>
      </c>
      <c r="Q84" s="409">
        <v>0.5</v>
      </c>
      <c r="R84" s="409">
        <v>1</v>
      </c>
      <c r="S84" s="406"/>
      <c r="U84" s="220">
        <f t="shared" si="5"/>
        <v>1</v>
      </c>
      <c r="V84" s="407">
        <f t="shared" si="6"/>
        <v>0.16129032258064516</v>
      </c>
    </row>
    <row r="85" spans="1:22" ht="96.95" customHeight="1" x14ac:dyDescent="0.25">
      <c r="A85" s="6" t="s">
        <v>276</v>
      </c>
      <c r="B85" s="6" t="s">
        <v>542</v>
      </c>
      <c r="C85" s="5" t="s">
        <v>246</v>
      </c>
      <c r="D85" s="6" t="s">
        <v>247</v>
      </c>
      <c r="E85" s="253">
        <v>459901700</v>
      </c>
      <c r="F85" s="254" t="s">
        <v>279</v>
      </c>
      <c r="G85" s="5" t="s">
        <v>248</v>
      </c>
      <c r="H85" s="408" t="s">
        <v>582</v>
      </c>
      <c r="I85" s="23">
        <v>1</v>
      </c>
      <c r="J85" s="234">
        <v>0.25</v>
      </c>
      <c r="K85" s="23" t="s">
        <v>423</v>
      </c>
      <c r="L85" s="10" t="e">
        <f>VLOOKUP(E85,[1]!Table4[[#All],[Código de indicador de producto (MGA)2]:[Programación del producto bien ó servicio 2027]],9,FALSE)</f>
        <v>#REF!</v>
      </c>
      <c r="M85" s="23">
        <v>1</v>
      </c>
      <c r="N85" s="23">
        <v>1</v>
      </c>
      <c r="O85" s="64">
        <v>1</v>
      </c>
      <c r="P85" s="64">
        <v>1</v>
      </c>
      <c r="Q85" s="409">
        <v>0.6</v>
      </c>
      <c r="R85" s="409">
        <v>0.7</v>
      </c>
      <c r="S85" s="406" t="s">
        <v>2047</v>
      </c>
      <c r="T85" s="6" t="s">
        <v>2048</v>
      </c>
      <c r="U85" s="220">
        <f t="shared" si="5"/>
        <v>0.7</v>
      </c>
      <c r="V85" s="407">
        <f t="shared" si="6"/>
        <v>0.1129032258064516</v>
      </c>
    </row>
    <row r="86" spans="1:22" ht="45" x14ac:dyDescent="0.25">
      <c r="A86" s="6" t="s">
        <v>276</v>
      </c>
      <c r="B86" s="6" t="s">
        <v>277</v>
      </c>
      <c r="C86" s="3" t="s">
        <v>249</v>
      </c>
      <c r="D86" s="6" t="s">
        <v>250</v>
      </c>
      <c r="E86" s="253">
        <v>459902300</v>
      </c>
      <c r="F86" s="254" t="s">
        <v>279</v>
      </c>
      <c r="G86" s="5" t="s">
        <v>251</v>
      </c>
      <c r="H86" s="408" t="s">
        <v>582</v>
      </c>
      <c r="I86" s="23">
        <v>1</v>
      </c>
      <c r="J86" s="234">
        <v>0.25</v>
      </c>
      <c r="K86" s="23" t="s">
        <v>423</v>
      </c>
      <c r="L86" s="10" t="e">
        <f>VLOOKUP(E86,[1]!Table4[[#All],[Código de indicador de producto (MGA)2]:[Programación del producto bien ó servicio 2027]],9,FALSE)</f>
        <v>#REF!</v>
      </c>
      <c r="M86" s="23">
        <v>1</v>
      </c>
      <c r="N86" s="23">
        <v>1</v>
      </c>
      <c r="O86" s="64">
        <v>1</v>
      </c>
      <c r="P86" s="64">
        <v>1</v>
      </c>
      <c r="Q86" s="409">
        <v>0.9</v>
      </c>
      <c r="R86" s="409">
        <v>0.9</v>
      </c>
      <c r="S86" s="406" t="s">
        <v>2049</v>
      </c>
      <c r="T86" s="16"/>
      <c r="U86" s="220">
        <f t="shared" si="5"/>
        <v>0.9</v>
      </c>
      <c r="V86" s="407">
        <f t="shared" si="6"/>
        <v>0.14516129032258066</v>
      </c>
    </row>
    <row r="87" spans="1:22" ht="60" x14ac:dyDescent="0.25">
      <c r="A87" s="6" t="s">
        <v>276</v>
      </c>
      <c r="B87" s="6" t="s">
        <v>548</v>
      </c>
      <c r="C87" s="5" t="s">
        <v>1016</v>
      </c>
      <c r="D87" s="6" t="s">
        <v>253</v>
      </c>
      <c r="E87" s="253">
        <v>459902800</v>
      </c>
      <c r="F87" s="254" t="s">
        <v>279</v>
      </c>
      <c r="G87" s="5" t="s">
        <v>254</v>
      </c>
      <c r="H87" s="408" t="s">
        <v>582</v>
      </c>
      <c r="I87" s="23">
        <v>1</v>
      </c>
      <c r="J87" s="234">
        <v>0.25</v>
      </c>
      <c r="K87" s="23" t="s">
        <v>423</v>
      </c>
      <c r="L87" s="10" t="e">
        <f>VLOOKUP(E87,[1]!Table4[[#All],[Código de indicador de producto (MGA)2]:[Programación del producto bien ó servicio 2027]],9,FALSE)</f>
        <v>#REF!</v>
      </c>
      <c r="M87" s="23">
        <v>1</v>
      </c>
      <c r="N87" s="23">
        <v>1</v>
      </c>
      <c r="O87" s="64">
        <v>1</v>
      </c>
      <c r="P87" s="64">
        <v>1</v>
      </c>
      <c r="Q87" s="409">
        <v>0.81</v>
      </c>
      <c r="R87" s="409">
        <v>0.84</v>
      </c>
      <c r="S87" s="406"/>
      <c r="T87" s="16"/>
      <c r="U87" s="220">
        <f t="shared" si="5"/>
        <v>0.84</v>
      </c>
      <c r="V87" s="407">
        <f t="shared" si="6"/>
        <v>0.13548387096774192</v>
      </c>
    </row>
    <row r="88" spans="1:22" ht="60" x14ac:dyDescent="0.25">
      <c r="A88" s="6" t="s">
        <v>276</v>
      </c>
      <c r="B88" s="6" t="s">
        <v>555</v>
      </c>
      <c r="C88" s="5" t="s">
        <v>1019</v>
      </c>
      <c r="D88" s="6" t="s">
        <v>256</v>
      </c>
      <c r="E88" s="253">
        <v>459903100</v>
      </c>
      <c r="F88" s="254" t="s">
        <v>279</v>
      </c>
      <c r="G88" s="5" t="s">
        <v>261</v>
      </c>
      <c r="H88" s="408" t="s">
        <v>582</v>
      </c>
      <c r="I88" s="23">
        <v>1</v>
      </c>
      <c r="J88" s="234">
        <v>0.25</v>
      </c>
      <c r="K88" s="23" t="s">
        <v>423</v>
      </c>
      <c r="L88" s="10" t="e">
        <f>VLOOKUP(E88,[1]!Table4[[#All],[Código de indicador de producto (MGA)2]:[Programación del producto bien ó servicio 2027]],9,FALSE)</f>
        <v>#REF!</v>
      </c>
      <c r="M88" s="23">
        <v>1</v>
      </c>
      <c r="N88" s="23">
        <v>1</v>
      </c>
      <c r="O88" s="64">
        <v>1</v>
      </c>
      <c r="P88" s="64">
        <v>1</v>
      </c>
      <c r="Q88" s="409">
        <v>0.85</v>
      </c>
      <c r="R88" s="411">
        <v>1</v>
      </c>
      <c r="S88" s="406"/>
      <c r="U88" s="220">
        <f t="shared" si="5"/>
        <v>1</v>
      </c>
      <c r="V88" s="407">
        <f t="shared" si="6"/>
        <v>0.16129032258064516</v>
      </c>
    </row>
    <row r="89" spans="1:22" ht="90" x14ac:dyDescent="0.25">
      <c r="A89" s="6" t="s">
        <v>285</v>
      </c>
      <c r="B89" s="6" t="s">
        <v>334</v>
      </c>
      <c r="C89" s="5" t="s">
        <v>258</v>
      </c>
      <c r="D89" s="6" t="s">
        <v>256</v>
      </c>
      <c r="E89" s="253">
        <v>459903101</v>
      </c>
      <c r="F89" s="254" t="s">
        <v>279</v>
      </c>
      <c r="G89" s="5" t="s">
        <v>259</v>
      </c>
      <c r="H89" s="403" t="s">
        <v>646</v>
      </c>
      <c r="I89" s="23">
        <v>1</v>
      </c>
      <c r="J89" s="234">
        <v>0.25</v>
      </c>
      <c r="K89" s="23" t="s">
        <v>423</v>
      </c>
      <c r="L89" s="10" t="e">
        <f>VLOOKUP(E89,[1]!Table4[[#All],[Código de indicador de producto (MGA)2]:[Programación del producto bien ó servicio 2027]],9,FALSE)</f>
        <v>#REF!</v>
      </c>
      <c r="M89" s="23">
        <v>1</v>
      </c>
      <c r="N89" s="23">
        <v>1</v>
      </c>
      <c r="O89" s="23">
        <v>1</v>
      </c>
      <c r="P89" s="23">
        <v>1</v>
      </c>
      <c r="Q89" s="409">
        <v>0.8</v>
      </c>
      <c r="R89" s="409">
        <v>1</v>
      </c>
      <c r="S89" s="406"/>
      <c r="U89" s="220">
        <f t="shared" si="5"/>
        <v>1</v>
      </c>
      <c r="V89" s="407">
        <f t="shared" si="6"/>
        <v>0.16129032258064516</v>
      </c>
    </row>
    <row r="90" spans="1:22" ht="75" x14ac:dyDescent="0.25">
      <c r="A90" s="6" t="s">
        <v>285</v>
      </c>
      <c r="B90" s="6" t="s">
        <v>286</v>
      </c>
      <c r="C90" s="5" t="s">
        <v>255</v>
      </c>
      <c r="D90" s="6" t="s">
        <v>256</v>
      </c>
      <c r="E90" s="253">
        <v>459903102</v>
      </c>
      <c r="F90" s="254" t="s">
        <v>279</v>
      </c>
      <c r="G90" s="5" t="s">
        <v>257</v>
      </c>
      <c r="H90" s="410" t="s">
        <v>646</v>
      </c>
      <c r="I90" s="23">
        <v>6</v>
      </c>
      <c r="J90" s="234">
        <v>0.25</v>
      </c>
      <c r="K90" s="23" t="s">
        <v>423</v>
      </c>
      <c r="L90" s="10" t="e">
        <f>VLOOKUP(E90,[1]!Table4[[#All],[Código de indicador de producto (MGA)2]:[Programación del producto bien ó servicio 2027]],9,FALSE)</f>
        <v>#REF!</v>
      </c>
      <c r="M90" s="23">
        <v>6</v>
      </c>
      <c r="N90" s="23">
        <v>6</v>
      </c>
      <c r="O90" s="64">
        <v>6</v>
      </c>
      <c r="P90" s="64">
        <v>6</v>
      </c>
      <c r="Q90" s="409">
        <v>0.9</v>
      </c>
      <c r="R90" s="409">
        <v>1</v>
      </c>
      <c r="S90" s="406"/>
      <c r="T90" s="16"/>
      <c r="U90" s="220">
        <f t="shared" si="5"/>
        <v>6</v>
      </c>
      <c r="V90" s="407">
        <f t="shared" si="6"/>
        <v>0.16129032258064516</v>
      </c>
    </row>
    <row r="91" spans="1:22" ht="75" x14ac:dyDescent="0.25">
      <c r="A91" s="6" t="s">
        <v>285</v>
      </c>
      <c r="B91" s="6" t="s">
        <v>337</v>
      </c>
      <c r="C91" s="16"/>
      <c r="D91" s="6" t="s">
        <v>1647</v>
      </c>
      <c r="E91" s="253">
        <v>170600400</v>
      </c>
      <c r="F91" s="254" t="s">
        <v>338</v>
      </c>
      <c r="G91" s="45" t="s">
        <v>1752</v>
      </c>
      <c r="H91" s="16"/>
      <c r="I91" s="23">
        <v>6</v>
      </c>
      <c r="J91" s="234">
        <v>0.25</v>
      </c>
      <c r="K91" s="16"/>
      <c r="L91" s="10" t="e">
        <f>VLOOKUP(E91,[1]!Table4[[#All],[Código de indicador de producto (MGA)2]:[Programación del producto bien ó servicio 2027]],9,FALSE)</f>
        <v>#REF!</v>
      </c>
      <c r="M91" s="223">
        <v>1</v>
      </c>
      <c r="N91" s="223">
        <v>2</v>
      </c>
      <c r="O91" s="223">
        <v>2</v>
      </c>
      <c r="P91" s="231">
        <v>1</v>
      </c>
      <c r="Q91" s="423">
        <v>1</v>
      </c>
      <c r="R91" s="423">
        <v>1</v>
      </c>
      <c r="U91" s="220">
        <f t="shared" si="5"/>
        <v>1</v>
      </c>
      <c r="V91" s="407">
        <f t="shared" si="6"/>
        <v>0.16129032258064516</v>
      </c>
    </row>
    <row r="92" spans="1:22" ht="45.75" x14ac:dyDescent="0.25">
      <c r="A92" s="6" t="s">
        <v>315</v>
      </c>
      <c r="B92" s="6" t="s">
        <v>315</v>
      </c>
      <c r="C92" s="16"/>
      <c r="D92" s="133" t="s">
        <v>226</v>
      </c>
      <c r="E92" s="27">
        <v>450200100</v>
      </c>
      <c r="F92" s="254" t="s">
        <v>279</v>
      </c>
      <c r="G92" s="45" t="s">
        <v>1769</v>
      </c>
      <c r="H92" s="16"/>
      <c r="I92" s="23">
        <v>16</v>
      </c>
      <c r="J92" s="234">
        <v>0.25</v>
      </c>
      <c r="K92" s="16"/>
      <c r="L92" s="10" t="e">
        <f>VLOOKUP(E92,[1]!Table4[[#All],[Código de indicador de producto (MGA)2]:[Programación del producto bien ó servicio 2027]],9,FALSE)</f>
        <v>#REF!</v>
      </c>
      <c r="M92" s="231">
        <v>4</v>
      </c>
      <c r="N92" s="231">
        <v>4</v>
      </c>
      <c r="O92" s="231">
        <v>4</v>
      </c>
      <c r="P92" s="231">
        <v>4</v>
      </c>
      <c r="Q92" s="423">
        <v>1</v>
      </c>
      <c r="R92" s="423">
        <v>1</v>
      </c>
      <c r="S92" s="97" t="s">
        <v>2050</v>
      </c>
      <c r="U92" s="220">
        <f t="shared" si="5"/>
        <v>4</v>
      </c>
      <c r="V92" s="407">
        <f t="shared" si="6"/>
        <v>0.16129032258064516</v>
      </c>
    </row>
    <row r="93" spans="1:22" ht="63" x14ac:dyDescent="0.25">
      <c r="A93" s="6" t="s">
        <v>285</v>
      </c>
      <c r="B93" s="6" t="s">
        <v>321</v>
      </c>
      <c r="C93" s="45" t="s">
        <v>1260</v>
      </c>
      <c r="D93" s="45" t="s">
        <v>1690</v>
      </c>
      <c r="E93" s="232">
        <v>320204100</v>
      </c>
      <c r="F93" s="254" t="s">
        <v>417</v>
      </c>
      <c r="G93" s="233" t="s">
        <v>1259</v>
      </c>
      <c r="H93" s="16"/>
      <c r="I93" s="23">
        <v>1000</v>
      </c>
      <c r="J93" s="234">
        <v>0.25</v>
      </c>
      <c r="K93" s="16"/>
      <c r="L93" s="10" t="e">
        <f>VLOOKUP(E93,[1]!Table4[[#All],[Código de indicador de producto (MGA)2]:[Programación del producto bien ó servicio 2027]],9,FALSE)</f>
        <v>#REF!</v>
      </c>
      <c r="M93" s="23">
        <v>250</v>
      </c>
      <c r="N93" s="23">
        <v>250</v>
      </c>
      <c r="O93" s="23">
        <v>250</v>
      </c>
      <c r="P93" s="23">
        <v>250</v>
      </c>
      <c r="Q93" s="423">
        <v>1</v>
      </c>
      <c r="R93" s="423">
        <v>1</v>
      </c>
      <c r="S93" s="97" t="s">
        <v>2051</v>
      </c>
      <c r="U93" s="220">
        <f t="shared" si="5"/>
        <v>250</v>
      </c>
      <c r="V93" s="407">
        <f t="shared" si="6"/>
        <v>0.16129032258064516</v>
      </c>
    </row>
    <row r="94" spans="1:22" x14ac:dyDescent="0.25">
      <c r="E94"/>
      <c r="F94" s="71"/>
    </row>
    <row r="95" spans="1:22" x14ac:dyDescent="0.25">
      <c r="B95" s="424"/>
      <c r="R95" s="220"/>
    </row>
    <row r="96" spans="1:22" x14ac:dyDescent="0.25">
      <c r="B96" s="424"/>
      <c r="E96" s="425"/>
      <c r="F96" s="425"/>
      <c r="G96" s="426" t="s">
        <v>2052</v>
      </c>
      <c r="R96" s="427"/>
    </row>
    <row r="97" spans="2:7" x14ac:dyDescent="0.25">
      <c r="B97" s="424"/>
    </row>
    <row r="98" spans="2:7" x14ac:dyDescent="0.25">
      <c r="E98" s="428"/>
      <c r="F98" s="428"/>
      <c r="G98" s="426" t="s">
        <v>2053</v>
      </c>
    </row>
  </sheetData>
  <autoFilter ref="A1:X93" xr:uid="{8476DE51-B8A4-4F81-9105-9A70C2EF48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6592-8085-4895-92FC-ECE4DAB4CD83}">
  <sheetPr>
    <tabColor rgb="FFFF0000"/>
  </sheetPr>
  <dimension ref="A1:W129"/>
  <sheetViews>
    <sheetView tabSelected="1" zoomScaleNormal="100" zoomScaleSheetLayoutView="100" workbookViewId="0">
      <selection activeCell="B5" sqref="B5"/>
    </sheetView>
  </sheetViews>
  <sheetFormatPr baseColWidth="10" defaultRowHeight="15.75" x14ac:dyDescent="0.25"/>
  <cols>
    <col min="1" max="1" width="19.375" style="58" bestFit="1" customWidth="1"/>
    <col min="2" max="2" width="26.25" style="58" bestFit="1" customWidth="1"/>
    <col min="3" max="3" width="32.625" customWidth="1"/>
    <col min="4" max="4" width="23.625" style="71" hidden="1" customWidth="1"/>
    <col min="5" max="5" width="12.5" style="217" bestFit="1" customWidth="1"/>
    <col min="6" max="6" width="18.5" style="255" customWidth="1"/>
    <col min="7" max="7" width="26.25" style="96" customWidth="1"/>
    <col min="8" max="8" width="9.625" style="362" hidden="1" customWidth="1"/>
    <col min="9" max="9" width="14.625" hidden="1" customWidth="1"/>
    <col min="10" max="10" width="16.75" hidden="1" customWidth="1"/>
    <col min="11" max="11" width="14" customWidth="1"/>
    <col min="12" max="12" width="15" style="71" customWidth="1"/>
    <col min="13" max="16" width="22.125" style="63" bestFit="1" customWidth="1"/>
    <col min="17" max="17" width="14.75" style="63" customWidth="1"/>
    <col min="18" max="18" width="29.25" style="97" customWidth="1"/>
    <col min="19" max="19" width="21.75" bestFit="1" customWidth="1"/>
    <col min="20" max="20" width="22.375" style="220" customWidth="1"/>
    <col min="21" max="21" width="16.875" bestFit="1" customWidth="1"/>
  </cols>
  <sheetData>
    <row r="1" spans="1:23" s="63" customFormat="1" ht="63" x14ac:dyDescent="0.25">
      <c r="A1" s="59" t="s">
        <v>0</v>
      </c>
      <c r="B1" s="59" t="s">
        <v>262</v>
      </c>
      <c r="C1" s="59" t="s">
        <v>1</v>
      </c>
      <c r="D1" s="59" t="s">
        <v>2</v>
      </c>
      <c r="E1" s="228" t="s">
        <v>1583</v>
      </c>
      <c r="F1" s="228" t="s">
        <v>268</v>
      </c>
      <c r="G1" s="59" t="s">
        <v>3</v>
      </c>
      <c r="H1" s="59" t="s">
        <v>566</v>
      </c>
      <c r="I1" s="59" t="s">
        <v>272</v>
      </c>
      <c r="J1" s="59" t="s">
        <v>1951</v>
      </c>
      <c r="K1" s="59" t="s">
        <v>569</v>
      </c>
      <c r="L1" s="59" t="s">
        <v>570</v>
      </c>
      <c r="M1" s="59" t="s">
        <v>571</v>
      </c>
      <c r="N1" s="59" t="s">
        <v>572</v>
      </c>
      <c r="O1" s="59" t="s">
        <v>573</v>
      </c>
      <c r="P1" s="59" t="s">
        <v>574</v>
      </c>
      <c r="Q1" s="59" t="s">
        <v>1999</v>
      </c>
      <c r="R1" s="227" t="s">
        <v>263</v>
      </c>
      <c r="S1" s="59" t="s">
        <v>2001</v>
      </c>
      <c r="T1" s="219" t="s">
        <v>2000</v>
      </c>
      <c r="U1" s="59">
        <f>100/155</f>
        <v>0.64516129032258063</v>
      </c>
      <c r="V1" s="63">
        <f>U1/4</f>
        <v>0.16129032258064516</v>
      </c>
      <c r="W1" s="63">
        <f>U1/3</f>
        <v>0.21505376344086022</v>
      </c>
    </row>
    <row r="2" spans="1:23" ht="90" x14ac:dyDescent="0.25">
      <c r="A2" s="6" t="s">
        <v>297</v>
      </c>
      <c r="B2" s="6" t="s">
        <v>310</v>
      </c>
      <c r="C2" s="3" t="s">
        <v>672</v>
      </c>
      <c r="D2" s="4" t="s">
        <v>1646</v>
      </c>
      <c r="E2" s="229">
        <v>120200300</v>
      </c>
      <c r="F2" s="254" t="s">
        <v>299</v>
      </c>
      <c r="G2" s="3" t="s">
        <v>670</v>
      </c>
      <c r="H2" s="351" t="s">
        <v>582</v>
      </c>
      <c r="I2" s="23">
        <v>1</v>
      </c>
      <c r="J2" s="234">
        <v>0.25</v>
      </c>
      <c r="K2" s="23" t="s">
        <v>423</v>
      </c>
      <c r="L2" s="10" t="str">
        <f>VLOOKUP(E2,Table4[[#All],[Código de indicador de producto (MGA)2]:[Programación del producto bien ó servicio 2027]],9,FALSE)</f>
        <v>No acumulativo</v>
      </c>
      <c r="M2" s="23">
        <v>1</v>
      </c>
      <c r="N2" s="23">
        <v>1</v>
      </c>
      <c r="O2" s="64">
        <v>1</v>
      </c>
      <c r="P2" s="64">
        <v>1</v>
      </c>
      <c r="Q2" s="355">
        <v>0.49</v>
      </c>
      <c r="R2" s="5"/>
      <c r="S2" s="16"/>
      <c r="T2" s="341">
        <f>N2*Q2</f>
        <v>0.49</v>
      </c>
      <c r="U2" s="342">
        <f>$V$1*Q2</f>
        <v>7.9032258064516123E-2</v>
      </c>
    </row>
    <row r="3" spans="1:23" ht="60" x14ac:dyDescent="0.25">
      <c r="A3" s="6" t="s">
        <v>297</v>
      </c>
      <c r="B3" s="6" t="s">
        <v>297</v>
      </c>
      <c r="C3" s="5" t="s">
        <v>678</v>
      </c>
      <c r="D3" s="6" t="s">
        <v>11</v>
      </c>
      <c r="E3" s="253">
        <v>120600700</v>
      </c>
      <c r="F3" s="254" t="s">
        <v>299</v>
      </c>
      <c r="G3" s="5" t="s">
        <v>677</v>
      </c>
      <c r="H3" s="352" t="s">
        <v>582</v>
      </c>
      <c r="I3" s="23">
        <v>400</v>
      </c>
      <c r="J3" s="234">
        <v>0.25</v>
      </c>
      <c r="K3" s="23" t="s">
        <v>423</v>
      </c>
      <c r="L3" s="10" t="str">
        <f>VLOOKUP(E3,Table4[[#All],[Código de indicador de producto (MGA)2]:[Programación del producto bien ó servicio 2027]],9,FALSE)</f>
        <v>Acumulativo</v>
      </c>
      <c r="M3" s="23">
        <v>100</v>
      </c>
      <c r="N3" s="23">
        <v>100</v>
      </c>
      <c r="O3" s="64">
        <v>100</v>
      </c>
      <c r="P3" s="64">
        <v>100</v>
      </c>
      <c r="Q3" s="355">
        <v>0.14000000000000001</v>
      </c>
      <c r="R3" s="5"/>
      <c r="S3" s="16"/>
      <c r="T3" s="341">
        <f>N3*Q3</f>
        <v>14.000000000000002</v>
      </c>
      <c r="U3" s="342">
        <f>$V$1*Q3</f>
        <v>2.2580645161290325E-2</v>
      </c>
    </row>
    <row r="4" spans="1:23" ht="60" x14ac:dyDescent="0.25">
      <c r="A4" s="6" t="s">
        <v>285</v>
      </c>
      <c r="B4" s="6" t="s">
        <v>337</v>
      </c>
      <c r="C4" s="3" t="s">
        <v>1480</v>
      </c>
      <c r="D4" s="4" t="s">
        <v>1731</v>
      </c>
      <c r="E4" s="253">
        <v>170200700</v>
      </c>
      <c r="F4" s="254" t="s">
        <v>338</v>
      </c>
      <c r="G4" s="7" t="s">
        <v>1479</v>
      </c>
      <c r="H4" s="352" t="s">
        <v>582</v>
      </c>
      <c r="I4" s="23">
        <v>1</v>
      </c>
      <c r="J4" s="234">
        <v>1</v>
      </c>
      <c r="K4" s="23" t="s">
        <v>423</v>
      </c>
      <c r="L4" s="10" t="str">
        <f>VLOOKUP(E4,Table4[[#All],[Código de indicador de producto (MGA)2]:[Programación del producto bien ó servicio 2027]],9,FALSE)</f>
        <v>No acumulativo</v>
      </c>
      <c r="M4" s="23"/>
      <c r="N4" s="23">
        <v>1</v>
      </c>
      <c r="O4" s="64"/>
      <c r="P4" s="64"/>
      <c r="Q4" s="355">
        <v>0</v>
      </c>
      <c r="R4" s="5"/>
      <c r="S4" s="16"/>
      <c r="T4" s="341">
        <f t="shared" ref="T4:T67" si="0">N4*Q4</f>
        <v>0</v>
      </c>
      <c r="U4" s="342">
        <f t="shared" ref="U4:U7" si="1">$V$1*Q4</f>
        <v>0</v>
      </c>
    </row>
    <row r="5" spans="1:23" ht="75" x14ac:dyDescent="0.25">
      <c r="A5" s="6" t="s">
        <v>285</v>
      </c>
      <c r="B5" s="6" t="s">
        <v>337</v>
      </c>
      <c r="C5" s="5" t="s">
        <v>685</v>
      </c>
      <c r="D5" s="6" t="s">
        <v>14</v>
      </c>
      <c r="E5" s="253">
        <v>170200900</v>
      </c>
      <c r="F5" s="254" t="s">
        <v>338</v>
      </c>
      <c r="G5" s="5" t="s">
        <v>684</v>
      </c>
      <c r="H5" s="352" t="s">
        <v>582</v>
      </c>
      <c r="I5" s="23">
        <v>100</v>
      </c>
      <c r="J5" s="234">
        <v>0.25</v>
      </c>
      <c r="K5" s="23" t="s">
        <v>423</v>
      </c>
      <c r="L5" s="10" t="str">
        <f>VLOOKUP(E5,Table4[[#All],[Código de indicador de producto (MGA)2]:[Programación del producto bien ó servicio 2027]],9,FALSE)</f>
        <v>Acumulativo</v>
      </c>
      <c r="M5" s="23">
        <v>25</v>
      </c>
      <c r="N5" s="23">
        <v>25</v>
      </c>
      <c r="O5" s="23">
        <v>25</v>
      </c>
      <c r="P5" s="23">
        <v>25</v>
      </c>
      <c r="Q5" s="355">
        <v>0</v>
      </c>
      <c r="R5" s="5"/>
      <c r="S5" s="16"/>
      <c r="T5" s="341">
        <f t="shared" si="0"/>
        <v>0</v>
      </c>
      <c r="U5" s="342">
        <f t="shared" si="1"/>
        <v>0</v>
      </c>
    </row>
    <row r="6" spans="1:23" ht="90" x14ac:dyDescent="0.25">
      <c r="A6" s="6" t="s">
        <v>285</v>
      </c>
      <c r="B6" s="6" t="s">
        <v>337</v>
      </c>
      <c r="C6" s="5" t="s">
        <v>690</v>
      </c>
      <c r="D6" s="6" t="s">
        <v>17</v>
      </c>
      <c r="E6" s="253">
        <v>170203800</v>
      </c>
      <c r="F6" s="254" t="s">
        <v>338</v>
      </c>
      <c r="G6" s="5" t="s">
        <v>689</v>
      </c>
      <c r="H6" s="351" t="s">
        <v>582</v>
      </c>
      <c r="I6" s="23">
        <v>10</v>
      </c>
      <c r="J6" s="234">
        <v>0.25</v>
      </c>
      <c r="K6" s="23" t="s">
        <v>423</v>
      </c>
      <c r="L6" s="10" t="str">
        <f>VLOOKUP(E6,Table4[[#All],[Código de indicador de producto (MGA)2]:[Programación del producto bien ó servicio 2027]],9,FALSE)</f>
        <v>Acumulativo</v>
      </c>
      <c r="M6" s="23">
        <v>1</v>
      </c>
      <c r="N6" s="23">
        <v>3</v>
      </c>
      <c r="O6" s="64">
        <v>3</v>
      </c>
      <c r="P6" s="64">
        <v>3</v>
      </c>
      <c r="Q6" s="355">
        <v>0.28000000000000003</v>
      </c>
      <c r="R6" s="5"/>
      <c r="S6" s="16"/>
      <c r="T6" s="341">
        <f t="shared" si="0"/>
        <v>0.84000000000000008</v>
      </c>
      <c r="U6" s="342">
        <f t="shared" si="1"/>
        <v>4.5161290322580649E-2</v>
      </c>
    </row>
    <row r="7" spans="1:23" ht="90" x14ac:dyDescent="0.25">
      <c r="A7" s="6" t="s">
        <v>285</v>
      </c>
      <c r="B7" s="6" t="s">
        <v>337</v>
      </c>
      <c r="C7" s="5" t="s">
        <v>19</v>
      </c>
      <c r="D7" s="6" t="s">
        <v>17</v>
      </c>
      <c r="E7" s="253">
        <v>170203805</v>
      </c>
      <c r="F7" s="254" t="s">
        <v>338</v>
      </c>
      <c r="G7" s="5" t="s">
        <v>692</v>
      </c>
      <c r="H7" s="352" t="s">
        <v>646</v>
      </c>
      <c r="I7" s="23">
        <v>12</v>
      </c>
      <c r="J7" s="234">
        <v>0.25</v>
      </c>
      <c r="K7" s="23" t="s">
        <v>423</v>
      </c>
      <c r="L7" s="10" t="str">
        <f>VLOOKUP(E7,Table4[[#All],[Código de indicador de producto (MGA)2]:[Programación del producto bien ó servicio 2027]],9,FALSE)</f>
        <v>Acumulativo</v>
      </c>
      <c r="M7" s="23">
        <v>2</v>
      </c>
      <c r="N7" s="23">
        <v>4</v>
      </c>
      <c r="O7" s="23">
        <v>3</v>
      </c>
      <c r="P7" s="23">
        <v>3</v>
      </c>
      <c r="Q7" s="355">
        <v>0</v>
      </c>
      <c r="R7" s="5"/>
      <c r="S7" s="6"/>
      <c r="T7" s="341">
        <f t="shared" si="0"/>
        <v>0</v>
      </c>
      <c r="U7" s="342">
        <f t="shared" si="1"/>
        <v>0</v>
      </c>
    </row>
    <row r="8" spans="1:23" ht="75" x14ac:dyDescent="0.25">
      <c r="A8" s="6" t="s">
        <v>285</v>
      </c>
      <c r="B8" s="6" t="s">
        <v>337</v>
      </c>
      <c r="C8" s="5" t="s">
        <v>1487</v>
      </c>
      <c r="D8" s="6" t="s">
        <v>1647</v>
      </c>
      <c r="E8" s="253">
        <v>170600400</v>
      </c>
      <c r="F8" s="254" t="s">
        <v>338</v>
      </c>
      <c r="G8" s="5" t="s">
        <v>1486</v>
      </c>
      <c r="H8" s="351" t="s">
        <v>582</v>
      </c>
      <c r="I8" s="23">
        <v>6</v>
      </c>
      <c r="J8" s="234">
        <v>0.25</v>
      </c>
      <c r="K8" s="23" t="s">
        <v>423</v>
      </c>
      <c r="L8" s="10" t="str">
        <f>VLOOKUP(E8,Table4[[#All],[Código de indicador de producto (MGA)2]:[Programación del producto bien ó servicio 2027]],9,FALSE)</f>
        <v>Acumulativo</v>
      </c>
      <c r="M8" s="23">
        <v>1</v>
      </c>
      <c r="N8" s="23">
        <v>2</v>
      </c>
      <c r="O8" s="64">
        <v>2</v>
      </c>
      <c r="P8" s="64">
        <v>1</v>
      </c>
      <c r="Q8" s="355">
        <v>0.5</v>
      </c>
      <c r="R8" s="5"/>
      <c r="S8" s="16"/>
      <c r="T8" s="341">
        <f t="shared" si="0"/>
        <v>1</v>
      </c>
      <c r="U8" s="343">
        <v>0.64516129</v>
      </c>
    </row>
    <row r="9" spans="1:23" ht="105" x14ac:dyDescent="0.25">
      <c r="A9" s="6" t="s">
        <v>285</v>
      </c>
      <c r="B9" s="6" t="s">
        <v>337</v>
      </c>
      <c r="C9" s="5" t="s">
        <v>1494</v>
      </c>
      <c r="D9" s="6" t="s">
        <v>1732</v>
      </c>
      <c r="E9" s="253">
        <v>170707300</v>
      </c>
      <c r="F9" s="254" t="s">
        <v>338</v>
      </c>
      <c r="G9" s="5" t="s">
        <v>1493</v>
      </c>
      <c r="H9" s="352" t="s">
        <v>582</v>
      </c>
      <c r="I9" s="23">
        <v>17</v>
      </c>
      <c r="J9" s="234">
        <v>0.5</v>
      </c>
      <c r="K9" s="23" t="s">
        <v>423</v>
      </c>
      <c r="L9" s="10" t="str">
        <f>VLOOKUP(E9,Table4[[#All],[Código de indicador de producto (MGA)2]:[Programación del producto bien ó servicio 2027]],9,FALSE)</f>
        <v>Acumulativo</v>
      </c>
      <c r="M9" s="23"/>
      <c r="N9" s="23">
        <v>9</v>
      </c>
      <c r="O9" s="64">
        <v>8</v>
      </c>
      <c r="P9" s="64"/>
      <c r="Q9" s="355">
        <v>0</v>
      </c>
      <c r="R9" s="5"/>
      <c r="S9" s="16"/>
      <c r="T9" s="341">
        <f t="shared" si="0"/>
        <v>0</v>
      </c>
      <c r="U9" s="342">
        <f t="shared" ref="U9:U15" si="2">$V$1*Q9</f>
        <v>0</v>
      </c>
    </row>
    <row r="10" spans="1:23" ht="75" x14ac:dyDescent="0.25">
      <c r="A10" s="6" t="s">
        <v>285</v>
      </c>
      <c r="B10" s="6" t="s">
        <v>337</v>
      </c>
      <c r="C10" s="3" t="s">
        <v>1512</v>
      </c>
      <c r="D10" s="4" t="s">
        <v>1735</v>
      </c>
      <c r="E10" s="253">
        <v>170804100</v>
      </c>
      <c r="F10" s="254" t="s">
        <v>338</v>
      </c>
      <c r="G10" s="3" t="s">
        <v>1511</v>
      </c>
      <c r="H10" s="351" t="s">
        <v>582</v>
      </c>
      <c r="I10" s="23">
        <v>300</v>
      </c>
      <c r="J10" s="234">
        <v>0.33333333333333337</v>
      </c>
      <c r="K10" s="23" t="s">
        <v>423</v>
      </c>
      <c r="L10" s="10" t="str">
        <f>VLOOKUP(E10,Table4[[#All],[Código de indicador de producto (MGA)2]:[Programación del producto bien ó servicio 2027]],9,FALSE)</f>
        <v>Acumulativo</v>
      </c>
      <c r="M10" s="23"/>
      <c r="N10" s="23">
        <v>100</v>
      </c>
      <c r="O10" s="64">
        <v>100</v>
      </c>
      <c r="P10" s="64">
        <v>100</v>
      </c>
      <c r="Q10" s="355">
        <v>0</v>
      </c>
      <c r="R10" s="5"/>
      <c r="S10" s="16"/>
      <c r="T10" s="341">
        <f t="shared" si="0"/>
        <v>0</v>
      </c>
      <c r="U10" s="342">
        <f t="shared" si="2"/>
        <v>0</v>
      </c>
    </row>
    <row r="11" spans="1:23" ht="90" x14ac:dyDescent="0.25">
      <c r="A11" s="6" t="s">
        <v>285</v>
      </c>
      <c r="B11" s="6" t="s">
        <v>337</v>
      </c>
      <c r="C11" s="3" t="s">
        <v>1518</v>
      </c>
      <c r="D11" s="4" t="s">
        <v>1736</v>
      </c>
      <c r="E11" s="253">
        <v>170900800</v>
      </c>
      <c r="F11" s="254" t="s">
        <v>338</v>
      </c>
      <c r="G11" s="392" t="s">
        <v>1516</v>
      </c>
      <c r="H11" s="352" t="s">
        <v>582</v>
      </c>
      <c r="I11" s="23">
        <v>1</v>
      </c>
      <c r="J11" s="234">
        <v>1</v>
      </c>
      <c r="K11" s="23" t="s">
        <v>423</v>
      </c>
      <c r="L11" s="10" t="str">
        <f>VLOOKUP(E11,Table4[[#All],[Código de indicador de producto (MGA)2]:[Programación del producto bien ó servicio 2027]],9,FALSE)</f>
        <v>No acumulativo</v>
      </c>
      <c r="M11" s="23"/>
      <c r="N11" s="23">
        <v>1</v>
      </c>
      <c r="O11" s="64"/>
      <c r="P11" s="64"/>
      <c r="Q11" s="355">
        <v>0</v>
      </c>
      <c r="R11" s="5"/>
      <c r="S11" s="16"/>
      <c r="T11" s="341">
        <f t="shared" si="0"/>
        <v>0</v>
      </c>
      <c r="U11" s="342">
        <f t="shared" si="2"/>
        <v>0</v>
      </c>
    </row>
    <row r="12" spans="1:23" ht="90" x14ac:dyDescent="0.25">
      <c r="A12" s="6" t="s">
        <v>303</v>
      </c>
      <c r="B12" s="6" t="s">
        <v>304</v>
      </c>
      <c r="C12" s="3" t="s">
        <v>704</v>
      </c>
      <c r="D12" s="4" t="s">
        <v>1648</v>
      </c>
      <c r="E12" s="253">
        <v>190301600</v>
      </c>
      <c r="F12" s="254" t="s">
        <v>305</v>
      </c>
      <c r="G12" s="3" t="s">
        <v>703</v>
      </c>
      <c r="H12" s="351" t="s">
        <v>582</v>
      </c>
      <c r="I12" s="23">
        <v>16</v>
      </c>
      <c r="J12" s="234">
        <v>0.25</v>
      </c>
      <c r="K12" s="23" t="s">
        <v>423</v>
      </c>
      <c r="L12" s="10" t="str">
        <f>VLOOKUP(E12,Table4[[#All],[Código de indicador de producto (MGA)2]:[Programación del producto bien ó servicio 2027]],9,FALSE)</f>
        <v>Acumulativo</v>
      </c>
      <c r="M12" s="23">
        <v>4</v>
      </c>
      <c r="N12" s="23">
        <v>4</v>
      </c>
      <c r="O12" s="64">
        <v>4</v>
      </c>
      <c r="P12" s="64">
        <v>4</v>
      </c>
      <c r="Q12" s="355">
        <v>0.48</v>
      </c>
      <c r="R12" s="5"/>
      <c r="S12" s="16"/>
      <c r="T12" s="341">
        <f t="shared" si="0"/>
        <v>1.92</v>
      </c>
      <c r="U12" s="342">
        <f t="shared" si="2"/>
        <v>7.7419354838709667E-2</v>
      </c>
    </row>
    <row r="13" spans="1:23" ht="135" x14ac:dyDescent="0.25">
      <c r="A13" s="6" t="s">
        <v>303</v>
      </c>
      <c r="B13" s="6" t="s">
        <v>354</v>
      </c>
      <c r="C13" s="3" t="s">
        <v>709</v>
      </c>
      <c r="D13" s="4" t="s">
        <v>28</v>
      </c>
      <c r="E13" s="253">
        <v>190303100</v>
      </c>
      <c r="F13" s="254" t="s">
        <v>305</v>
      </c>
      <c r="G13" s="230" t="s">
        <v>708</v>
      </c>
      <c r="H13" s="352" t="s">
        <v>582</v>
      </c>
      <c r="I13" s="23">
        <v>48</v>
      </c>
      <c r="J13" s="234">
        <v>0.25</v>
      </c>
      <c r="K13" s="23" t="s">
        <v>423</v>
      </c>
      <c r="L13" s="10" t="str">
        <f>VLOOKUP(E13,Table4[[#All],[Código de indicador de producto (MGA)2]:[Programación del producto bien ó servicio 2027]],9,FALSE)</f>
        <v>Acumulativo</v>
      </c>
      <c r="M13" s="23">
        <v>12</v>
      </c>
      <c r="N13" s="23">
        <v>12</v>
      </c>
      <c r="O13" s="64">
        <v>12</v>
      </c>
      <c r="P13" s="64">
        <v>12</v>
      </c>
      <c r="Q13" s="355">
        <v>0.5</v>
      </c>
      <c r="R13" s="5"/>
      <c r="S13" s="16"/>
      <c r="T13" s="341">
        <f t="shared" si="0"/>
        <v>6</v>
      </c>
      <c r="U13" s="342">
        <f t="shared" si="2"/>
        <v>8.0645161290322578E-2</v>
      </c>
    </row>
    <row r="14" spans="1:23" ht="60" x14ac:dyDescent="0.25">
      <c r="A14" s="6" t="s">
        <v>303</v>
      </c>
      <c r="B14" s="6" t="s">
        <v>354</v>
      </c>
      <c r="C14" s="3" t="s">
        <v>30</v>
      </c>
      <c r="D14" s="4" t="s">
        <v>31</v>
      </c>
      <c r="E14" s="253">
        <v>190502200</v>
      </c>
      <c r="F14" s="254" t="s">
        <v>305</v>
      </c>
      <c r="G14" s="3" t="s">
        <v>714</v>
      </c>
      <c r="H14" s="351" t="s">
        <v>582</v>
      </c>
      <c r="I14" s="23">
        <v>4</v>
      </c>
      <c r="J14" s="234">
        <v>0.25</v>
      </c>
      <c r="K14" s="23" t="s">
        <v>423</v>
      </c>
      <c r="L14" s="10" t="str">
        <f>VLOOKUP(E14,Table4[[#All],[Código de indicador de producto (MGA)2]:[Programación del producto bien ó servicio 2027]],9,FALSE)</f>
        <v>Acumulativo</v>
      </c>
      <c r="M14" s="23">
        <v>1</v>
      </c>
      <c r="N14" s="23">
        <v>1</v>
      </c>
      <c r="O14" s="64">
        <v>1</v>
      </c>
      <c r="P14" s="64">
        <v>1</v>
      </c>
      <c r="Q14" s="355">
        <v>0.5</v>
      </c>
      <c r="R14" s="5"/>
      <c r="S14" s="16"/>
      <c r="T14" s="341">
        <f t="shared" si="0"/>
        <v>0.5</v>
      </c>
      <c r="U14" s="342">
        <f t="shared" si="2"/>
        <v>8.0645161290322578E-2</v>
      </c>
    </row>
    <row r="15" spans="1:23" ht="90" x14ac:dyDescent="0.25">
      <c r="A15" s="6" t="s">
        <v>303</v>
      </c>
      <c r="B15" s="6" t="s">
        <v>354</v>
      </c>
      <c r="C15" s="5" t="s">
        <v>719</v>
      </c>
      <c r="D15" s="6" t="s">
        <v>34</v>
      </c>
      <c r="E15" s="253">
        <v>190505400</v>
      </c>
      <c r="F15" s="254" t="s">
        <v>305</v>
      </c>
      <c r="G15" s="5" t="s">
        <v>718</v>
      </c>
      <c r="H15" s="352" t="s">
        <v>582</v>
      </c>
      <c r="I15" s="23">
        <v>4</v>
      </c>
      <c r="J15" s="234">
        <v>0.25</v>
      </c>
      <c r="K15" s="23" t="s">
        <v>423</v>
      </c>
      <c r="L15" s="10" t="str">
        <f>VLOOKUP(E15,Table4[[#All],[Código de indicador de producto (MGA)2]:[Programación del producto bien ó servicio 2027]],9,FALSE)</f>
        <v>No acumulativo</v>
      </c>
      <c r="M15" s="23">
        <v>4</v>
      </c>
      <c r="N15" s="23">
        <v>4</v>
      </c>
      <c r="O15" s="64">
        <v>4</v>
      </c>
      <c r="P15" s="64">
        <v>4</v>
      </c>
      <c r="Q15" s="355">
        <v>0.47</v>
      </c>
      <c r="R15" s="5"/>
      <c r="S15" s="16"/>
      <c r="T15" s="341">
        <f t="shared" si="0"/>
        <v>1.88</v>
      </c>
      <c r="U15" s="342">
        <f t="shared" si="2"/>
        <v>7.5806451612903225E-2</v>
      </c>
    </row>
    <row r="16" spans="1:23" ht="45" x14ac:dyDescent="0.25">
      <c r="A16" s="6" t="s">
        <v>303</v>
      </c>
      <c r="B16" s="6" t="s">
        <v>354</v>
      </c>
      <c r="C16" s="5" t="s">
        <v>721</v>
      </c>
      <c r="D16" s="6" t="s">
        <v>34</v>
      </c>
      <c r="E16" s="253">
        <v>190505401</v>
      </c>
      <c r="F16" s="254" t="s">
        <v>305</v>
      </c>
      <c r="G16" s="5" t="s">
        <v>721</v>
      </c>
      <c r="H16" s="351" t="s">
        <v>646</v>
      </c>
      <c r="I16" s="23">
        <v>4</v>
      </c>
      <c r="J16" s="234">
        <v>0.25</v>
      </c>
      <c r="K16" s="23" t="s">
        <v>423</v>
      </c>
      <c r="L16" s="10" t="str">
        <f>VLOOKUP(E16,Table4[[#All],[Código de indicador de producto (MGA)2]:[Programación del producto bien ó servicio 2027]],9,FALSE)</f>
        <v>Acumulativo</v>
      </c>
      <c r="M16" s="23">
        <v>1</v>
      </c>
      <c r="N16" s="23">
        <v>1</v>
      </c>
      <c r="O16" s="64">
        <v>1</v>
      </c>
      <c r="P16" s="64">
        <v>1</v>
      </c>
      <c r="Q16" s="355">
        <v>0.5</v>
      </c>
      <c r="R16" s="5"/>
      <c r="S16" s="16"/>
      <c r="T16" s="341">
        <f t="shared" si="0"/>
        <v>0.5</v>
      </c>
      <c r="U16" s="343">
        <v>0.64516129</v>
      </c>
    </row>
    <row r="17" spans="1:21" ht="90" x14ac:dyDescent="0.25">
      <c r="A17" s="6" t="s">
        <v>303</v>
      </c>
      <c r="B17" s="6" t="s">
        <v>354</v>
      </c>
      <c r="C17" s="3" t="s">
        <v>724</v>
      </c>
      <c r="D17" s="4" t="s">
        <v>34</v>
      </c>
      <c r="E17" s="253">
        <v>190505404</v>
      </c>
      <c r="F17" s="254" t="s">
        <v>305</v>
      </c>
      <c r="G17" s="3" t="s">
        <v>723</v>
      </c>
      <c r="H17" s="352" t="s">
        <v>646</v>
      </c>
      <c r="I17" s="23">
        <v>4</v>
      </c>
      <c r="J17" s="234">
        <v>0.25</v>
      </c>
      <c r="K17" s="23" t="s">
        <v>423</v>
      </c>
      <c r="L17" s="10" t="str">
        <f>VLOOKUP(E17,Table4[[#All],[Código de indicador de producto (MGA)2]:[Programación del producto bien ó servicio 2027]],9,FALSE)</f>
        <v>Acumulativo</v>
      </c>
      <c r="M17" s="23">
        <v>1</v>
      </c>
      <c r="N17" s="23">
        <v>1</v>
      </c>
      <c r="O17" s="64">
        <v>1</v>
      </c>
      <c r="P17" s="64">
        <v>1</v>
      </c>
      <c r="Q17" s="355">
        <v>0.49</v>
      </c>
      <c r="R17" s="5"/>
      <c r="S17" s="16"/>
      <c r="T17" s="341">
        <f t="shared" si="0"/>
        <v>0.49</v>
      </c>
      <c r="U17" s="342">
        <f t="shared" ref="U17:U35" si="3">$V$1*Q17</f>
        <v>7.9032258064516123E-2</v>
      </c>
    </row>
    <row r="18" spans="1:21" ht="60" x14ac:dyDescent="0.25">
      <c r="A18" s="6" t="s">
        <v>303</v>
      </c>
      <c r="B18" s="6" t="s">
        <v>304</v>
      </c>
      <c r="C18" s="3" t="s">
        <v>40</v>
      </c>
      <c r="D18" s="4" t="s">
        <v>41</v>
      </c>
      <c r="E18" s="253">
        <v>190600400</v>
      </c>
      <c r="F18" s="254" t="s">
        <v>305</v>
      </c>
      <c r="G18" s="3" t="s">
        <v>729</v>
      </c>
      <c r="H18" s="351" t="s">
        <v>582</v>
      </c>
      <c r="I18" s="23">
        <v>99</v>
      </c>
      <c r="J18" s="234">
        <v>0.25</v>
      </c>
      <c r="K18" s="23" t="s">
        <v>423</v>
      </c>
      <c r="L18" s="10" t="str">
        <f>VLOOKUP(E18,Table4[[#All],[Código de indicador de producto (MGA)2]:[Programación del producto bien ó servicio 2027]],9,FALSE)</f>
        <v>No acumulativo</v>
      </c>
      <c r="M18" s="23">
        <v>99</v>
      </c>
      <c r="N18" s="23">
        <v>99</v>
      </c>
      <c r="O18" s="64">
        <v>99</v>
      </c>
      <c r="P18" s="64">
        <v>99</v>
      </c>
      <c r="Q18" s="355">
        <v>0.55000000000000004</v>
      </c>
      <c r="R18" s="5"/>
      <c r="S18" s="16"/>
      <c r="T18" s="341">
        <f t="shared" si="0"/>
        <v>54.45</v>
      </c>
      <c r="U18" s="342">
        <f t="shared" si="3"/>
        <v>8.8709677419354843E-2</v>
      </c>
    </row>
    <row r="19" spans="1:21" ht="105" x14ac:dyDescent="0.25">
      <c r="A19" s="6" t="s">
        <v>303</v>
      </c>
      <c r="B19" s="6" t="s">
        <v>304</v>
      </c>
      <c r="C19" s="3" t="s">
        <v>738</v>
      </c>
      <c r="D19" s="4" t="s">
        <v>47</v>
      </c>
      <c r="E19" s="253">
        <v>190603200</v>
      </c>
      <c r="F19" s="254" t="s">
        <v>305</v>
      </c>
      <c r="G19" s="3" t="s">
        <v>737</v>
      </c>
      <c r="H19" s="352" t="s">
        <v>582</v>
      </c>
      <c r="I19" s="23">
        <v>100</v>
      </c>
      <c r="J19" s="234">
        <v>0.25</v>
      </c>
      <c r="K19" s="23" t="s">
        <v>423</v>
      </c>
      <c r="L19" s="10" t="str">
        <f>VLOOKUP(E19,Table4[[#All],[Código de indicador de producto (MGA)2]:[Programación del producto bien ó servicio 2027]],9,FALSE)</f>
        <v>Acumulativo</v>
      </c>
      <c r="M19" s="23">
        <v>30</v>
      </c>
      <c r="N19" s="23">
        <v>30</v>
      </c>
      <c r="O19" s="64">
        <v>20</v>
      </c>
      <c r="P19" s="64">
        <v>20</v>
      </c>
      <c r="Q19" s="355">
        <v>0.4</v>
      </c>
      <c r="R19" s="5"/>
      <c r="S19" s="16"/>
      <c r="T19" s="341">
        <f t="shared" si="0"/>
        <v>12</v>
      </c>
      <c r="U19" s="342">
        <f t="shared" si="3"/>
        <v>6.4516129032258063E-2</v>
      </c>
    </row>
    <row r="20" spans="1:21" ht="120" x14ac:dyDescent="0.25">
      <c r="A20" s="6" t="s">
        <v>303</v>
      </c>
      <c r="B20" s="6" t="s">
        <v>304</v>
      </c>
      <c r="C20" s="5" t="s">
        <v>742</v>
      </c>
      <c r="D20" s="6" t="s">
        <v>50</v>
      </c>
      <c r="E20" s="253">
        <v>190604100</v>
      </c>
      <c r="F20" s="254" t="s">
        <v>305</v>
      </c>
      <c r="G20" s="5" t="s">
        <v>741</v>
      </c>
      <c r="H20" s="351" t="s">
        <v>582</v>
      </c>
      <c r="I20" s="23">
        <v>16</v>
      </c>
      <c r="J20" s="234">
        <v>0.25</v>
      </c>
      <c r="K20" s="23" t="s">
        <v>423</v>
      </c>
      <c r="L20" s="10" t="str">
        <f>VLOOKUP(E20,Table4[[#All],[Código de indicador de producto (MGA)2]:[Programación del producto bien ó servicio 2027]],9,FALSE)</f>
        <v>No acumulativo</v>
      </c>
      <c r="M20" s="23">
        <v>16</v>
      </c>
      <c r="N20" s="23">
        <v>16</v>
      </c>
      <c r="O20" s="64">
        <v>16</v>
      </c>
      <c r="P20" s="64">
        <v>16</v>
      </c>
      <c r="Q20" s="355">
        <v>0.5</v>
      </c>
      <c r="R20" s="5"/>
      <c r="S20" s="16"/>
      <c r="T20" s="341">
        <f>N20*Q20</f>
        <v>8</v>
      </c>
      <c r="U20" s="342">
        <f t="shared" si="3"/>
        <v>8.0645161290322578E-2</v>
      </c>
    </row>
    <row r="21" spans="1:21" ht="90" x14ac:dyDescent="0.25">
      <c r="A21" s="6" t="s">
        <v>303</v>
      </c>
      <c r="B21" s="6" t="s">
        <v>304</v>
      </c>
      <c r="C21" s="5" t="s">
        <v>747</v>
      </c>
      <c r="D21" s="6" t="s">
        <v>1649</v>
      </c>
      <c r="E21" s="253">
        <v>190604400</v>
      </c>
      <c r="F21" s="254" t="s">
        <v>305</v>
      </c>
      <c r="G21" s="5" t="s">
        <v>746</v>
      </c>
      <c r="H21" s="352" t="s">
        <v>582</v>
      </c>
      <c r="I21" s="23">
        <v>1200</v>
      </c>
      <c r="J21" s="234">
        <v>0.25</v>
      </c>
      <c r="K21" s="23" t="s">
        <v>423</v>
      </c>
      <c r="L21" s="10" t="str">
        <f>VLOOKUP(E21,Table4[[#All],[Código de indicador de producto (MGA)2]:[Programación del producto bien ó servicio 2027]],9,FALSE)</f>
        <v>Acumulativo</v>
      </c>
      <c r="M21" s="23">
        <v>350</v>
      </c>
      <c r="N21" s="23">
        <v>350</v>
      </c>
      <c r="O21" s="64">
        <v>350</v>
      </c>
      <c r="P21" s="64">
        <v>150</v>
      </c>
      <c r="Q21" s="355">
        <v>0.48</v>
      </c>
      <c r="R21" s="5"/>
      <c r="S21" s="16"/>
      <c r="T21" s="341">
        <f t="shared" si="0"/>
        <v>168</v>
      </c>
      <c r="U21" s="342">
        <f t="shared" si="3"/>
        <v>7.7419354838709667E-2</v>
      </c>
    </row>
    <row r="22" spans="1:21" ht="45" x14ac:dyDescent="0.25">
      <c r="A22" s="6" t="s">
        <v>285</v>
      </c>
      <c r="B22" s="6" t="s">
        <v>374</v>
      </c>
      <c r="C22" s="5" t="s">
        <v>753</v>
      </c>
      <c r="D22" s="6" t="s">
        <v>1650</v>
      </c>
      <c r="E22" s="253">
        <v>210201000</v>
      </c>
      <c r="F22" s="254" t="s">
        <v>375</v>
      </c>
      <c r="G22" s="5" t="s">
        <v>751</v>
      </c>
      <c r="H22" s="351" t="s">
        <v>582</v>
      </c>
      <c r="I22" s="23">
        <v>10000</v>
      </c>
      <c r="J22" s="234">
        <v>0.25</v>
      </c>
      <c r="K22" s="23" t="s">
        <v>754</v>
      </c>
      <c r="L22" s="10" t="str">
        <f>VLOOKUP(E22,Table4[[#All],[Código de indicador de producto (MGA)2]:[Programación del producto bien ó servicio 2027]],9,FALSE)</f>
        <v>Acumulativo</v>
      </c>
      <c r="M22" s="137">
        <v>2500</v>
      </c>
      <c r="N22" s="23">
        <v>2500</v>
      </c>
      <c r="O22" s="64">
        <v>2500</v>
      </c>
      <c r="P22" s="64">
        <v>2500</v>
      </c>
      <c r="Q22" s="355">
        <v>0</v>
      </c>
      <c r="R22" s="5"/>
      <c r="S22" s="16"/>
      <c r="T22" s="341">
        <f t="shared" si="0"/>
        <v>0</v>
      </c>
      <c r="U22" s="342">
        <f t="shared" si="3"/>
        <v>0</v>
      </c>
    </row>
    <row r="23" spans="1:21" ht="60" x14ac:dyDescent="0.25">
      <c r="A23" s="6" t="s">
        <v>285</v>
      </c>
      <c r="B23" s="6" t="s">
        <v>374</v>
      </c>
      <c r="C23" s="3" t="s">
        <v>758</v>
      </c>
      <c r="D23" s="4" t="s">
        <v>59</v>
      </c>
      <c r="E23" s="253">
        <v>210201100</v>
      </c>
      <c r="F23" s="254" t="s">
        <v>375</v>
      </c>
      <c r="G23" s="3" t="s">
        <v>756</v>
      </c>
      <c r="H23" s="352" t="s">
        <v>582</v>
      </c>
      <c r="I23" s="23">
        <v>125000</v>
      </c>
      <c r="J23" s="234">
        <v>0.25</v>
      </c>
      <c r="K23" s="23" t="s">
        <v>754</v>
      </c>
      <c r="L23" s="10" t="str">
        <f>VLOOKUP(E23,Table4[[#All],[Código de indicador de producto (MGA)2]:[Programación del producto bien ó servicio 2027]],9,FALSE)</f>
        <v>Acumulativo</v>
      </c>
      <c r="M23" s="23">
        <v>31250</v>
      </c>
      <c r="N23" s="23">
        <v>31250</v>
      </c>
      <c r="O23" s="64">
        <v>31250</v>
      </c>
      <c r="P23" s="64">
        <v>31250</v>
      </c>
      <c r="Q23" s="355">
        <v>0.11</v>
      </c>
      <c r="R23" s="5"/>
      <c r="S23" s="16"/>
      <c r="T23" s="341">
        <f t="shared" si="0"/>
        <v>3437.5</v>
      </c>
      <c r="U23" s="342">
        <f t="shared" si="3"/>
        <v>1.7741935483870968E-2</v>
      </c>
    </row>
    <row r="24" spans="1:21" ht="60" x14ac:dyDescent="0.25">
      <c r="A24" s="6" t="s">
        <v>285</v>
      </c>
      <c r="B24" s="6" t="s">
        <v>374</v>
      </c>
      <c r="C24" s="5" t="s">
        <v>762</v>
      </c>
      <c r="D24" s="6" t="s">
        <v>62</v>
      </c>
      <c r="E24" s="253">
        <v>210201300</v>
      </c>
      <c r="F24" s="254" t="s">
        <v>375</v>
      </c>
      <c r="G24" s="5" t="s">
        <v>760</v>
      </c>
      <c r="H24" s="352" t="s">
        <v>582</v>
      </c>
      <c r="I24" s="23">
        <v>15000</v>
      </c>
      <c r="J24" s="234">
        <v>0.25</v>
      </c>
      <c r="K24" s="23" t="s">
        <v>754</v>
      </c>
      <c r="L24" s="10" t="str">
        <f>VLOOKUP(E24,Table4[[#All],[Código de indicador de producto (MGA)2]:[Programación del producto bien ó servicio 2027]],9,FALSE)</f>
        <v>Acumulativo</v>
      </c>
      <c r="M24" s="23">
        <v>3750</v>
      </c>
      <c r="N24" s="23">
        <v>3750</v>
      </c>
      <c r="O24" s="23">
        <v>3750</v>
      </c>
      <c r="P24" s="23">
        <v>3750</v>
      </c>
      <c r="Q24" s="355">
        <v>0</v>
      </c>
      <c r="R24" s="5"/>
      <c r="S24" s="16"/>
      <c r="T24" s="341">
        <f t="shared" si="0"/>
        <v>0</v>
      </c>
      <c r="U24" s="342">
        <f t="shared" si="3"/>
        <v>0</v>
      </c>
    </row>
    <row r="25" spans="1:21" ht="90" x14ac:dyDescent="0.25">
      <c r="A25" s="6" t="s">
        <v>285</v>
      </c>
      <c r="B25" s="6" t="s">
        <v>374</v>
      </c>
      <c r="C25" s="5" t="s">
        <v>1228</v>
      </c>
      <c r="D25" s="6" t="s">
        <v>1683</v>
      </c>
      <c r="E25" s="253">
        <v>210203600</v>
      </c>
      <c r="F25" s="254" t="s">
        <v>375</v>
      </c>
      <c r="G25" s="5" t="s">
        <v>838</v>
      </c>
      <c r="H25" s="352" t="s">
        <v>582</v>
      </c>
      <c r="I25" s="23">
        <v>1000</v>
      </c>
      <c r="J25" s="234">
        <v>1</v>
      </c>
      <c r="K25" s="23" t="s">
        <v>423</v>
      </c>
      <c r="L25" s="10" t="str">
        <f>VLOOKUP(E25,Table4[[#All],[Código de indicador de producto (MGA)2]:[Programación del producto bien ó servicio 2027]],9,FALSE)</f>
        <v>No acumulativo</v>
      </c>
      <c r="M25" s="23"/>
      <c r="N25" s="23">
        <v>1000</v>
      </c>
      <c r="O25" s="23"/>
      <c r="P25" s="23"/>
      <c r="Q25" s="355">
        <v>0</v>
      </c>
      <c r="R25" s="5"/>
      <c r="S25" s="16"/>
      <c r="T25" s="341">
        <f t="shared" si="0"/>
        <v>0</v>
      </c>
      <c r="U25" s="342">
        <f t="shared" si="3"/>
        <v>0</v>
      </c>
    </row>
    <row r="26" spans="1:21" ht="105" x14ac:dyDescent="0.25">
      <c r="A26" s="6" t="s">
        <v>285</v>
      </c>
      <c r="B26" s="6" t="s">
        <v>374</v>
      </c>
      <c r="C26" s="5" t="s">
        <v>1223</v>
      </c>
      <c r="D26" s="6" t="s">
        <v>1681</v>
      </c>
      <c r="E26" s="253">
        <v>210203800</v>
      </c>
      <c r="F26" s="254" t="s">
        <v>375</v>
      </c>
      <c r="G26" s="5" t="s">
        <v>1221</v>
      </c>
      <c r="H26" s="352" t="s">
        <v>582</v>
      </c>
      <c r="I26" s="23">
        <v>5</v>
      </c>
      <c r="J26" s="234">
        <v>0.33333333333333337</v>
      </c>
      <c r="K26" s="23" t="s">
        <v>423</v>
      </c>
      <c r="L26" s="10" t="str">
        <f>VLOOKUP(E26,Table4[[#All],[Código de indicador de producto (MGA)2]:[Programación del producto bien ó servicio 2027]],9,FALSE)</f>
        <v>Acumulativo</v>
      </c>
      <c r="M26" s="23"/>
      <c r="N26" s="23">
        <v>1</v>
      </c>
      <c r="O26" s="23">
        <v>3</v>
      </c>
      <c r="P26" s="23">
        <v>1</v>
      </c>
      <c r="Q26" s="355">
        <v>0</v>
      </c>
      <c r="R26" s="5"/>
      <c r="S26" s="16"/>
      <c r="T26" s="341">
        <f t="shared" si="0"/>
        <v>0</v>
      </c>
      <c r="U26" s="342">
        <f t="shared" si="3"/>
        <v>0</v>
      </c>
    </row>
    <row r="27" spans="1:21" ht="60" x14ac:dyDescent="0.25">
      <c r="A27" s="6" t="s">
        <v>285</v>
      </c>
      <c r="B27" s="6" t="s">
        <v>374</v>
      </c>
      <c r="C27" s="5" t="s">
        <v>766</v>
      </c>
      <c r="D27" s="6" t="s">
        <v>65</v>
      </c>
      <c r="E27" s="253">
        <v>210205800</v>
      </c>
      <c r="F27" s="254" t="s">
        <v>375</v>
      </c>
      <c r="G27" s="5" t="s">
        <v>764</v>
      </c>
      <c r="H27" s="352" t="s">
        <v>582</v>
      </c>
      <c r="I27" s="23">
        <v>150</v>
      </c>
      <c r="J27" s="234">
        <v>0.25</v>
      </c>
      <c r="K27" s="23" t="s">
        <v>423</v>
      </c>
      <c r="L27" s="10" t="str">
        <f>VLOOKUP(E27,Table4[[#All],[Código de indicador de producto (MGA)2]:[Programación del producto bien ó servicio 2027]],9,FALSE)</f>
        <v>Acumulativo</v>
      </c>
      <c r="M27" s="23">
        <v>1</v>
      </c>
      <c r="N27" s="23">
        <v>80</v>
      </c>
      <c r="O27" s="23">
        <v>40</v>
      </c>
      <c r="P27" s="23">
        <v>30</v>
      </c>
      <c r="Q27" s="355">
        <v>0</v>
      </c>
      <c r="R27" s="5"/>
      <c r="S27" s="16"/>
      <c r="T27" s="341">
        <f t="shared" si="0"/>
        <v>0</v>
      </c>
      <c r="U27" s="342">
        <f t="shared" si="3"/>
        <v>0</v>
      </c>
    </row>
    <row r="28" spans="1:21" ht="90" x14ac:dyDescent="0.25">
      <c r="A28" s="6" t="s">
        <v>315</v>
      </c>
      <c r="B28" s="6" t="s">
        <v>316</v>
      </c>
      <c r="C28" s="5" t="s">
        <v>1369</v>
      </c>
      <c r="D28" s="6" t="s">
        <v>1710</v>
      </c>
      <c r="E28" s="253">
        <v>220102600</v>
      </c>
      <c r="F28" s="254" t="s">
        <v>317</v>
      </c>
      <c r="G28" s="13" t="s">
        <v>1368</v>
      </c>
      <c r="H28" s="359" t="s">
        <v>582</v>
      </c>
      <c r="I28" s="23">
        <v>9</v>
      </c>
      <c r="J28" s="234">
        <v>1</v>
      </c>
      <c r="K28" s="23" t="s">
        <v>423</v>
      </c>
      <c r="L28" s="10" t="str">
        <f>VLOOKUP(E28,Table4[[#All],[Código de indicador de producto (MGA)2]:[Programación del producto bien ó servicio 2027]],9,FALSE)</f>
        <v>No acumulativo</v>
      </c>
      <c r="M28" s="23"/>
      <c r="N28" s="23">
        <v>9</v>
      </c>
      <c r="O28" s="23"/>
      <c r="P28" s="23"/>
      <c r="Q28" s="355">
        <v>0</v>
      </c>
      <c r="R28" s="5"/>
      <c r="S28" s="16"/>
      <c r="T28" s="341">
        <f t="shared" si="0"/>
        <v>0</v>
      </c>
      <c r="U28" s="342">
        <f t="shared" si="3"/>
        <v>0</v>
      </c>
    </row>
    <row r="29" spans="1:21" ht="60" x14ac:dyDescent="0.25">
      <c r="A29" s="6" t="s">
        <v>315</v>
      </c>
      <c r="B29" s="6" t="s">
        <v>316</v>
      </c>
      <c r="C29" s="5" t="s">
        <v>583</v>
      </c>
      <c r="D29" s="6" t="s">
        <v>68</v>
      </c>
      <c r="E29" s="253">
        <v>220102900</v>
      </c>
      <c r="F29" s="254" t="s">
        <v>317</v>
      </c>
      <c r="G29" s="5" t="s">
        <v>581</v>
      </c>
      <c r="H29" s="359" t="s">
        <v>582</v>
      </c>
      <c r="I29" s="23">
        <v>650</v>
      </c>
      <c r="J29" s="234">
        <v>0.25</v>
      </c>
      <c r="K29" s="23" t="s">
        <v>423</v>
      </c>
      <c r="L29" s="10" t="str">
        <f>VLOOKUP(E29,Table4[[#All],[Código de indicador de producto (MGA)2]:[Programación del producto bien ó servicio 2027]],9,FALSE)</f>
        <v>No acumulativo</v>
      </c>
      <c r="M29" s="23">
        <v>650</v>
      </c>
      <c r="N29" s="23">
        <v>650</v>
      </c>
      <c r="O29" s="23">
        <v>650</v>
      </c>
      <c r="P29" s="23">
        <v>650</v>
      </c>
      <c r="Q29" s="355">
        <v>0.4</v>
      </c>
      <c r="R29" s="5"/>
      <c r="S29" s="16"/>
      <c r="T29" s="341">
        <f t="shared" si="0"/>
        <v>260</v>
      </c>
      <c r="U29" s="342">
        <f t="shared" si="3"/>
        <v>6.4516129032258063E-2</v>
      </c>
    </row>
    <row r="30" spans="1:21" ht="90" x14ac:dyDescent="0.25">
      <c r="A30" s="6" t="s">
        <v>315</v>
      </c>
      <c r="B30" s="6" t="s">
        <v>316</v>
      </c>
      <c r="C30" s="3" t="s">
        <v>588</v>
      </c>
      <c r="D30" s="4" t="s">
        <v>71</v>
      </c>
      <c r="E30" s="253">
        <v>220103300</v>
      </c>
      <c r="F30" s="254" t="s">
        <v>317</v>
      </c>
      <c r="G30" s="3" t="s">
        <v>587</v>
      </c>
      <c r="H30" s="351" t="s">
        <v>582</v>
      </c>
      <c r="I30" s="23">
        <v>4000</v>
      </c>
      <c r="J30" s="234">
        <v>0.25</v>
      </c>
      <c r="K30" s="23" t="s">
        <v>423</v>
      </c>
      <c r="L30" s="10" t="str">
        <f>VLOOKUP(E30,Table4[[#All],[Código de indicador de producto (MGA)2]:[Programación del producto bien ó servicio 2027]],9,FALSE)</f>
        <v>Acumulativo</v>
      </c>
      <c r="M30" s="23">
        <v>1000</v>
      </c>
      <c r="N30" s="23">
        <v>1000</v>
      </c>
      <c r="O30" s="64">
        <v>1000</v>
      </c>
      <c r="P30" s="64">
        <v>1000</v>
      </c>
      <c r="Q30" s="355">
        <v>0.6</v>
      </c>
      <c r="R30" s="5"/>
      <c r="S30" s="134"/>
      <c r="T30" s="341">
        <f t="shared" si="0"/>
        <v>600</v>
      </c>
      <c r="U30" s="342">
        <f t="shared" si="3"/>
        <v>9.6774193548387094E-2</v>
      </c>
    </row>
    <row r="31" spans="1:21" ht="90" x14ac:dyDescent="0.25">
      <c r="A31" s="6" t="s">
        <v>315</v>
      </c>
      <c r="B31" s="6" t="s">
        <v>316</v>
      </c>
      <c r="C31" s="3" t="s">
        <v>1361</v>
      </c>
      <c r="D31" s="4" t="s">
        <v>1708</v>
      </c>
      <c r="E31" s="253">
        <v>220103400</v>
      </c>
      <c r="F31" s="254" t="s">
        <v>317</v>
      </c>
      <c r="G31" s="7" t="s">
        <v>1360</v>
      </c>
      <c r="H31" s="360" t="s">
        <v>582</v>
      </c>
      <c r="I31" s="23">
        <v>200</v>
      </c>
      <c r="J31" s="234">
        <v>0.5</v>
      </c>
      <c r="K31" s="23" t="s">
        <v>423</v>
      </c>
      <c r="L31" s="10" t="str">
        <f>VLOOKUP(E31,Table4[[#All],[Código de indicador de producto (MGA)2]:[Programación del producto bien ó servicio 2027]],9,FALSE)</f>
        <v>Acumulativo</v>
      </c>
      <c r="M31" s="23"/>
      <c r="N31" s="23">
        <v>119</v>
      </c>
      <c r="O31" s="64">
        <v>81</v>
      </c>
      <c r="P31" s="64"/>
      <c r="Q31" s="355">
        <v>0</v>
      </c>
      <c r="S31" s="5" t="s">
        <v>2009</v>
      </c>
      <c r="T31" s="341">
        <f t="shared" si="0"/>
        <v>0</v>
      </c>
      <c r="U31" s="342">
        <f t="shared" si="3"/>
        <v>0</v>
      </c>
    </row>
    <row r="32" spans="1:21" ht="75" x14ac:dyDescent="0.25">
      <c r="A32" s="6" t="s">
        <v>315</v>
      </c>
      <c r="B32" s="6" t="s">
        <v>316</v>
      </c>
      <c r="C32" s="5" t="s">
        <v>593</v>
      </c>
      <c r="D32" s="6" t="s">
        <v>74</v>
      </c>
      <c r="E32" s="253">
        <v>220106200</v>
      </c>
      <c r="F32" s="254" t="s">
        <v>317</v>
      </c>
      <c r="G32" s="5" t="s">
        <v>592</v>
      </c>
      <c r="H32" s="359" t="s">
        <v>582</v>
      </c>
      <c r="I32" s="23">
        <v>9</v>
      </c>
      <c r="J32" s="234">
        <v>0.25</v>
      </c>
      <c r="K32" s="23" t="s">
        <v>423</v>
      </c>
      <c r="L32" s="10" t="str">
        <f>VLOOKUP(E32,Table4[[#All],[Código de indicador de producto (MGA)2]:[Programación del producto bien ó servicio 2027]],9,FALSE)</f>
        <v>No acumulativo</v>
      </c>
      <c r="M32" s="23">
        <v>9</v>
      </c>
      <c r="N32" s="23">
        <v>9</v>
      </c>
      <c r="O32" s="64">
        <v>9</v>
      </c>
      <c r="P32" s="64">
        <v>9</v>
      </c>
      <c r="Q32" s="355">
        <v>0.55000000000000004</v>
      </c>
      <c r="R32" s="5"/>
      <c r="S32" s="16"/>
      <c r="T32" s="341">
        <f t="shared" si="0"/>
        <v>4.95</v>
      </c>
      <c r="U32" s="342">
        <f t="shared" si="3"/>
        <v>8.8709677419354843E-2</v>
      </c>
    </row>
    <row r="33" spans="1:21" ht="60" x14ac:dyDescent="0.25">
      <c r="A33" s="6" t="s">
        <v>315</v>
      </c>
      <c r="B33" s="6" t="s">
        <v>316</v>
      </c>
      <c r="C33" s="5" t="s">
        <v>1345</v>
      </c>
      <c r="D33" s="6" t="s">
        <v>1705</v>
      </c>
      <c r="E33" s="253">
        <v>220106700</v>
      </c>
      <c r="F33" s="254" t="s">
        <v>317</v>
      </c>
      <c r="G33" s="5" t="s">
        <v>1344</v>
      </c>
      <c r="H33" s="352" t="s">
        <v>582</v>
      </c>
      <c r="I33" s="23">
        <v>9</v>
      </c>
      <c r="J33" s="234">
        <v>0.33333333333333337</v>
      </c>
      <c r="K33" s="23" t="s">
        <v>423</v>
      </c>
      <c r="L33" s="10" t="str">
        <f>VLOOKUP(E33,Table4[[#All],[Código de indicador de producto (MGA)2]:[Programación del producto bien ó servicio 2027]],9,FALSE)</f>
        <v>Acumulativo</v>
      </c>
      <c r="M33" s="358"/>
      <c r="N33" s="23">
        <v>3</v>
      </c>
      <c r="O33" s="23">
        <v>3</v>
      </c>
      <c r="P33" s="23">
        <v>3</v>
      </c>
      <c r="Q33" s="355">
        <v>0</v>
      </c>
      <c r="R33" s="5"/>
      <c r="S33" s="16"/>
      <c r="T33" s="341">
        <f t="shared" si="0"/>
        <v>0</v>
      </c>
      <c r="U33" s="342">
        <f t="shared" si="3"/>
        <v>0</v>
      </c>
    </row>
    <row r="34" spans="1:21" ht="75" x14ac:dyDescent="0.25">
      <c r="A34" s="6" t="s">
        <v>315</v>
      </c>
      <c r="B34" s="6" t="s">
        <v>316</v>
      </c>
      <c r="C34" s="5" t="s">
        <v>1350</v>
      </c>
      <c r="D34" s="6" t="s">
        <v>1706</v>
      </c>
      <c r="E34" s="253">
        <v>220107300</v>
      </c>
      <c r="F34" s="254" t="s">
        <v>317</v>
      </c>
      <c r="G34" s="5" t="s">
        <v>1349</v>
      </c>
      <c r="H34" s="359" t="s">
        <v>582</v>
      </c>
      <c r="I34" s="23">
        <v>800</v>
      </c>
      <c r="J34" s="234">
        <v>0.33333333333333337</v>
      </c>
      <c r="K34" s="23" t="s">
        <v>423</v>
      </c>
      <c r="L34" s="10" t="str">
        <f>VLOOKUP(E34,Table4[[#All],[Código de indicador de producto (MGA)2]:[Programación del producto bien ó servicio 2027]],9,FALSE)</f>
        <v>Acumulativo</v>
      </c>
      <c r="M34" s="23"/>
      <c r="N34" s="395">
        <v>200</v>
      </c>
      <c r="O34" s="368">
        <v>300</v>
      </c>
      <c r="P34" s="396">
        <v>300</v>
      </c>
      <c r="Q34" s="355">
        <v>0.7</v>
      </c>
      <c r="R34" s="5"/>
      <c r="S34" s="16"/>
      <c r="T34" s="341">
        <f t="shared" si="0"/>
        <v>140</v>
      </c>
      <c r="U34" s="342">
        <f t="shared" si="3"/>
        <v>0.1129032258064516</v>
      </c>
    </row>
    <row r="35" spans="1:21" ht="105" x14ac:dyDescent="0.25">
      <c r="A35" s="6" t="s">
        <v>315</v>
      </c>
      <c r="B35" s="6" t="s">
        <v>316</v>
      </c>
      <c r="C35" s="5" t="s">
        <v>597</v>
      </c>
      <c r="D35" s="6" t="s">
        <v>77</v>
      </c>
      <c r="E35" s="253">
        <v>220107900</v>
      </c>
      <c r="F35" s="254" t="s">
        <v>317</v>
      </c>
      <c r="G35" s="5" t="s">
        <v>596</v>
      </c>
      <c r="H35" s="351" t="s">
        <v>582</v>
      </c>
      <c r="I35" s="23">
        <v>7391</v>
      </c>
      <c r="J35" s="234">
        <v>0.25</v>
      </c>
      <c r="K35" s="23" t="s">
        <v>423</v>
      </c>
      <c r="L35" s="10" t="str">
        <f>VLOOKUP(E35,Table4[[#All],[Código de indicador de producto (MGA)2]:[Programación del producto bien ó servicio 2027]],9,FALSE)</f>
        <v>No acumulativo</v>
      </c>
      <c r="M35" s="23">
        <v>7391</v>
      </c>
      <c r="N35" s="23">
        <v>7391</v>
      </c>
      <c r="O35" s="23">
        <v>7391</v>
      </c>
      <c r="P35" s="23">
        <v>7391</v>
      </c>
      <c r="Q35" s="355">
        <v>0.37</v>
      </c>
      <c r="R35" s="5"/>
      <c r="S35" s="16"/>
      <c r="T35" s="341">
        <f t="shared" si="0"/>
        <v>2734.67</v>
      </c>
      <c r="U35" s="342">
        <f t="shared" si="3"/>
        <v>5.9677419354838709E-2</v>
      </c>
    </row>
    <row r="36" spans="1:21" ht="105" x14ac:dyDescent="0.25">
      <c r="A36" s="6" t="s">
        <v>315</v>
      </c>
      <c r="B36" s="6" t="s">
        <v>316</v>
      </c>
      <c r="C36" s="5" t="s">
        <v>602</v>
      </c>
      <c r="D36" s="6" t="s">
        <v>1651</v>
      </c>
      <c r="E36" s="253">
        <v>220206200</v>
      </c>
      <c r="F36" s="254" t="s">
        <v>317</v>
      </c>
      <c r="G36" s="5" t="s">
        <v>601</v>
      </c>
      <c r="H36" s="352" t="s">
        <v>582</v>
      </c>
      <c r="I36" s="23">
        <v>1200</v>
      </c>
      <c r="J36" s="234">
        <v>0.25</v>
      </c>
      <c r="K36" s="23" t="s">
        <v>423</v>
      </c>
      <c r="L36" s="10" t="str">
        <f>VLOOKUP(E36,Table4[[#All],[Código de indicador de producto (MGA)2]:[Programación del producto bien ó servicio 2027]],9,FALSE)</f>
        <v>Acumulativo</v>
      </c>
      <c r="M36" s="23">
        <v>300</v>
      </c>
      <c r="N36" s="23">
        <v>300</v>
      </c>
      <c r="O36" s="23">
        <v>300</v>
      </c>
      <c r="P36" s="23">
        <v>300</v>
      </c>
      <c r="Q36" s="355">
        <v>0.5</v>
      </c>
      <c r="R36" s="5"/>
      <c r="S36" s="16"/>
      <c r="T36" s="341">
        <f t="shared" si="0"/>
        <v>150</v>
      </c>
      <c r="U36" s="343">
        <v>0.64516129</v>
      </c>
    </row>
    <row r="37" spans="1:21" ht="75" x14ac:dyDescent="0.25">
      <c r="A37" s="6" t="s">
        <v>315</v>
      </c>
      <c r="B37" s="6" t="s">
        <v>316</v>
      </c>
      <c r="C37" s="5" t="s">
        <v>606</v>
      </c>
      <c r="D37" s="6" t="s">
        <v>83</v>
      </c>
      <c r="E37" s="253">
        <v>220206300</v>
      </c>
      <c r="F37" s="254" t="s">
        <v>317</v>
      </c>
      <c r="G37" s="5" t="s">
        <v>605</v>
      </c>
      <c r="H37" s="351" t="s">
        <v>582</v>
      </c>
      <c r="I37" s="23">
        <v>30</v>
      </c>
      <c r="J37" s="234">
        <v>0.25</v>
      </c>
      <c r="K37" s="23" t="s">
        <v>423</v>
      </c>
      <c r="L37" s="10" t="str">
        <f>VLOOKUP(E37,Table4[[#All],[Código de indicador de producto (MGA)2]:[Programación del producto bien ó servicio 2027]],9,FALSE)</f>
        <v>No acumulativo</v>
      </c>
      <c r="M37" s="23">
        <v>30</v>
      </c>
      <c r="N37" s="23">
        <v>30</v>
      </c>
      <c r="O37" s="23">
        <v>30</v>
      </c>
      <c r="P37" s="23">
        <v>30</v>
      </c>
      <c r="Q37" s="355">
        <v>0</v>
      </c>
      <c r="R37" s="5"/>
      <c r="S37" s="16"/>
      <c r="T37" s="341">
        <f t="shared" si="0"/>
        <v>0</v>
      </c>
      <c r="U37" s="342">
        <f t="shared" ref="U37:U72" si="4">$V$1*Q37</f>
        <v>0</v>
      </c>
    </row>
    <row r="38" spans="1:21" ht="105" x14ac:dyDescent="0.25">
      <c r="A38" s="6" t="s">
        <v>285</v>
      </c>
      <c r="B38" s="6" t="s">
        <v>393</v>
      </c>
      <c r="C38" s="5" t="s">
        <v>1526</v>
      </c>
      <c r="D38" s="6" t="s">
        <v>1737</v>
      </c>
      <c r="E38" s="253">
        <v>230106200</v>
      </c>
      <c r="F38" s="254" t="s">
        <v>394</v>
      </c>
      <c r="G38" s="5" t="s">
        <v>1525</v>
      </c>
      <c r="H38" s="352" t="s">
        <v>582</v>
      </c>
      <c r="I38" s="23">
        <v>3500</v>
      </c>
      <c r="J38" s="234">
        <v>0.33333333333333337</v>
      </c>
      <c r="K38" s="23" t="s">
        <v>423</v>
      </c>
      <c r="L38" s="10" t="str">
        <f>VLOOKUP(E38,Table4[[#All],[Código de indicador de producto (MGA)2]:[Programación del producto bien ó servicio 2027]],9,FALSE)</f>
        <v>Acumulativo</v>
      </c>
      <c r="M38" s="23"/>
      <c r="N38" s="23">
        <v>1500</v>
      </c>
      <c r="O38" s="23">
        <v>1000</v>
      </c>
      <c r="P38" s="23">
        <v>1000</v>
      </c>
      <c r="Q38" s="355">
        <v>0.5</v>
      </c>
      <c r="R38" s="5"/>
      <c r="S38" s="16"/>
      <c r="T38" s="341">
        <f t="shared" si="0"/>
        <v>750</v>
      </c>
      <c r="U38" s="342">
        <f t="shared" si="4"/>
        <v>8.0645161290322578E-2</v>
      </c>
    </row>
    <row r="39" spans="1:21" ht="120" x14ac:dyDescent="0.25">
      <c r="A39" s="6" t="s">
        <v>285</v>
      </c>
      <c r="B39" s="6" t="s">
        <v>393</v>
      </c>
      <c r="C39" s="5" t="s">
        <v>771</v>
      </c>
      <c r="D39" s="6" t="s">
        <v>86</v>
      </c>
      <c r="E39" s="253">
        <v>230107500</v>
      </c>
      <c r="F39" s="254" t="s">
        <v>394</v>
      </c>
      <c r="G39" s="5" t="s">
        <v>770</v>
      </c>
      <c r="H39" s="351" t="s">
        <v>582</v>
      </c>
      <c r="I39" s="23">
        <v>1</v>
      </c>
      <c r="J39" s="234">
        <v>0.25</v>
      </c>
      <c r="K39" s="23" t="s">
        <v>423</v>
      </c>
      <c r="L39" s="10" t="str">
        <f>VLOOKUP(E39,Table4[[#All],[Código de indicador de producto (MGA)2]:[Programación del producto bien ó servicio 2027]],9,FALSE)</f>
        <v>No acumulativo</v>
      </c>
      <c r="M39" s="23">
        <v>1</v>
      </c>
      <c r="N39" s="23">
        <v>1</v>
      </c>
      <c r="O39" s="23">
        <v>1</v>
      </c>
      <c r="P39" s="23">
        <v>1</v>
      </c>
      <c r="Q39" s="355">
        <v>0.46</v>
      </c>
      <c r="R39" s="5"/>
      <c r="S39" s="16"/>
      <c r="T39" s="341">
        <f t="shared" si="0"/>
        <v>0.46</v>
      </c>
      <c r="U39" s="342">
        <f t="shared" si="4"/>
        <v>7.4193548387096769E-2</v>
      </c>
    </row>
    <row r="40" spans="1:21" ht="75" x14ac:dyDescent="0.25">
      <c r="A40" s="6" t="s">
        <v>285</v>
      </c>
      <c r="B40" s="6" t="s">
        <v>393</v>
      </c>
      <c r="C40" s="5" t="s">
        <v>614</v>
      </c>
      <c r="D40" s="6" t="s">
        <v>89</v>
      </c>
      <c r="E40" s="253">
        <v>230107900</v>
      </c>
      <c r="F40" s="254" t="s">
        <v>394</v>
      </c>
      <c r="G40" s="5" t="s">
        <v>613</v>
      </c>
      <c r="H40" s="352" t="s">
        <v>582</v>
      </c>
      <c r="I40" s="23">
        <v>60</v>
      </c>
      <c r="J40" s="234">
        <v>0.25</v>
      </c>
      <c r="K40" s="23" t="s">
        <v>423</v>
      </c>
      <c r="L40" s="10" t="str">
        <f>VLOOKUP(E40,Table4[[#All],[Código de indicador de producto (MGA)2]:[Programación del producto bien ó servicio 2027]],9,FALSE)</f>
        <v>Acumulativo</v>
      </c>
      <c r="M40" s="23">
        <v>20</v>
      </c>
      <c r="N40" s="23">
        <v>20</v>
      </c>
      <c r="O40" s="23">
        <v>10</v>
      </c>
      <c r="P40" s="23">
        <v>10</v>
      </c>
      <c r="Q40" s="355">
        <v>0.5</v>
      </c>
      <c r="R40" s="5"/>
      <c r="S40" s="16"/>
      <c r="T40" s="341">
        <f t="shared" si="0"/>
        <v>10</v>
      </c>
      <c r="U40" s="342">
        <f t="shared" si="4"/>
        <v>8.0645161290322578E-2</v>
      </c>
    </row>
    <row r="41" spans="1:21" ht="75" x14ac:dyDescent="0.25">
      <c r="A41" s="6" t="s">
        <v>285</v>
      </c>
      <c r="B41" s="6" t="s">
        <v>402</v>
      </c>
      <c r="C41" s="5" t="s">
        <v>778</v>
      </c>
      <c r="D41" s="6" t="s">
        <v>1652</v>
      </c>
      <c r="E41" s="253">
        <v>240211200</v>
      </c>
      <c r="F41" s="254" t="s">
        <v>403</v>
      </c>
      <c r="G41" s="5" t="s">
        <v>777</v>
      </c>
      <c r="H41" s="351" t="s">
        <v>582</v>
      </c>
      <c r="I41" s="23">
        <v>100</v>
      </c>
      <c r="J41" s="234">
        <v>0.25</v>
      </c>
      <c r="K41" s="23" t="s">
        <v>779</v>
      </c>
      <c r="L41" s="10" t="str">
        <f>VLOOKUP(E41,Table4[[#All],[Código de indicador de producto (MGA)2]:[Programación del producto bien ó servicio 2027]],9,FALSE)</f>
        <v>Acumulativo</v>
      </c>
      <c r="M41" s="23">
        <v>25</v>
      </c>
      <c r="N41" s="23">
        <v>25</v>
      </c>
      <c r="O41" s="23">
        <v>25</v>
      </c>
      <c r="P41" s="23">
        <v>25</v>
      </c>
      <c r="Q41" s="355">
        <v>0.25</v>
      </c>
      <c r="R41" s="5"/>
      <c r="S41" s="16"/>
      <c r="T41" s="341">
        <f t="shared" si="0"/>
        <v>6.25</v>
      </c>
      <c r="U41" s="342">
        <f t="shared" si="4"/>
        <v>4.0322580645161289E-2</v>
      </c>
    </row>
    <row r="42" spans="1:21" ht="45" x14ac:dyDescent="0.25">
      <c r="A42" s="6" t="s">
        <v>285</v>
      </c>
      <c r="B42" s="6" t="s">
        <v>402</v>
      </c>
      <c r="C42" s="5" t="s">
        <v>784</v>
      </c>
      <c r="D42" s="6" t="s">
        <v>1653</v>
      </c>
      <c r="E42" s="253">
        <v>240211500</v>
      </c>
      <c r="F42" s="254" t="s">
        <v>403</v>
      </c>
      <c r="G42" s="5" t="s">
        <v>783</v>
      </c>
      <c r="H42" s="352" t="s">
        <v>582</v>
      </c>
      <c r="I42" s="23">
        <v>30</v>
      </c>
      <c r="J42" s="234">
        <v>0.25</v>
      </c>
      <c r="K42" s="23" t="s">
        <v>779</v>
      </c>
      <c r="L42" s="10" t="str">
        <f>VLOOKUP(E42,Table4[[#All],[Código de indicador de producto (MGA)2]:[Programación del producto bien ó servicio 2027]],9,FALSE)</f>
        <v>Acumulativo</v>
      </c>
      <c r="M42" s="23">
        <v>5</v>
      </c>
      <c r="N42" s="23">
        <v>10</v>
      </c>
      <c r="O42" s="23">
        <v>10</v>
      </c>
      <c r="P42" s="23">
        <v>5</v>
      </c>
      <c r="Q42" s="355">
        <v>0.45</v>
      </c>
      <c r="R42" s="5"/>
      <c r="S42" s="16"/>
      <c r="T42" s="341">
        <f t="shared" si="0"/>
        <v>4.5</v>
      </c>
      <c r="U42" s="342">
        <f t="shared" si="4"/>
        <v>7.2580645161290328E-2</v>
      </c>
    </row>
    <row r="43" spans="1:21" ht="75" x14ac:dyDescent="0.25">
      <c r="A43" s="6" t="s">
        <v>285</v>
      </c>
      <c r="B43" s="6" t="s">
        <v>402</v>
      </c>
      <c r="C43" s="3" t="s">
        <v>1209</v>
      </c>
      <c r="D43" s="4" t="s">
        <v>1679</v>
      </c>
      <c r="E43" s="253">
        <v>240212500</v>
      </c>
      <c r="F43" s="254" t="s">
        <v>403</v>
      </c>
      <c r="G43" s="11" t="s">
        <v>1208</v>
      </c>
      <c r="H43" s="352" t="s">
        <v>582</v>
      </c>
      <c r="I43" s="23">
        <v>5</v>
      </c>
      <c r="J43" s="234">
        <v>1</v>
      </c>
      <c r="K43" s="23" t="s">
        <v>423</v>
      </c>
      <c r="L43" s="10" t="str">
        <f>VLOOKUP(E43,Table4[[#All],[Código de indicador de producto (MGA)2]:[Programación del producto bien ó servicio 2027]],9,FALSE)</f>
        <v>No acumulativo</v>
      </c>
      <c r="M43" s="23"/>
      <c r="N43" s="23">
        <v>5</v>
      </c>
      <c r="O43" s="23"/>
      <c r="P43" s="23"/>
      <c r="Q43" s="355">
        <v>0</v>
      </c>
      <c r="R43" s="5"/>
      <c r="S43" s="16"/>
      <c r="T43" s="341">
        <f t="shared" si="0"/>
        <v>0</v>
      </c>
      <c r="U43" s="342">
        <f t="shared" si="4"/>
        <v>0</v>
      </c>
    </row>
    <row r="44" spans="1:21" ht="60" x14ac:dyDescent="0.25">
      <c r="A44" s="6" t="s">
        <v>297</v>
      </c>
      <c r="B44" s="6" t="s">
        <v>412</v>
      </c>
      <c r="C44" s="3" t="s">
        <v>790</v>
      </c>
      <c r="D44" s="4" t="s">
        <v>98</v>
      </c>
      <c r="E44" s="253">
        <v>240900900</v>
      </c>
      <c r="F44" s="254" t="s">
        <v>403</v>
      </c>
      <c r="G44" s="3" t="s">
        <v>789</v>
      </c>
      <c r="H44" s="352" t="s">
        <v>582</v>
      </c>
      <c r="I44" s="23">
        <v>7</v>
      </c>
      <c r="J44" s="234">
        <v>0.25</v>
      </c>
      <c r="K44" s="23" t="s">
        <v>423</v>
      </c>
      <c r="L44" s="10" t="str">
        <f>VLOOKUP(E44,Table4[[#All],[Código de indicador de producto (MGA)2]:[Programación del producto bien ó servicio 2027]],9,FALSE)</f>
        <v>No acumulativo</v>
      </c>
      <c r="M44" s="23">
        <v>7</v>
      </c>
      <c r="N44" s="23">
        <v>7</v>
      </c>
      <c r="O44" s="23">
        <v>7</v>
      </c>
      <c r="P44" s="23">
        <v>7</v>
      </c>
      <c r="Q44" s="355">
        <v>0.73</v>
      </c>
      <c r="R44" s="5"/>
      <c r="S44" s="16"/>
      <c r="T44" s="341">
        <f t="shared" si="0"/>
        <v>5.1099999999999994</v>
      </c>
      <c r="U44" s="342">
        <f t="shared" si="4"/>
        <v>0.11774193548387096</v>
      </c>
    </row>
    <row r="45" spans="1:21" ht="60" x14ac:dyDescent="0.25">
      <c r="A45" s="6" t="s">
        <v>285</v>
      </c>
      <c r="B45" s="6" t="s">
        <v>321</v>
      </c>
      <c r="C45" s="3" t="s">
        <v>1244</v>
      </c>
      <c r="D45" s="4" t="s">
        <v>1686</v>
      </c>
      <c r="E45" s="253">
        <v>320100801</v>
      </c>
      <c r="F45" s="254" t="s">
        <v>417</v>
      </c>
      <c r="G45" s="3" t="s">
        <v>1243</v>
      </c>
      <c r="H45" s="352" t="s">
        <v>646</v>
      </c>
      <c r="I45" s="23">
        <v>1</v>
      </c>
      <c r="J45" s="234">
        <v>1</v>
      </c>
      <c r="K45" s="23" t="s">
        <v>423</v>
      </c>
      <c r="L45" s="10" t="str">
        <f>VLOOKUP(E45,Table4[[#All],[Código de indicador de producto (MGA)2]:[Programación del producto bien ó servicio 2027]],9,FALSE)</f>
        <v>No acumulativo</v>
      </c>
      <c r="M45" s="23"/>
      <c r="N45" s="23">
        <v>1</v>
      </c>
      <c r="O45" s="23"/>
      <c r="P45" s="23"/>
      <c r="Q45" s="355">
        <v>0.46</v>
      </c>
      <c r="R45" s="5"/>
      <c r="S45" s="16"/>
      <c r="T45" s="341">
        <f t="shared" si="0"/>
        <v>0.46</v>
      </c>
      <c r="U45" s="342">
        <f t="shared" si="4"/>
        <v>7.4193548387096769E-2</v>
      </c>
    </row>
    <row r="46" spans="1:21" ht="45" x14ac:dyDescent="0.25">
      <c r="A46" s="6" t="s">
        <v>285</v>
      </c>
      <c r="B46" s="6" t="s">
        <v>321</v>
      </c>
      <c r="C46" s="5" t="s">
        <v>799</v>
      </c>
      <c r="D46" s="6" t="s">
        <v>101</v>
      </c>
      <c r="E46" s="253">
        <v>320102800</v>
      </c>
      <c r="F46" s="254" t="s">
        <v>417</v>
      </c>
      <c r="G46" s="5" t="s">
        <v>798</v>
      </c>
      <c r="H46" s="352" t="s">
        <v>582</v>
      </c>
      <c r="I46" s="23">
        <v>5</v>
      </c>
      <c r="J46" s="234">
        <v>0.25</v>
      </c>
      <c r="K46" s="23" t="s">
        <v>423</v>
      </c>
      <c r="L46" s="10" t="str">
        <f>VLOOKUP(E46,Table4[[#All],[Código de indicador de producto (MGA)2]:[Programación del producto bien ó servicio 2027]],9,FALSE)</f>
        <v>No acumulativo</v>
      </c>
      <c r="M46" s="23">
        <v>5</v>
      </c>
      <c r="N46" s="23">
        <v>5</v>
      </c>
      <c r="O46" s="23">
        <v>5</v>
      </c>
      <c r="P46" s="23">
        <v>5</v>
      </c>
      <c r="Q46" s="355">
        <v>0.25</v>
      </c>
      <c r="R46" s="5"/>
      <c r="S46" s="16"/>
      <c r="T46" s="341">
        <f t="shared" si="0"/>
        <v>1.25</v>
      </c>
      <c r="U46" s="342">
        <f t="shared" si="4"/>
        <v>4.0322580645161289E-2</v>
      </c>
    </row>
    <row r="47" spans="1:21" ht="45" x14ac:dyDescent="0.25">
      <c r="A47" s="6" t="s">
        <v>285</v>
      </c>
      <c r="B47" s="6" t="s">
        <v>321</v>
      </c>
      <c r="C47" s="3" t="s">
        <v>1266</v>
      </c>
      <c r="D47" s="4" t="s">
        <v>1691</v>
      </c>
      <c r="E47" s="253">
        <v>320200500</v>
      </c>
      <c r="F47" s="254" t="s">
        <v>417</v>
      </c>
      <c r="G47" s="3" t="s">
        <v>1265</v>
      </c>
      <c r="H47" s="352" t="s">
        <v>582</v>
      </c>
      <c r="I47" s="23">
        <v>10</v>
      </c>
      <c r="J47" s="234">
        <v>0.33333333333333337</v>
      </c>
      <c r="K47" s="23" t="s">
        <v>811</v>
      </c>
      <c r="L47" s="10" t="str">
        <f>VLOOKUP(E47,Table4[[#All],[Código de indicador de producto (MGA)2]:[Programación del producto bien ó servicio 2027]],9,FALSE)</f>
        <v>Acumulativo</v>
      </c>
      <c r="M47" s="23"/>
      <c r="N47" s="23">
        <v>4</v>
      </c>
      <c r="O47" s="23">
        <v>3</v>
      </c>
      <c r="P47" s="23">
        <v>3</v>
      </c>
      <c r="Q47" s="355">
        <v>0.45</v>
      </c>
      <c r="R47" s="5"/>
      <c r="S47" s="16"/>
      <c r="T47" s="341">
        <f t="shared" si="0"/>
        <v>1.8</v>
      </c>
      <c r="U47" s="342">
        <f t="shared" si="4"/>
        <v>7.2580645161290328E-2</v>
      </c>
    </row>
    <row r="48" spans="1:21" ht="75" x14ac:dyDescent="0.25">
      <c r="A48" s="6" t="s">
        <v>285</v>
      </c>
      <c r="B48" s="6" t="s">
        <v>321</v>
      </c>
      <c r="C48" s="3" t="s">
        <v>810</v>
      </c>
      <c r="D48" s="4" t="s">
        <v>107</v>
      </c>
      <c r="E48" s="253">
        <v>320203700</v>
      </c>
      <c r="F48" s="254" t="s">
        <v>417</v>
      </c>
      <c r="G48" s="3" t="s">
        <v>809</v>
      </c>
      <c r="H48" s="352" t="s">
        <v>582</v>
      </c>
      <c r="I48" s="23">
        <v>23</v>
      </c>
      <c r="J48" s="234">
        <v>0.25</v>
      </c>
      <c r="K48" s="23" t="s">
        <v>811</v>
      </c>
      <c r="L48" s="10" t="str">
        <f>VLOOKUP(E48,Table4[[#All],[Código de indicador de producto (MGA)2]:[Programación del producto bien ó servicio 2027]],9,FALSE)</f>
        <v>No acumulativo</v>
      </c>
      <c r="M48" s="23">
        <v>23</v>
      </c>
      <c r="N48" s="23">
        <v>23</v>
      </c>
      <c r="O48" s="23">
        <v>23</v>
      </c>
      <c r="P48" s="23">
        <v>23</v>
      </c>
      <c r="Q48" s="355">
        <v>0.5</v>
      </c>
      <c r="R48" s="5"/>
      <c r="S48" s="16"/>
      <c r="T48" s="341">
        <f t="shared" si="0"/>
        <v>11.5</v>
      </c>
      <c r="U48" s="342">
        <f t="shared" si="4"/>
        <v>8.0645161290322578E-2</v>
      </c>
    </row>
    <row r="49" spans="1:21" ht="60" x14ac:dyDescent="0.25">
      <c r="A49" s="6" t="s">
        <v>285</v>
      </c>
      <c r="B49" s="6" t="s">
        <v>321</v>
      </c>
      <c r="C49" s="3" t="s">
        <v>1260</v>
      </c>
      <c r="D49" s="4" t="s">
        <v>1690</v>
      </c>
      <c r="E49" s="253">
        <v>320204100</v>
      </c>
      <c r="F49" s="254" t="s">
        <v>417</v>
      </c>
      <c r="G49" s="3" t="s">
        <v>1259</v>
      </c>
      <c r="H49" s="352" t="s">
        <v>582</v>
      </c>
      <c r="I49" s="23">
        <v>1000</v>
      </c>
      <c r="J49" s="234">
        <v>0.25</v>
      </c>
      <c r="K49" s="23" t="s">
        <v>423</v>
      </c>
      <c r="L49" s="10" t="str">
        <f>VLOOKUP(E49,Table4[[#All],[Código de indicador de producto (MGA)2]:[Programación del producto bien ó servicio 2027]],9,FALSE)</f>
        <v>Acumulativo</v>
      </c>
      <c r="M49" s="23">
        <v>250</v>
      </c>
      <c r="N49" s="23">
        <v>250</v>
      </c>
      <c r="O49" s="64">
        <v>250</v>
      </c>
      <c r="P49" s="64">
        <v>250</v>
      </c>
      <c r="Q49" s="355">
        <v>0.46</v>
      </c>
      <c r="R49" s="5"/>
      <c r="S49" s="16"/>
      <c r="T49" s="341">
        <f t="shared" si="0"/>
        <v>115</v>
      </c>
      <c r="U49" s="342">
        <f t="shared" si="4"/>
        <v>7.4193548387096769E-2</v>
      </c>
    </row>
    <row r="50" spans="1:21" ht="45" x14ac:dyDescent="0.25">
      <c r="A50" s="6" t="s">
        <v>285</v>
      </c>
      <c r="B50" s="6" t="s">
        <v>321</v>
      </c>
      <c r="C50" s="5" t="s">
        <v>817</v>
      </c>
      <c r="D50" s="6" t="s">
        <v>110</v>
      </c>
      <c r="E50" s="253">
        <v>320304600</v>
      </c>
      <c r="F50" s="254" t="s">
        <v>417</v>
      </c>
      <c r="G50" s="5" t="s">
        <v>816</v>
      </c>
      <c r="H50" s="352" t="s">
        <v>582</v>
      </c>
      <c r="I50" s="23">
        <v>1000</v>
      </c>
      <c r="J50" s="234">
        <v>0.25</v>
      </c>
      <c r="K50" s="23" t="s">
        <v>429</v>
      </c>
      <c r="L50" s="10" t="str">
        <f>VLOOKUP(E50,Table4[[#All],[Código de indicador de producto (MGA)2]:[Programación del producto bien ó servicio 2027]],9,FALSE)</f>
        <v>Acumulativo</v>
      </c>
      <c r="M50" s="23">
        <v>250</v>
      </c>
      <c r="N50" s="23">
        <v>250</v>
      </c>
      <c r="O50" s="23">
        <v>250</v>
      </c>
      <c r="P50" s="23">
        <v>250</v>
      </c>
      <c r="Q50" s="355">
        <v>0.05</v>
      </c>
      <c r="R50" s="5"/>
      <c r="S50" s="16"/>
      <c r="T50" s="341">
        <f t="shared" si="0"/>
        <v>12.5</v>
      </c>
      <c r="U50" s="342">
        <f t="shared" si="4"/>
        <v>8.0645161290322578E-3</v>
      </c>
    </row>
    <row r="51" spans="1:21" ht="60" x14ac:dyDescent="0.25">
      <c r="A51" s="6" t="s">
        <v>285</v>
      </c>
      <c r="B51" s="6" t="s">
        <v>321</v>
      </c>
      <c r="C51" s="5" t="s">
        <v>822</v>
      </c>
      <c r="D51" s="6" t="s">
        <v>113</v>
      </c>
      <c r="E51" s="253">
        <v>320305000</v>
      </c>
      <c r="F51" s="254" t="s">
        <v>417</v>
      </c>
      <c r="G51" s="5" t="s">
        <v>821</v>
      </c>
      <c r="H51" s="351" t="s">
        <v>582</v>
      </c>
      <c r="I51" s="23">
        <v>50</v>
      </c>
      <c r="J51" s="234">
        <v>0.25</v>
      </c>
      <c r="K51" s="23" t="s">
        <v>811</v>
      </c>
      <c r="L51" s="10" t="str">
        <f>VLOOKUP(E51,Table4[[#All],[Código de indicador de producto (MGA)2]:[Programación del producto bien ó servicio 2027]],9,FALSE)</f>
        <v>No acumulativo</v>
      </c>
      <c r="M51" s="23">
        <v>50</v>
      </c>
      <c r="N51" s="23">
        <v>50</v>
      </c>
      <c r="O51" s="23">
        <v>50</v>
      </c>
      <c r="P51" s="23">
        <v>50</v>
      </c>
      <c r="Q51" s="355">
        <v>0.35</v>
      </c>
      <c r="R51" s="5"/>
      <c r="S51" s="16"/>
      <c r="T51" s="341">
        <f t="shared" si="0"/>
        <v>17.5</v>
      </c>
      <c r="U51" s="342">
        <f t="shared" si="4"/>
        <v>5.6451612903225798E-2</v>
      </c>
    </row>
    <row r="52" spans="1:21" ht="45" x14ac:dyDescent="0.25">
      <c r="A52" s="6" t="s">
        <v>285</v>
      </c>
      <c r="B52" s="6" t="s">
        <v>321</v>
      </c>
      <c r="C52" s="5" t="s">
        <v>828</v>
      </c>
      <c r="D52" s="6" t="s">
        <v>116</v>
      </c>
      <c r="E52" s="253">
        <v>320601400</v>
      </c>
      <c r="F52" s="254" t="s">
        <v>417</v>
      </c>
      <c r="G52" s="5" t="s">
        <v>827</v>
      </c>
      <c r="H52" s="352" t="s">
        <v>582</v>
      </c>
      <c r="I52" s="23">
        <v>10000</v>
      </c>
      <c r="J52" s="234">
        <v>0.25</v>
      </c>
      <c r="K52" s="23" t="s">
        <v>423</v>
      </c>
      <c r="L52" s="10" t="str">
        <f>VLOOKUP(E52,Table4[[#All],[Código de indicador de producto (MGA)2]:[Programación del producto bien ó servicio 2027]],9,FALSE)</f>
        <v>Acumulativo</v>
      </c>
      <c r="M52" s="23">
        <v>2500</v>
      </c>
      <c r="N52" s="23">
        <v>2500</v>
      </c>
      <c r="O52" s="23">
        <v>2500</v>
      </c>
      <c r="P52" s="23">
        <v>2500</v>
      </c>
      <c r="Q52" s="355">
        <v>0.49</v>
      </c>
      <c r="R52" s="5"/>
      <c r="S52" s="16"/>
      <c r="T52" s="341">
        <f t="shared" si="0"/>
        <v>1225</v>
      </c>
      <c r="U52" s="342">
        <f t="shared" si="4"/>
        <v>7.9032258064516123E-2</v>
      </c>
    </row>
    <row r="53" spans="1:21" ht="90" x14ac:dyDescent="0.25">
      <c r="A53" s="6" t="s">
        <v>285</v>
      </c>
      <c r="B53" s="6" t="s">
        <v>321</v>
      </c>
      <c r="C53" s="5" t="s">
        <v>834</v>
      </c>
      <c r="D53" s="6" t="s">
        <v>1654</v>
      </c>
      <c r="E53" s="253">
        <v>320800600</v>
      </c>
      <c r="F53" s="254" t="s">
        <v>417</v>
      </c>
      <c r="G53" s="5" t="s">
        <v>833</v>
      </c>
      <c r="H53" s="351" t="s">
        <v>582</v>
      </c>
      <c r="I53" s="23">
        <v>9</v>
      </c>
      <c r="J53" s="234">
        <v>0.25</v>
      </c>
      <c r="K53" s="23" t="s">
        <v>423</v>
      </c>
      <c r="L53" s="10" t="str">
        <f>VLOOKUP(E53,Table4[[#All],[Código de indicador de producto (MGA)2]:[Programación del producto bien ó servicio 2027]],9,FALSE)</f>
        <v>No acumulativo</v>
      </c>
      <c r="M53" s="23">
        <v>9</v>
      </c>
      <c r="N53" s="23">
        <v>9</v>
      </c>
      <c r="O53" s="226">
        <v>9</v>
      </c>
      <c r="P53" s="226">
        <v>9</v>
      </c>
      <c r="Q53" s="355">
        <v>0.45</v>
      </c>
      <c r="R53" s="5"/>
      <c r="S53" s="6"/>
      <c r="T53" s="341">
        <f t="shared" si="0"/>
        <v>4.05</v>
      </c>
      <c r="U53" s="342">
        <f t="shared" si="4"/>
        <v>7.2580645161290328E-2</v>
      </c>
    </row>
    <row r="54" spans="1:21" ht="60" x14ac:dyDescent="0.25">
      <c r="A54" s="6" t="s">
        <v>285</v>
      </c>
      <c r="B54" s="6" t="s">
        <v>321</v>
      </c>
      <c r="C54" s="5" t="s">
        <v>839</v>
      </c>
      <c r="D54" s="6" t="s">
        <v>122</v>
      </c>
      <c r="E54" s="253">
        <v>320801000</v>
      </c>
      <c r="F54" s="254" t="s">
        <v>417</v>
      </c>
      <c r="G54" s="5" t="s">
        <v>838</v>
      </c>
      <c r="H54" s="352" t="s">
        <v>582</v>
      </c>
      <c r="I54" s="23">
        <v>200</v>
      </c>
      <c r="J54" s="234">
        <v>0.25</v>
      </c>
      <c r="K54" s="23" t="s">
        <v>423</v>
      </c>
      <c r="L54" s="10" t="str">
        <f>VLOOKUP(E54,Table4[[#All],[Código de indicador de producto (MGA)2]:[Programación del producto bien ó servicio 2027]],9,FALSE)</f>
        <v>No acumulativo</v>
      </c>
      <c r="M54" s="23">
        <v>200</v>
      </c>
      <c r="N54" s="23">
        <v>200</v>
      </c>
      <c r="O54" s="23">
        <v>200</v>
      </c>
      <c r="P54" s="23">
        <v>200</v>
      </c>
      <c r="Q54" s="355">
        <v>0.25</v>
      </c>
      <c r="R54" s="5"/>
      <c r="S54" s="16"/>
      <c r="T54" s="341">
        <f t="shared" si="0"/>
        <v>50</v>
      </c>
      <c r="U54" s="342">
        <f t="shared" si="4"/>
        <v>4.0322580645161289E-2</v>
      </c>
    </row>
    <row r="55" spans="1:21" ht="75" x14ac:dyDescent="0.25">
      <c r="A55" s="6" t="s">
        <v>315</v>
      </c>
      <c r="B55" s="6" t="s">
        <v>441</v>
      </c>
      <c r="C55" s="3" t="s">
        <v>620</v>
      </c>
      <c r="D55" s="4" t="s">
        <v>125</v>
      </c>
      <c r="E55" s="253">
        <v>330105300</v>
      </c>
      <c r="F55" s="254" t="s">
        <v>442</v>
      </c>
      <c r="G55" s="3" t="s">
        <v>619</v>
      </c>
      <c r="H55" s="352" t="s">
        <v>582</v>
      </c>
      <c r="I55" s="23">
        <v>48</v>
      </c>
      <c r="J55" s="234">
        <v>0.25</v>
      </c>
      <c r="K55" s="23" t="s">
        <v>423</v>
      </c>
      <c r="L55" s="10" t="str">
        <f>VLOOKUP(E55,Table4[[#All],[Código de indicador de producto (MGA)2]:[Programación del producto bien ó servicio 2027]],9,FALSE)</f>
        <v>Acumulativo</v>
      </c>
      <c r="M55" s="23">
        <v>12</v>
      </c>
      <c r="N55" s="23">
        <v>12</v>
      </c>
      <c r="O55" s="23">
        <v>12</v>
      </c>
      <c r="P55" s="23">
        <v>12</v>
      </c>
      <c r="Q55" s="355">
        <v>0.04</v>
      </c>
      <c r="R55" s="5"/>
      <c r="S55" s="16"/>
      <c r="T55" s="341">
        <f t="shared" si="0"/>
        <v>0.48</v>
      </c>
      <c r="U55" s="342">
        <f t="shared" si="4"/>
        <v>6.4516129032258064E-3</v>
      </c>
    </row>
    <row r="56" spans="1:21" ht="75" x14ac:dyDescent="0.25">
      <c r="A56" s="6" t="s">
        <v>315</v>
      </c>
      <c r="B56" s="6" t="s">
        <v>441</v>
      </c>
      <c r="C56" s="3" t="s">
        <v>1385</v>
      </c>
      <c r="D56" s="4" t="s">
        <v>1712</v>
      </c>
      <c r="E56" s="253">
        <v>330105400</v>
      </c>
      <c r="F56" s="254" t="s">
        <v>442</v>
      </c>
      <c r="G56" s="3" t="s">
        <v>1384</v>
      </c>
      <c r="H56" s="352" t="s">
        <v>582</v>
      </c>
      <c r="I56" s="23">
        <v>8</v>
      </c>
      <c r="J56" s="234">
        <v>0.33333333333333337</v>
      </c>
      <c r="K56" s="23" t="s">
        <v>423</v>
      </c>
      <c r="L56" s="10" t="str">
        <f>VLOOKUP(E56,Table4[[#All],[Código de indicador de producto (MGA)2]:[Programación del producto bien ó servicio 2027]],9,FALSE)</f>
        <v>Acumulativo</v>
      </c>
      <c r="M56" s="23"/>
      <c r="N56" s="23">
        <v>2</v>
      </c>
      <c r="O56" s="23">
        <v>3</v>
      </c>
      <c r="P56" s="23">
        <v>3</v>
      </c>
      <c r="Q56" s="355">
        <v>0</v>
      </c>
      <c r="R56" s="5"/>
      <c r="S56" s="344"/>
      <c r="T56" s="341">
        <f t="shared" si="0"/>
        <v>0</v>
      </c>
      <c r="U56" s="342">
        <f t="shared" si="4"/>
        <v>0</v>
      </c>
    </row>
    <row r="57" spans="1:21" ht="60" x14ac:dyDescent="0.25">
      <c r="A57" s="6" t="s">
        <v>315</v>
      </c>
      <c r="B57" s="6" t="s">
        <v>441</v>
      </c>
      <c r="C57" s="3" t="s">
        <v>127</v>
      </c>
      <c r="D57" s="4" t="s">
        <v>128</v>
      </c>
      <c r="E57" s="253">
        <v>330106800</v>
      </c>
      <c r="F57" s="254" t="s">
        <v>442</v>
      </c>
      <c r="G57" s="3" t="s">
        <v>843</v>
      </c>
      <c r="H57" s="352" t="s">
        <v>582</v>
      </c>
      <c r="I57" s="23">
        <v>2</v>
      </c>
      <c r="J57" s="234">
        <v>0.25</v>
      </c>
      <c r="K57" s="23" t="s">
        <v>423</v>
      </c>
      <c r="L57" s="10" t="str">
        <f>VLOOKUP(E57,Table4[[#All],[Código de indicador de producto (MGA)2]:[Programación del producto bien ó servicio 2027]],9,FALSE)</f>
        <v>No acumulativo</v>
      </c>
      <c r="M57" s="23">
        <v>2</v>
      </c>
      <c r="N57" s="23">
        <v>2</v>
      </c>
      <c r="O57" s="64">
        <v>2</v>
      </c>
      <c r="P57" s="64">
        <v>2</v>
      </c>
      <c r="Q57" s="355">
        <v>0.15</v>
      </c>
      <c r="R57" s="5"/>
      <c r="S57" s="16"/>
      <c r="T57" s="341">
        <f t="shared" si="0"/>
        <v>0.3</v>
      </c>
      <c r="U57" s="342">
        <f t="shared" si="4"/>
        <v>2.4193548387096774E-2</v>
      </c>
    </row>
    <row r="58" spans="1:21" ht="90" x14ac:dyDescent="0.25">
      <c r="A58" s="6" t="s">
        <v>315</v>
      </c>
      <c r="B58" s="6" t="s">
        <v>441</v>
      </c>
      <c r="C58" s="3" t="s">
        <v>848</v>
      </c>
      <c r="D58" s="4" t="s">
        <v>131</v>
      </c>
      <c r="E58" s="253">
        <v>330107400</v>
      </c>
      <c r="F58" s="254" t="s">
        <v>442</v>
      </c>
      <c r="G58" s="3" t="s">
        <v>847</v>
      </c>
      <c r="H58" s="352" t="s">
        <v>582</v>
      </c>
      <c r="I58" s="23">
        <v>24</v>
      </c>
      <c r="J58" s="234">
        <v>0.25</v>
      </c>
      <c r="K58" s="23" t="s">
        <v>423</v>
      </c>
      <c r="L58" s="10" t="str">
        <f>VLOOKUP(E58,Table4[[#All],[Código de indicador de producto (MGA)2]:[Programación del producto bien ó servicio 2027]],9,FALSE)</f>
        <v>Acumulativo</v>
      </c>
      <c r="M58" s="23">
        <v>6</v>
      </c>
      <c r="N58" s="23">
        <v>6</v>
      </c>
      <c r="O58" s="23">
        <v>6</v>
      </c>
      <c r="P58" s="23">
        <v>6</v>
      </c>
      <c r="Q58" s="355">
        <v>0.4</v>
      </c>
      <c r="R58" s="5"/>
      <c r="S58" s="344"/>
      <c r="T58" s="341">
        <f t="shared" si="0"/>
        <v>2.4000000000000004</v>
      </c>
      <c r="U58" s="342">
        <f t="shared" si="4"/>
        <v>6.4516129032258063E-2</v>
      </c>
    </row>
    <row r="59" spans="1:21" ht="60" x14ac:dyDescent="0.25">
      <c r="A59" s="6" t="s">
        <v>315</v>
      </c>
      <c r="B59" s="6" t="s">
        <v>441</v>
      </c>
      <c r="C59" s="3" t="s">
        <v>623</v>
      </c>
      <c r="D59" s="4" t="s">
        <v>134</v>
      </c>
      <c r="E59" s="253">
        <v>330108500</v>
      </c>
      <c r="F59" s="254" t="s">
        <v>442</v>
      </c>
      <c r="G59" s="3" t="s">
        <v>451</v>
      </c>
      <c r="H59" s="352" t="s">
        <v>582</v>
      </c>
      <c r="I59" s="23">
        <v>9500</v>
      </c>
      <c r="J59" s="234">
        <v>0.25</v>
      </c>
      <c r="K59" s="23" t="s">
        <v>423</v>
      </c>
      <c r="L59" s="10" t="str">
        <f>VLOOKUP(E59,Table4[[#All],[Código de indicador de producto (MGA)2]:[Programación del producto bien ó servicio 2027]],9,FALSE)</f>
        <v>No acumulativo</v>
      </c>
      <c r="M59" s="23">
        <v>9500</v>
      </c>
      <c r="N59" s="23">
        <v>9500</v>
      </c>
      <c r="O59" s="23">
        <v>9500</v>
      </c>
      <c r="P59" s="23">
        <v>9500</v>
      </c>
      <c r="Q59" s="355">
        <v>0.32</v>
      </c>
      <c r="R59" s="5"/>
      <c r="S59" s="16"/>
      <c r="T59" s="341">
        <f t="shared" si="0"/>
        <v>3040</v>
      </c>
      <c r="U59" s="342">
        <f t="shared" si="4"/>
        <v>5.1612903225806452E-2</v>
      </c>
    </row>
    <row r="60" spans="1:21" ht="60" x14ac:dyDescent="0.25">
      <c r="A60" s="6" t="s">
        <v>315</v>
      </c>
      <c r="B60" s="6" t="s">
        <v>441</v>
      </c>
      <c r="C60" s="3" t="s">
        <v>853</v>
      </c>
      <c r="D60" s="4" t="s">
        <v>137</v>
      </c>
      <c r="E60" s="253">
        <v>330112600</v>
      </c>
      <c r="F60" s="254" t="s">
        <v>442</v>
      </c>
      <c r="G60" s="3" t="s">
        <v>852</v>
      </c>
      <c r="H60" s="352" t="s">
        <v>582</v>
      </c>
      <c r="I60" s="23">
        <v>10</v>
      </c>
      <c r="J60" s="234">
        <v>0.25</v>
      </c>
      <c r="K60" s="23" t="s">
        <v>423</v>
      </c>
      <c r="L60" s="10" t="str">
        <f>VLOOKUP(E60,Table4[[#All],[Código de indicador de producto (MGA)2]:[Programación del producto bien ó servicio 2027]],9,FALSE)</f>
        <v>No acumulativo</v>
      </c>
      <c r="M60" s="23">
        <v>10</v>
      </c>
      <c r="N60" s="23">
        <v>10</v>
      </c>
      <c r="O60" s="23">
        <v>10</v>
      </c>
      <c r="P60" s="23">
        <v>10</v>
      </c>
      <c r="Q60" s="355">
        <v>0.4</v>
      </c>
      <c r="R60" s="5"/>
      <c r="S60" s="16"/>
      <c r="T60" s="341">
        <f t="shared" si="0"/>
        <v>4</v>
      </c>
      <c r="U60" s="342">
        <f t="shared" si="4"/>
        <v>6.4516129032258063E-2</v>
      </c>
    </row>
    <row r="61" spans="1:21" ht="75" x14ac:dyDescent="0.25">
      <c r="A61" s="6" t="s">
        <v>315</v>
      </c>
      <c r="B61" s="6" t="s">
        <v>441</v>
      </c>
      <c r="C61" s="5" t="s">
        <v>1380</v>
      </c>
      <c r="D61" s="6" t="s">
        <v>1711</v>
      </c>
      <c r="E61" s="253">
        <v>330112700</v>
      </c>
      <c r="F61" s="254" t="s">
        <v>442</v>
      </c>
      <c r="G61" s="5" t="s">
        <v>1378</v>
      </c>
      <c r="H61" s="352" t="s">
        <v>582</v>
      </c>
      <c r="I61" s="23">
        <v>4</v>
      </c>
      <c r="J61" s="234">
        <v>0.33333333333333337</v>
      </c>
      <c r="K61" s="23" t="s">
        <v>423</v>
      </c>
      <c r="L61" s="10" t="str">
        <f>VLOOKUP(E61,Table4[[#All],[Código de indicador de producto (MGA)2]:[Programación del producto bien ó servicio 2027]],9,FALSE)</f>
        <v>Acumulativo</v>
      </c>
      <c r="M61" s="23"/>
      <c r="N61" s="23">
        <v>2</v>
      </c>
      <c r="O61" s="23">
        <v>1</v>
      </c>
      <c r="P61" s="23">
        <v>1</v>
      </c>
      <c r="Q61" s="355">
        <v>0</v>
      </c>
      <c r="R61" s="5"/>
      <c r="S61" s="16"/>
      <c r="T61" s="341">
        <f t="shared" si="0"/>
        <v>0</v>
      </c>
      <c r="U61" s="342">
        <f t="shared" si="4"/>
        <v>0</v>
      </c>
    </row>
    <row r="62" spans="1:21" ht="90" x14ac:dyDescent="0.25">
      <c r="A62" s="6" t="s">
        <v>315</v>
      </c>
      <c r="B62" s="6" t="s">
        <v>441</v>
      </c>
      <c r="C62" s="5" t="s">
        <v>627</v>
      </c>
      <c r="D62" s="6" t="s">
        <v>140</v>
      </c>
      <c r="E62" s="253">
        <v>330112800</v>
      </c>
      <c r="F62" s="254" t="s">
        <v>442</v>
      </c>
      <c r="G62" s="5" t="s">
        <v>626</v>
      </c>
      <c r="H62" s="352" t="s">
        <v>582</v>
      </c>
      <c r="I62" s="23">
        <v>20</v>
      </c>
      <c r="J62" s="234">
        <v>0.25</v>
      </c>
      <c r="K62" s="23" t="s">
        <v>423</v>
      </c>
      <c r="L62" s="10" t="str">
        <f>VLOOKUP(E62,Table4[[#All],[Código de indicador de producto (MGA)2]:[Programación del producto bien ó servicio 2027]],9,FALSE)</f>
        <v>Acumulativo</v>
      </c>
      <c r="M62" s="23">
        <v>5</v>
      </c>
      <c r="N62" s="23">
        <v>5</v>
      </c>
      <c r="O62" s="23">
        <v>5</v>
      </c>
      <c r="P62" s="23">
        <v>5</v>
      </c>
      <c r="Q62" s="355">
        <v>0</v>
      </c>
      <c r="R62" s="5"/>
      <c r="S62" s="16"/>
      <c r="T62" s="341">
        <f t="shared" si="0"/>
        <v>0</v>
      </c>
      <c r="U62" s="342">
        <f t="shared" si="4"/>
        <v>0</v>
      </c>
    </row>
    <row r="63" spans="1:21" ht="45" x14ac:dyDescent="0.25">
      <c r="A63" s="6" t="s">
        <v>315</v>
      </c>
      <c r="B63" s="6" t="s">
        <v>441</v>
      </c>
      <c r="C63" s="3" t="s">
        <v>130</v>
      </c>
      <c r="D63" s="4" t="s">
        <v>142</v>
      </c>
      <c r="E63" s="253">
        <v>330201900</v>
      </c>
      <c r="F63" s="254" t="s">
        <v>442</v>
      </c>
      <c r="G63" s="3" t="s">
        <v>631</v>
      </c>
      <c r="H63" s="352" t="s">
        <v>582</v>
      </c>
      <c r="I63" s="23">
        <v>1</v>
      </c>
      <c r="J63" s="234">
        <v>0.25</v>
      </c>
      <c r="K63" s="23" t="s">
        <v>423</v>
      </c>
      <c r="L63" s="10" t="str">
        <f>VLOOKUP(E63,Table4[[#All],[Código de indicador de producto (MGA)2]:[Programación del producto bien ó servicio 2027]],9,FALSE)</f>
        <v>No acumulativo</v>
      </c>
      <c r="M63" s="23">
        <v>1</v>
      </c>
      <c r="N63" s="23">
        <v>1</v>
      </c>
      <c r="O63" s="136">
        <v>1</v>
      </c>
      <c r="P63" s="136">
        <v>1</v>
      </c>
      <c r="Q63" s="355">
        <v>0.36</v>
      </c>
      <c r="R63" s="5"/>
      <c r="S63" s="16"/>
      <c r="T63" s="341">
        <f t="shared" si="0"/>
        <v>0.36</v>
      </c>
      <c r="U63" s="342">
        <f t="shared" si="4"/>
        <v>5.8064516129032254E-2</v>
      </c>
    </row>
    <row r="64" spans="1:21" ht="90" x14ac:dyDescent="0.25">
      <c r="A64" s="6" t="s">
        <v>285</v>
      </c>
      <c r="B64" s="6" t="s">
        <v>337</v>
      </c>
      <c r="C64" s="5" t="s">
        <v>1540</v>
      </c>
      <c r="D64" s="6" t="s">
        <v>1739</v>
      </c>
      <c r="E64" s="253">
        <v>350201000</v>
      </c>
      <c r="F64" s="254" t="s">
        <v>461</v>
      </c>
      <c r="G64" s="5" t="s">
        <v>1539</v>
      </c>
      <c r="H64" s="352" t="s">
        <v>582</v>
      </c>
      <c r="I64" s="23">
        <v>16</v>
      </c>
      <c r="J64" s="234">
        <v>0.33333333333333337</v>
      </c>
      <c r="K64" s="23" t="s">
        <v>423</v>
      </c>
      <c r="L64" s="10" t="str">
        <f>VLOOKUP(E64,Table4[[#All],[Código de indicador de producto (MGA)2]:[Programación del producto bien ó servicio 2027]],9,FALSE)</f>
        <v>Acumulativo</v>
      </c>
      <c r="M64" s="23"/>
      <c r="N64" s="23">
        <v>5</v>
      </c>
      <c r="O64" s="23">
        <v>6</v>
      </c>
      <c r="P64" s="23">
        <v>5</v>
      </c>
      <c r="Q64" s="355">
        <v>0</v>
      </c>
      <c r="R64" s="5"/>
      <c r="S64" s="16"/>
      <c r="T64" s="341">
        <f t="shared" si="0"/>
        <v>0</v>
      </c>
      <c r="U64" s="342">
        <f t="shared" si="4"/>
        <v>0</v>
      </c>
    </row>
    <row r="65" spans="1:21" ht="90" x14ac:dyDescent="0.25">
      <c r="A65" s="6" t="s">
        <v>285</v>
      </c>
      <c r="B65" s="6" t="s">
        <v>337</v>
      </c>
      <c r="C65" s="5" t="s">
        <v>860</v>
      </c>
      <c r="D65" s="6" t="s">
        <v>145</v>
      </c>
      <c r="E65" s="253">
        <v>350201100</v>
      </c>
      <c r="F65" s="254" t="s">
        <v>461</v>
      </c>
      <c r="G65" s="5" t="s">
        <v>859</v>
      </c>
      <c r="H65" s="352" t="s">
        <v>582</v>
      </c>
      <c r="I65" s="23">
        <v>200</v>
      </c>
      <c r="J65" s="234">
        <v>0.25</v>
      </c>
      <c r="K65" s="23" t="s">
        <v>423</v>
      </c>
      <c r="L65" s="10" t="str">
        <f>VLOOKUP(E65,Table4[[#All],[Código de indicador de producto (MGA)2]:[Programación del producto bien ó servicio 2027]],9,FALSE)</f>
        <v>Acumulativo</v>
      </c>
      <c r="M65" s="23">
        <v>50</v>
      </c>
      <c r="N65" s="23">
        <v>50</v>
      </c>
      <c r="O65" s="23">
        <v>50</v>
      </c>
      <c r="P65" s="23">
        <v>50</v>
      </c>
      <c r="Q65" s="355">
        <v>0.5</v>
      </c>
      <c r="R65" s="5"/>
      <c r="S65" s="16"/>
      <c r="T65" s="341">
        <f t="shared" si="0"/>
        <v>25</v>
      </c>
      <c r="U65" s="342">
        <f t="shared" si="4"/>
        <v>8.0645161290322578E-2</v>
      </c>
    </row>
    <row r="66" spans="1:21" ht="135" x14ac:dyDescent="0.25">
      <c r="A66" s="6" t="s">
        <v>285</v>
      </c>
      <c r="B66" s="6" t="s">
        <v>337</v>
      </c>
      <c r="C66" s="3" t="s">
        <v>1534</v>
      </c>
      <c r="D66" s="4" t="s">
        <v>1738</v>
      </c>
      <c r="E66" s="253">
        <v>350203600</v>
      </c>
      <c r="F66" s="254" t="s">
        <v>461</v>
      </c>
      <c r="G66" s="3" t="s">
        <v>1533</v>
      </c>
      <c r="H66" s="352" t="s">
        <v>582</v>
      </c>
      <c r="I66" s="23">
        <v>2</v>
      </c>
      <c r="J66" s="234">
        <v>1</v>
      </c>
      <c r="K66" s="23" t="s">
        <v>423</v>
      </c>
      <c r="L66" s="10" t="str">
        <f>VLOOKUP(E66,Table4[[#All],[Código de indicador de producto (MGA)2]:[Programación del producto bien ó servicio 2027]],9,FALSE)</f>
        <v>No acumulativo</v>
      </c>
      <c r="M66" s="23"/>
      <c r="N66" s="23">
        <v>2</v>
      </c>
      <c r="O66" s="23"/>
      <c r="P66" s="23"/>
      <c r="Q66" s="355">
        <v>0</v>
      </c>
      <c r="R66" s="5"/>
      <c r="S66" s="16"/>
      <c r="T66" s="341">
        <f t="shared" si="0"/>
        <v>0</v>
      </c>
      <c r="U66" s="342">
        <f t="shared" si="4"/>
        <v>0</v>
      </c>
    </row>
    <row r="67" spans="1:21" ht="60" x14ac:dyDescent="0.25">
      <c r="A67" s="6" t="s">
        <v>285</v>
      </c>
      <c r="B67" s="6" t="s">
        <v>337</v>
      </c>
      <c r="C67" s="3" t="s">
        <v>865</v>
      </c>
      <c r="D67" s="4" t="s">
        <v>148</v>
      </c>
      <c r="E67" s="253">
        <v>350204600</v>
      </c>
      <c r="F67" s="254" t="s">
        <v>461</v>
      </c>
      <c r="G67" s="3" t="s">
        <v>864</v>
      </c>
      <c r="H67" s="352" t="s">
        <v>582</v>
      </c>
      <c r="I67" s="23">
        <v>8</v>
      </c>
      <c r="J67" s="234">
        <v>0.25</v>
      </c>
      <c r="K67" s="23" t="s">
        <v>423</v>
      </c>
      <c r="L67" s="10" t="str">
        <f>VLOOKUP(E67,Table4[[#All],[Código de indicador de producto (MGA)2]:[Programación del producto bien ó servicio 2027]],9,FALSE)</f>
        <v>Acumulativo</v>
      </c>
      <c r="M67" s="23">
        <v>2</v>
      </c>
      <c r="N67" s="23">
        <v>2</v>
      </c>
      <c r="O67" s="23">
        <v>2</v>
      </c>
      <c r="P67" s="23">
        <v>2</v>
      </c>
      <c r="Q67" s="355">
        <v>0.6</v>
      </c>
      <c r="R67" s="5"/>
      <c r="S67" s="16"/>
      <c r="T67" s="341">
        <f t="shared" si="0"/>
        <v>1.2</v>
      </c>
      <c r="U67" s="342">
        <f t="shared" si="4"/>
        <v>9.6774193548387094E-2</v>
      </c>
    </row>
    <row r="68" spans="1:21" ht="90" x14ac:dyDescent="0.25">
      <c r="A68" s="6" t="s">
        <v>285</v>
      </c>
      <c r="B68" s="6" t="s">
        <v>337</v>
      </c>
      <c r="C68" s="5" t="s">
        <v>1554</v>
      </c>
      <c r="D68" s="6" t="s">
        <v>1741</v>
      </c>
      <c r="E68" s="253">
        <v>360201304</v>
      </c>
      <c r="F68" s="254" t="s">
        <v>465</v>
      </c>
      <c r="G68" s="5" t="s">
        <v>1553</v>
      </c>
      <c r="H68" s="352" t="s">
        <v>646</v>
      </c>
      <c r="I68" s="23">
        <v>1</v>
      </c>
      <c r="J68" s="234">
        <v>1</v>
      </c>
      <c r="K68" s="23" t="s">
        <v>423</v>
      </c>
      <c r="L68" s="10" t="str">
        <f>VLOOKUP(E68,Table4[[#All],[Código de indicador de producto (MGA)2]:[Programación del producto bien ó servicio 2027]],9,FALSE)</f>
        <v>No acumulativo</v>
      </c>
      <c r="M68" s="23"/>
      <c r="N68" s="23">
        <v>1</v>
      </c>
      <c r="O68" s="23"/>
      <c r="P68" s="23"/>
      <c r="Q68" s="355">
        <v>0</v>
      </c>
      <c r="R68" s="5"/>
      <c r="S68" s="6"/>
      <c r="T68" s="341">
        <f t="shared" ref="T68:T128" si="5">N68*Q68</f>
        <v>0</v>
      </c>
      <c r="U68" s="342">
        <f t="shared" si="4"/>
        <v>0</v>
      </c>
    </row>
    <row r="69" spans="1:21" ht="120" x14ac:dyDescent="0.25">
      <c r="A69" s="6" t="s">
        <v>285</v>
      </c>
      <c r="B69" s="6" t="s">
        <v>337</v>
      </c>
      <c r="C69" s="5" t="s">
        <v>872</v>
      </c>
      <c r="D69" s="6" t="s">
        <v>151</v>
      </c>
      <c r="E69" s="253">
        <v>360300200</v>
      </c>
      <c r="F69" s="254" t="s">
        <v>465</v>
      </c>
      <c r="G69" s="5" t="s">
        <v>871</v>
      </c>
      <c r="H69" s="352" t="s">
        <v>582</v>
      </c>
      <c r="I69" s="23">
        <v>300</v>
      </c>
      <c r="J69" s="234">
        <v>0.25</v>
      </c>
      <c r="K69" s="23" t="s">
        <v>423</v>
      </c>
      <c r="L69" s="10" t="str">
        <f>VLOOKUP(E69,Table4[[#All],[Código de indicador de producto (MGA)2]:[Programación del producto bien ó servicio 2027]],9,FALSE)</f>
        <v>Acumulativo</v>
      </c>
      <c r="M69" s="23">
        <v>75</v>
      </c>
      <c r="N69" s="23">
        <v>75</v>
      </c>
      <c r="O69" s="23">
        <v>75</v>
      </c>
      <c r="P69" s="23">
        <v>75</v>
      </c>
      <c r="Q69" s="355">
        <v>0.4</v>
      </c>
      <c r="R69" s="5"/>
      <c r="S69" s="400" t="s">
        <v>2005</v>
      </c>
      <c r="T69" s="341">
        <f t="shared" si="5"/>
        <v>30</v>
      </c>
      <c r="U69" s="342">
        <f t="shared" si="4"/>
        <v>6.4516129032258063E-2</v>
      </c>
    </row>
    <row r="70" spans="1:21" ht="60" x14ac:dyDescent="0.25">
      <c r="A70" s="6" t="s">
        <v>285</v>
      </c>
      <c r="B70" s="6" t="s">
        <v>285</v>
      </c>
      <c r="C70" s="5" t="s">
        <v>1163</v>
      </c>
      <c r="D70" s="6" t="s">
        <v>1670</v>
      </c>
      <c r="E70" s="253">
        <v>400100200</v>
      </c>
      <c r="F70" s="254" t="s">
        <v>470</v>
      </c>
      <c r="G70" s="5" t="s">
        <v>1021</v>
      </c>
      <c r="H70" s="352" t="s">
        <v>582</v>
      </c>
      <c r="I70" s="23">
        <v>3</v>
      </c>
      <c r="J70" s="234">
        <v>1</v>
      </c>
      <c r="K70" s="23" t="s">
        <v>423</v>
      </c>
      <c r="L70" s="10" t="str">
        <f>VLOOKUP(E70,Table4[[#All],[Código de indicador de producto (MGA)2]:[Programación del producto bien ó servicio 2027]],9,FALSE)</f>
        <v>No acumulativo</v>
      </c>
      <c r="M70" s="23"/>
      <c r="N70" s="23">
        <v>3</v>
      </c>
      <c r="O70" s="23"/>
      <c r="P70" s="23"/>
      <c r="Q70" s="355">
        <v>0</v>
      </c>
      <c r="R70" s="5"/>
      <c r="S70" s="16"/>
      <c r="T70" s="341">
        <f t="shared" si="5"/>
        <v>0</v>
      </c>
      <c r="U70" s="342">
        <f t="shared" si="4"/>
        <v>0</v>
      </c>
    </row>
    <row r="71" spans="1:21" ht="60" x14ac:dyDescent="0.25">
      <c r="A71" s="6" t="s">
        <v>285</v>
      </c>
      <c r="B71" s="6" t="s">
        <v>285</v>
      </c>
      <c r="C71" s="3" t="s">
        <v>1147</v>
      </c>
      <c r="D71" s="4" t="s">
        <v>1665</v>
      </c>
      <c r="E71" s="253">
        <v>400100400</v>
      </c>
      <c r="F71" s="254" t="s">
        <v>470</v>
      </c>
      <c r="G71" s="3" t="s">
        <v>1146</v>
      </c>
      <c r="H71" s="352" t="s">
        <v>582</v>
      </c>
      <c r="I71" s="23">
        <v>1</v>
      </c>
      <c r="J71" s="234">
        <v>1</v>
      </c>
      <c r="K71" s="23" t="s">
        <v>423</v>
      </c>
      <c r="L71" s="10" t="str">
        <f>VLOOKUP(E71,Table4[[#All],[Código de indicador de producto (MGA)2]:[Programación del producto bien ó servicio 2027]],9,FALSE)</f>
        <v>No acumulativo</v>
      </c>
      <c r="M71" s="23"/>
      <c r="N71" s="23">
        <v>1</v>
      </c>
      <c r="O71" s="23"/>
      <c r="P71" s="23"/>
      <c r="Q71" s="355">
        <v>0</v>
      </c>
      <c r="R71" s="5"/>
      <c r="S71" s="16"/>
      <c r="T71" s="341">
        <f t="shared" si="5"/>
        <v>0</v>
      </c>
      <c r="U71" s="342">
        <f t="shared" si="4"/>
        <v>0</v>
      </c>
    </row>
    <row r="72" spans="1:21" ht="45" x14ac:dyDescent="0.25">
      <c r="A72" s="6" t="s">
        <v>285</v>
      </c>
      <c r="B72" s="6" t="s">
        <v>285</v>
      </c>
      <c r="C72" s="5" t="s">
        <v>1153</v>
      </c>
      <c r="D72" s="6" t="s">
        <v>1667</v>
      </c>
      <c r="E72" s="253">
        <v>400100700</v>
      </c>
      <c r="F72" s="254" t="s">
        <v>470</v>
      </c>
      <c r="G72" s="5" t="s">
        <v>1152</v>
      </c>
      <c r="H72" s="352" t="s">
        <v>582</v>
      </c>
      <c r="I72" s="23">
        <v>200</v>
      </c>
      <c r="J72" s="234">
        <v>0.33</v>
      </c>
      <c r="K72" s="23" t="s">
        <v>423</v>
      </c>
      <c r="L72" s="10" t="str">
        <f>VLOOKUP(E72,Table4[[#All],[Código de indicador de producto (MGA)2]:[Programación del producto bien ó servicio 2027]],9,FALSE)</f>
        <v>Acumulativo</v>
      </c>
      <c r="M72" s="23"/>
      <c r="N72" s="23">
        <v>50</v>
      </c>
      <c r="O72" s="64">
        <v>100</v>
      </c>
      <c r="P72" s="64">
        <v>50</v>
      </c>
      <c r="Q72" s="355">
        <v>0</v>
      </c>
      <c r="R72" s="5"/>
      <c r="S72" s="6"/>
      <c r="T72" s="341">
        <f t="shared" si="5"/>
        <v>0</v>
      </c>
      <c r="U72" s="342">
        <f t="shared" si="4"/>
        <v>0</v>
      </c>
    </row>
    <row r="73" spans="1:21" ht="75" x14ac:dyDescent="0.25">
      <c r="A73" s="6" t="s">
        <v>285</v>
      </c>
      <c r="B73" s="6" t="s">
        <v>285</v>
      </c>
      <c r="C73" s="4" t="s">
        <v>1158</v>
      </c>
      <c r="D73" s="3" t="s">
        <v>1669</v>
      </c>
      <c r="E73" s="253">
        <v>400104400</v>
      </c>
      <c r="F73" s="254" t="s">
        <v>470</v>
      </c>
      <c r="G73" s="3" t="s">
        <v>1156</v>
      </c>
      <c r="H73" s="352" t="s">
        <v>582</v>
      </c>
      <c r="I73" s="23">
        <v>300</v>
      </c>
      <c r="J73" s="234">
        <v>0.33333333333333337</v>
      </c>
      <c r="K73" s="23" t="s">
        <v>423</v>
      </c>
      <c r="L73" s="10" t="str">
        <f>VLOOKUP(E73,Table4[[#All],[Código de indicador de producto (MGA)2]:[Programación del producto bien ó servicio 2027]],9,FALSE)</f>
        <v>Acumulativo</v>
      </c>
      <c r="M73" s="23"/>
      <c r="N73" s="23">
        <v>100</v>
      </c>
      <c r="O73" s="64">
        <v>100</v>
      </c>
      <c r="P73" s="64">
        <v>100</v>
      </c>
      <c r="Q73" s="355">
        <v>0</v>
      </c>
      <c r="R73" s="5"/>
      <c r="S73" s="16"/>
      <c r="T73" s="341">
        <f t="shared" si="5"/>
        <v>0</v>
      </c>
      <c r="U73" s="345">
        <f>$W$1*Q73</f>
        <v>0</v>
      </c>
    </row>
    <row r="74" spans="1:21" s="391" customFormat="1" ht="47.25" x14ac:dyDescent="0.25">
      <c r="A74" s="384" t="s">
        <v>285</v>
      </c>
      <c r="B74" s="384" t="s">
        <v>334</v>
      </c>
      <c r="C74" s="385" t="s">
        <v>1182</v>
      </c>
      <c r="D74" s="6" t="s">
        <v>1673</v>
      </c>
      <c r="E74" s="386">
        <v>400201600</v>
      </c>
      <c r="F74" s="387" t="s">
        <v>470</v>
      </c>
      <c r="G74" s="385" t="s">
        <v>1146</v>
      </c>
      <c r="H74" s="352" t="s">
        <v>582</v>
      </c>
      <c r="I74" s="23">
        <v>1</v>
      </c>
      <c r="J74" s="234">
        <v>1</v>
      </c>
      <c r="K74" s="23" t="s">
        <v>423</v>
      </c>
      <c r="L74" s="10" t="str">
        <f>VLOOKUP(E74,Table4[[#All],[Código de indicador de producto (MGA)2]:[Programación del producto bien ó servicio 2027]],9,FALSE)</f>
        <v>Acumulativo</v>
      </c>
      <c r="M74" s="23"/>
      <c r="N74" s="397">
        <v>0.2</v>
      </c>
      <c r="O74" s="397">
        <v>0.4</v>
      </c>
      <c r="P74" s="397">
        <v>0.4</v>
      </c>
      <c r="Q74" s="388">
        <v>0</v>
      </c>
      <c r="R74" s="385" t="s">
        <v>2002</v>
      </c>
      <c r="S74" s="389"/>
      <c r="T74" s="341">
        <f t="shared" si="5"/>
        <v>0</v>
      </c>
      <c r="U74" s="390">
        <f t="shared" ref="U74:U129" si="6">$V$1*Q74</f>
        <v>0</v>
      </c>
    </row>
    <row r="75" spans="1:21" ht="60" x14ac:dyDescent="0.25">
      <c r="A75" s="6" t="s">
        <v>297</v>
      </c>
      <c r="B75" s="6" t="s">
        <v>469</v>
      </c>
      <c r="C75" s="5" t="s">
        <v>878</v>
      </c>
      <c r="D75" s="6" t="s">
        <v>154</v>
      </c>
      <c r="E75" s="253">
        <v>400202000</v>
      </c>
      <c r="F75" s="254" t="s">
        <v>470</v>
      </c>
      <c r="G75" s="5" t="s">
        <v>876</v>
      </c>
      <c r="H75" s="351" t="s">
        <v>582</v>
      </c>
      <c r="I75" s="23">
        <v>40000</v>
      </c>
      <c r="J75" s="234">
        <v>0.25</v>
      </c>
      <c r="K75" s="23" t="s">
        <v>879</v>
      </c>
      <c r="L75" s="10" t="str">
        <f>VLOOKUP(E75,Table4[[#All],[Código de indicador de producto (MGA)2]:[Programación del producto bien ó servicio 2027]],9,FALSE)</f>
        <v>Acumulativo</v>
      </c>
      <c r="M75" s="23">
        <v>20000</v>
      </c>
      <c r="N75" s="23">
        <v>10000</v>
      </c>
      <c r="O75" s="23">
        <v>5000</v>
      </c>
      <c r="P75" s="23">
        <v>5000</v>
      </c>
      <c r="Q75" s="355">
        <v>0.36</v>
      </c>
      <c r="R75" s="5"/>
      <c r="S75" s="16"/>
      <c r="T75" s="341">
        <f t="shared" si="5"/>
        <v>3600</v>
      </c>
      <c r="U75" s="342">
        <f t="shared" si="6"/>
        <v>5.8064516129032254E-2</v>
      </c>
    </row>
    <row r="76" spans="1:21" ht="96" customHeight="1" x14ac:dyDescent="0.25">
      <c r="A76" s="6" t="s">
        <v>285</v>
      </c>
      <c r="B76" s="6" t="s">
        <v>321</v>
      </c>
      <c r="C76" s="3" t="s">
        <v>1200</v>
      </c>
      <c r="D76" s="4" t="s">
        <v>1677</v>
      </c>
      <c r="E76" s="253">
        <v>400300600</v>
      </c>
      <c r="F76" s="254" t="s">
        <v>470</v>
      </c>
      <c r="G76" s="3" t="s">
        <v>1146</v>
      </c>
      <c r="H76" s="352" t="s">
        <v>582</v>
      </c>
      <c r="I76" s="23">
        <v>1</v>
      </c>
      <c r="J76" s="234">
        <v>1</v>
      </c>
      <c r="K76" s="23" t="s">
        <v>423</v>
      </c>
      <c r="L76" s="10" t="str">
        <f>VLOOKUP(E76,Table4[[#All],[Código de indicador de producto (MGA)2]:[Programación del producto bien ó servicio 2027]],9,FALSE)</f>
        <v>No acumulativo</v>
      </c>
      <c r="M76" s="23"/>
      <c r="N76" s="23">
        <v>1</v>
      </c>
      <c r="O76" s="64"/>
      <c r="P76" s="64"/>
      <c r="Q76" s="355">
        <v>0.08</v>
      </c>
      <c r="R76" s="5"/>
      <c r="S76" s="6"/>
      <c r="T76" s="341">
        <f t="shared" si="5"/>
        <v>0.08</v>
      </c>
      <c r="U76" s="342">
        <f t="shared" si="6"/>
        <v>1.2903225806451613E-2</v>
      </c>
    </row>
    <row r="77" spans="1:21" ht="90" x14ac:dyDescent="0.25">
      <c r="A77" s="6" t="s">
        <v>285</v>
      </c>
      <c r="B77" s="6" t="s">
        <v>334</v>
      </c>
      <c r="C77" s="3" t="s">
        <v>885</v>
      </c>
      <c r="D77" s="4" t="s">
        <v>1655</v>
      </c>
      <c r="E77" s="253">
        <v>400304700</v>
      </c>
      <c r="F77" s="254" t="s">
        <v>470</v>
      </c>
      <c r="G77" s="3" t="s">
        <v>884</v>
      </c>
      <c r="H77" s="352" t="s">
        <v>582</v>
      </c>
      <c r="I77" s="23">
        <v>19353</v>
      </c>
      <c r="J77" s="234">
        <v>0.25</v>
      </c>
      <c r="K77" s="23" t="s">
        <v>423</v>
      </c>
      <c r="L77" s="10" t="str">
        <f>VLOOKUP(E77,Table4[[#All],[Código de indicador de producto (MGA)2]:[Programación del producto bien ó servicio 2027]],9,FALSE)</f>
        <v>No acumulativo</v>
      </c>
      <c r="M77" s="23">
        <v>19353</v>
      </c>
      <c r="N77" s="23">
        <v>19353</v>
      </c>
      <c r="O77" s="64">
        <v>19353</v>
      </c>
      <c r="P77" s="64">
        <v>19353</v>
      </c>
      <c r="Q77" s="355">
        <v>0.4</v>
      </c>
      <c r="R77" s="5"/>
      <c r="S77" s="16"/>
      <c r="T77" s="341">
        <f t="shared" si="5"/>
        <v>7741.2000000000007</v>
      </c>
      <c r="U77" s="342">
        <f t="shared" si="6"/>
        <v>6.4516129032258063E-2</v>
      </c>
    </row>
    <row r="78" spans="1:21" ht="90" x14ac:dyDescent="0.25">
      <c r="A78" s="6" t="s">
        <v>315</v>
      </c>
      <c r="B78" s="6" t="s">
        <v>478</v>
      </c>
      <c r="C78" s="5" t="s">
        <v>1112</v>
      </c>
      <c r="D78" s="6" t="s">
        <v>1714</v>
      </c>
      <c r="E78" s="253">
        <v>410101400</v>
      </c>
      <c r="F78" s="254" t="s">
        <v>479</v>
      </c>
      <c r="G78" s="5" t="s">
        <v>1111</v>
      </c>
      <c r="H78" s="352" t="s">
        <v>582</v>
      </c>
      <c r="I78" s="23">
        <v>500</v>
      </c>
      <c r="J78" s="234">
        <v>1</v>
      </c>
      <c r="K78" s="23" t="s">
        <v>423</v>
      </c>
      <c r="L78" s="10" t="str">
        <f>VLOOKUP(E78,Table4[[#All],[Código de indicador de producto (MGA)2]:[Programación del producto bien ó servicio 2027]],9,FALSE)</f>
        <v>No acumulativo</v>
      </c>
      <c r="M78" s="23"/>
      <c r="N78" s="23">
        <v>500</v>
      </c>
      <c r="O78" s="64"/>
      <c r="P78" s="64"/>
      <c r="Q78" s="355">
        <v>0</v>
      </c>
      <c r="R78" s="5"/>
      <c r="S78" s="16"/>
      <c r="T78" s="341">
        <f t="shared" si="5"/>
        <v>0</v>
      </c>
      <c r="U78" s="342">
        <f t="shared" si="6"/>
        <v>0</v>
      </c>
    </row>
    <row r="79" spans="1:21" ht="60" x14ac:dyDescent="0.25">
      <c r="A79" s="6" t="s">
        <v>315</v>
      </c>
      <c r="B79" s="6" t="s">
        <v>478</v>
      </c>
      <c r="C79" s="5" t="s">
        <v>159</v>
      </c>
      <c r="D79" s="6" t="s">
        <v>160</v>
      </c>
      <c r="E79" s="253">
        <v>410103800</v>
      </c>
      <c r="F79" s="254" t="s">
        <v>479</v>
      </c>
      <c r="G79" s="5" t="s">
        <v>890</v>
      </c>
      <c r="H79" s="351" t="s">
        <v>582</v>
      </c>
      <c r="I79" s="23">
        <v>3</v>
      </c>
      <c r="J79" s="234">
        <v>0.25</v>
      </c>
      <c r="K79" s="23" t="s">
        <v>423</v>
      </c>
      <c r="L79" s="10" t="str">
        <f>VLOOKUP(E79,Table4[[#All],[Código de indicador de producto (MGA)2]:[Programación del producto bien ó servicio 2027]],9,FALSE)</f>
        <v>No acumulativo</v>
      </c>
      <c r="M79" s="23">
        <v>3</v>
      </c>
      <c r="N79" s="23">
        <v>3</v>
      </c>
      <c r="O79" s="64">
        <v>3</v>
      </c>
      <c r="P79" s="64">
        <v>3</v>
      </c>
      <c r="Q79" s="355">
        <v>0.25</v>
      </c>
      <c r="R79" s="5"/>
      <c r="S79" s="16"/>
      <c r="T79" s="341">
        <f t="shared" si="5"/>
        <v>0.75</v>
      </c>
      <c r="U79" s="342">
        <f t="shared" si="6"/>
        <v>4.0322580645161289E-2</v>
      </c>
    </row>
    <row r="80" spans="1:21" ht="75" x14ac:dyDescent="0.25">
      <c r="A80" s="6" t="s">
        <v>315</v>
      </c>
      <c r="B80" s="6" t="s">
        <v>478</v>
      </c>
      <c r="C80" s="5" t="s">
        <v>893</v>
      </c>
      <c r="D80" s="6" t="s">
        <v>160</v>
      </c>
      <c r="E80" s="253">
        <v>410103801</v>
      </c>
      <c r="F80" s="254" t="s">
        <v>479</v>
      </c>
      <c r="G80" s="5" t="s">
        <v>892</v>
      </c>
      <c r="H80" s="352" t="s">
        <v>646</v>
      </c>
      <c r="I80" s="23">
        <v>16</v>
      </c>
      <c r="J80" s="234">
        <v>0.25</v>
      </c>
      <c r="K80" s="23" t="s">
        <v>423</v>
      </c>
      <c r="L80" s="10" t="str">
        <f>VLOOKUP(E80,Table4[[#All],[Código de indicador de producto (MGA)2]:[Programación del producto bien ó servicio 2027]],9,FALSE)</f>
        <v>No acumulativo</v>
      </c>
      <c r="M80" s="23">
        <v>16</v>
      </c>
      <c r="N80" s="23">
        <v>16</v>
      </c>
      <c r="O80" s="64">
        <v>16</v>
      </c>
      <c r="P80" s="64">
        <v>16</v>
      </c>
      <c r="Q80" s="355">
        <v>0.21</v>
      </c>
      <c r="R80" s="5"/>
      <c r="S80" s="16"/>
      <c r="T80" s="341">
        <f t="shared" si="5"/>
        <v>3.36</v>
      </c>
      <c r="U80" s="342">
        <f t="shared" si="6"/>
        <v>3.387096774193548E-2</v>
      </c>
    </row>
    <row r="81" spans="1:21" ht="90" x14ac:dyDescent="0.25">
      <c r="A81" s="6" t="s">
        <v>297</v>
      </c>
      <c r="B81" s="6" t="s">
        <v>310</v>
      </c>
      <c r="C81" s="5" t="s">
        <v>897</v>
      </c>
      <c r="D81" s="6" t="s">
        <v>1656</v>
      </c>
      <c r="E81" s="253">
        <v>410106800</v>
      </c>
      <c r="F81" s="254" t="s">
        <v>479</v>
      </c>
      <c r="G81" s="5" t="s">
        <v>864</v>
      </c>
      <c r="H81" s="351" t="s">
        <v>582</v>
      </c>
      <c r="I81" s="23">
        <v>12</v>
      </c>
      <c r="J81" s="234">
        <v>0.25</v>
      </c>
      <c r="K81" s="23" t="s">
        <v>423</v>
      </c>
      <c r="L81" s="10" t="str">
        <f>VLOOKUP(E81,Table4[[#All],[Código de indicador de producto (MGA)2]:[Programación del producto bien ó servicio 2027]],9,FALSE)</f>
        <v>No acumulativo</v>
      </c>
      <c r="M81" s="23">
        <v>12</v>
      </c>
      <c r="N81" s="23">
        <v>12</v>
      </c>
      <c r="O81" s="64">
        <v>12</v>
      </c>
      <c r="P81" s="64">
        <v>12</v>
      </c>
      <c r="Q81" s="355">
        <v>0.49</v>
      </c>
      <c r="R81" s="5"/>
      <c r="S81" s="16"/>
      <c r="T81" s="341">
        <f t="shared" si="5"/>
        <v>5.88</v>
      </c>
      <c r="U81" s="342">
        <f t="shared" si="6"/>
        <v>7.9032258064516123E-2</v>
      </c>
    </row>
    <row r="82" spans="1:21" ht="75" x14ac:dyDescent="0.25">
      <c r="A82" s="6" t="s">
        <v>315</v>
      </c>
      <c r="B82" s="6" t="s">
        <v>478</v>
      </c>
      <c r="C82" s="3" t="s">
        <v>902</v>
      </c>
      <c r="D82" s="4" t="s">
        <v>1657</v>
      </c>
      <c r="E82" s="253">
        <v>410110000</v>
      </c>
      <c r="F82" s="254" t="s">
        <v>479</v>
      </c>
      <c r="G82" s="3" t="s">
        <v>901</v>
      </c>
      <c r="H82" s="352" t="s">
        <v>582</v>
      </c>
      <c r="I82" s="23">
        <v>300</v>
      </c>
      <c r="J82" s="234">
        <v>0.25</v>
      </c>
      <c r="K82" s="23" t="s">
        <v>423</v>
      </c>
      <c r="L82" s="10" t="str">
        <f>VLOOKUP(E82,Table4[[#All],[Código de indicador de producto (MGA)2]:[Programación del producto bien ó servicio 2027]],9,FALSE)</f>
        <v>Acumulativo</v>
      </c>
      <c r="M82" s="23">
        <v>75</v>
      </c>
      <c r="N82" s="23">
        <v>75</v>
      </c>
      <c r="O82" s="64">
        <v>75</v>
      </c>
      <c r="P82" s="64">
        <v>75</v>
      </c>
      <c r="Q82" s="355">
        <v>0.6</v>
      </c>
      <c r="R82" s="5"/>
      <c r="S82" s="16"/>
      <c r="T82" s="341">
        <f t="shared" si="5"/>
        <v>45</v>
      </c>
      <c r="U82" s="342">
        <f t="shared" si="6"/>
        <v>9.6774193548387094E-2</v>
      </c>
    </row>
    <row r="83" spans="1:21" s="372" customFormat="1" ht="78.75" x14ac:dyDescent="0.25">
      <c r="A83" s="14" t="s">
        <v>315</v>
      </c>
      <c r="B83" s="14" t="s">
        <v>478</v>
      </c>
      <c r="C83" s="44" t="s">
        <v>1397</v>
      </c>
      <c r="D83" s="363" t="s">
        <v>1715</v>
      </c>
      <c r="E83" s="364">
        <v>410200400</v>
      </c>
      <c r="F83" s="365" t="s">
        <v>479</v>
      </c>
      <c r="G83" s="374" t="s">
        <v>1396</v>
      </c>
      <c r="H83" s="366" t="s">
        <v>582</v>
      </c>
      <c r="I83" s="26">
        <v>1</v>
      </c>
      <c r="J83" s="367">
        <v>1</v>
      </c>
      <c r="K83" s="26" t="s">
        <v>423</v>
      </c>
      <c r="L83" s="25" t="str">
        <f>VLOOKUP(E83,Table4[[#All],[Código de indicador de producto (MGA)2]:[Programación del producto bien ó servicio 2027]],9,FALSE)</f>
        <v>No acumulativo</v>
      </c>
      <c r="M83" s="26"/>
      <c r="N83" s="26">
        <v>1</v>
      </c>
      <c r="O83" s="368"/>
      <c r="P83" s="368"/>
      <c r="Q83" s="369">
        <v>0</v>
      </c>
      <c r="R83" s="15" t="s">
        <v>2003</v>
      </c>
      <c r="S83" s="370"/>
      <c r="T83" s="341">
        <f t="shared" si="5"/>
        <v>0</v>
      </c>
      <c r="U83" s="371">
        <f t="shared" si="6"/>
        <v>0</v>
      </c>
    </row>
    <row r="84" spans="1:21" ht="120" x14ac:dyDescent="0.25">
      <c r="A84" s="6" t="s">
        <v>297</v>
      </c>
      <c r="B84" s="6" t="s">
        <v>297</v>
      </c>
      <c r="C84" s="5" t="s">
        <v>1403</v>
      </c>
      <c r="D84" s="6" t="s">
        <v>1716</v>
      </c>
      <c r="E84" s="253">
        <v>410203800</v>
      </c>
      <c r="F84" s="254" t="s">
        <v>479</v>
      </c>
      <c r="G84" s="5" t="s">
        <v>1402</v>
      </c>
      <c r="H84" s="352" t="s">
        <v>582</v>
      </c>
      <c r="I84" s="23">
        <v>100</v>
      </c>
      <c r="J84" s="234">
        <v>1</v>
      </c>
      <c r="K84" s="23" t="s">
        <v>423</v>
      </c>
      <c r="L84" s="10" t="str">
        <f>VLOOKUP(E84,Table4[[#All],[Código de indicador de producto (MGA)2]:[Programación del producto bien ó servicio 2027]],9,FALSE)</f>
        <v>No acumulativo</v>
      </c>
      <c r="M84" s="23"/>
      <c r="N84" s="23">
        <v>100</v>
      </c>
      <c r="O84" s="64"/>
      <c r="P84" s="64"/>
      <c r="Q84" s="355">
        <v>0</v>
      </c>
      <c r="R84" s="5"/>
      <c r="S84" s="16"/>
      <c r="T84" s="341">
        <f t="shared" si="5"/>
        <v>0</v>
      </c>
      <c r="U84" s="342">
        <f t="shared" si="6"/>
        <v>0</v>
      </c>
    </row>
    <row r="85" spans="1:21" ht="96.95" customHeight="1" x14ac:dyDescent="0.25">
      <c r="A85" s="6" t="s">
        <v>315</v>
      </c>
      <c r="B85" s="6" t="s">
        <v>315</v>
      </c>
      <c r="C85" s="5" t="s">
        <v>908</v>
      </c>
      <c r="D85" s="6" t="s">
        <v>171</v>
      </c>
      <c r="E85" s="253">
        <v>410204600</v>
      </c>
      <c r="F85" s="254" t="s">
        <v>479</v>
      </c>
      <c r="G85" s="5" t="s">
        <v>907</v>
      </c>
      <c r="H85" s="352" t="s">
        <v>582</v>
      </c>
      <c r="I85" s="23">
        <v>20</v>
      </c>
      <c r="J85" s="234">
        <v>0.25</v>
      </c>
      <c r="K85" s="23" t="s">
        <v>423</v>
      </c>
      <c r="L85" s="10" t="str">
        <f>VLOOKUP(E85,Table4[[#All],[Código de indicador de producto (MGA)2]:[Programación del producto bien ó servicio 2027]],9,FALSE)</f>
        <v>Acumulativo</v>
      </c>
      <c r="M85" s="23">
        <v>5</v>
      </c>
      <c r="N85" s="23">
        <v>5</v>
      </c>
      <c r="O85" s="64">
        <v>5</v>
      </c>
      <c r="P85" s="64">
        <v>5</v>
      </c>
      <c r="Q85" s="355">
        <v>0.6</v>
      </c>
      <c r="R85" s="5"/>
      <c r="S85" s="6"/>
      <c r="T85" s="341">
        <f t="shared" si="5"/>
        <v>3</v>
      </c>
      <c r="U85" s="342">
        <f t="shared" si="6"/>
        <v>9.6774193548387094E-2</v>
      </c>
    </row>
    <row r="86" spans="1:21" ht="90" x14ac:dyDescent="0.25">
      <c r="A86" s="6" t="s">
        <v>315</v>
      </c>
      <c r="B86" s="6" t="s">
        <v>315</v>
      </c>
      <c r="C86" s="3" t="s">
        <v>913</v>
      </c>
      <c r="D86" s="6" t="s">
        <v>174</v>
      </c>
      <c r="E86" s="253">
        <v>410204700</v>
      </c>
      <c r="F86" s="254" t="s">
        <v>479</v>
      </c>
      <c r="G86" s="5" t="s">
        <v>912</v>
      </c>
      <c r="H86" s="352" t="s">
        <v>582</v>
      </c>
      <c r="I86" s="23">
        <v>2</v>
      </c>
      <c r="J86" s="234">
        <v>0.25</v>
      </c>
      <c r="K86" s="23" t="s">
        <v>423</v>
      </c>
      <c r="L86" s="10" t="str">
        <f>VLOOKUP(E86,Table4[[#All],[Código de indicador de producto (MGA)2]:[Programación del producto bien ó servicio 2027]],9,FALSE)</f>
        <v>No acumulativo</v>
      </c>
      <c r="M86" s="23">
        <v>2</v>
      </c>
      <c r="N86" s="23">
        <v>2</v>
      </c>
      <c r="O86" s="64">
        <v>2</v>
      </c>
      <c r="P86" s="64">
        <v>2</v>
      </c>
      <c r="Q86" s="355">
        <v>0.43</v>
      </c>
      <c r="R86" s="5"/>
      <c r="S86" s="16"/>
      <c r="T86" s="341">
        <f t="shared" si="5"/>
        <v>0.86</v>
      </c>
      <c r="U86" s="342">
        <f t="shared" si="6"/>
        <v>6.9354838709677416E-2</v>
      </c>
    </row>
    <row r="87" spans="1:21" ht="75" x14ac:dyDescent="0.25">
      <c r="A87" s="6" t="s">
        <v>315</v>
      </c>
      <c r="B87" s="6" t="s">
        <v>315</v>
      </c>
      <c r="C87" s="5" t="s">
        <v>918</v>
      </c>
      <c r="D87" s="6" t="s">
        <v>177</v>
      </c>
      <c r="E87" s="253">
        <v>410205200</v>
      </c>
      <c r="F87" s="254" t="s">
        <v>479</v>
      </c>
      <c r="G87" s="5" t="s">
        <v>917</v>
      </c>
      <c r="H87" s="352" t="s">
        <v>582</v>
      </c>
      <c r="I87" s="23">
        <v>100</v>
      </c>
      <c r="J87" s="234">
        <v>0.25</v>
      </c>
      <c r="K87" s="23" t="s">
        <v>423</v>
      </c>
      <c r="L87" s="10" t="str">
        <f>VLOOKUP(E87,Table4[[#All],[Código de indicador de producto (MGA)2]:[Programación del producto bien ó servicio 2027]],9,FALSE)</f>
        <v>No acumulativo</v>
      </c>
      <c r="M87" s="23">
        <v>100</v>
      </c>
      <c r="N87" s="23">
        <v>100</v>
      </c>
      <c r="O87" s="64">
        <v>100</v>
      </c>
      <c r="P87" s="64">
        <v>100</v>
      </c>
      <c r="Q87" s="355">
        <v>0.1</v>
      </c>
      <c r="R87" s="5"/>
      <c r="S87" s="16"/>
      <c r="T87" s="341">
        <f t="shared" si="5"/>
        <v>10</v>
      </c>
      <c r="U87" s="342">
        <f t="shared" si="6"/>
        <v>1.6129032258064516E-2</v>
      </c>
    </row>
    <row r="88" spans="1:21" ht="60" x14ac:dyDescent="0.25">
      <c r="A88" s="6" t="s">
        <v>315</v>
      </c>
      <c r="B88" s="6" t="s">
        <v>478</v>
      </c>
      <c r="C88" s="5" t="s">
        <v>179</v>
      </c>
      <c r="D88" s="6" t="s">
        <v>180</v>
      </c>
      <c r="E88" s="253">
        <v>410305200</v>
      </c>
      <c r="F88" s="254" t="s">
        <v>479</v>
      </c>
      <c r="G88" s="5" t="s">
        <v>923</v>
      </c>
      <c r="H88" s="352" t="s">
        <v>582</v>
      </c>
      <c r="I88" s="23">
        <v>3109</v>
      </c>
      <c r="J88" s="234">
        <v>0.25</v>
      </c>
      <c r="K88" s="23" t="s">
        <v>423</v>
      </c>
      <c r="L88" s="10" t="str">
        <f>VLOOKUP(E88,Table4[[#All],[Código de indicador de producto (MGA)2]:[Programación del producto bien ó servicio 2027]],9,FALSE)</f>
        <v>No acumulativo</v>
      </c>
      <c r="M88" s="23">
        <v>3109</v>
      </c>
      <c r="N88" s="23">
        <v>3109</v>
      </c>
      <c r="O88" s="64">
        <v>3109</v>
      </c>
      <c r="P88" s="64">
        <v>3109</v>
      </c>
      <c r="Q88" s="355">
        <v>0.5</v>
      </c>
      <c r="R88" s="5"/>
      <c r="S88" s="16"/>
      <c r="T88" s="341">
        <f t="shared" si="5"/>
        <v>1554.5</v>
      </c>
      <c r="U88" s="342">
        <f t="shared" si="6"/>
        <v>8.0645161290322578E-2</v>
      </c>
    </row>
    <row r="89" spans="1:21" ht="90" x14ac:dyDescent="0.25">
      <c r="A89" s="6" t="s">
        <v>315</v>
      </c>
      <c r="B89" s="6" t="s">
        <v>315</v>
      </c>
      <c r="C89" s="5" t="s">
        <v>1414</v>
      </c>
      <c r="D89" s="6" t="s">
        <v>1717</v>
      </c>
      <c r="E89" s="253">
        <v>410305700</v>
      </c>
      <c r="F89" s="254" t="s">
        <v>479</v>
      </c>
      <c r="G89" s="5" t="s">
        <v>1413</v>
      </c>
      <c r="H89" s="351" t="s">
        <v>582</v>
      </c>
      <c r="I89" s="23">
        <v>20</v>
      </c>
      <c r="J89" s="234">
        <v>0.5</v>
      </c>
      <c r="K89" s="23" t="s">
        <v>423</v>
      </c>
      <c r="L89" s="10" t="str">
        <f>VLOOKUP(E89,Table4[[#All],[Código de indicador de producto (MGA)2]:[Programación del producto bien ó servicio 2027]],9,FALSE)</f>
        <v>Acumulativo</v>
      </c>
      <c r="M89" s="23"/>
      <c r="N89" s="23">
        <v>10</v>
      </c>
      <c r="O89" s="23"/>
      <c r="P89" s="23">
        <v>10</v>
      </c>
      <c r="Q89" s="357">
        <v>0.25</v>
      </c>
      <c r="R89" s="5"/>
      <c r="S89" s="16"/>
      <c r="T89" s="341">
        <f t="shared" si="5"/>
        <v>2.5</v>
      </c>
      <c r="U89" s="342">
        <f t="shared" si="6"/>
        <v>4.0322580645161289E-2</v>
      </c>
    </row>
    <row r="90" spans="1:21" ht="60" x14ac:dyDescent="0.25">
      <c r="A90" s="6" t="s">
        <v>315</v>
      </c>
      <c r="B90" s="6" t="s">
        <v>315</v>
      </c>
      <c r="C90" s="5" t="s">
        <v>1420</v>
      </c>
      <c r="D90" s="6" t="s">
        <v>1718</v>
      </c>
      <c r="E90" s="253">
        <v>410306000</v>
      </c>
      <c r="F90" s="254" t="s">
        <v>479</v>
      </c>
      <c r="G90" s="5" t="s">
        <v>1419</v>
      </c>
      <c r="H90" s="352" t="s">
        <v>582</v>
      </c>
      <c r="I90" s="23">
        <v>2</v>
      </c>
      <c r="J90" s="234">
        <v>1</v>
      </c>
      <c r="K90" s="23" t="s">
        <v>423</v>
      </c>
      <c r="L90" s="10" t="str">
        <f>VLOOKUP(E90,Table4[[#All],[Código de indicador de producto (MGA)2]:[Programación del producto bien ó servicio 2027]],9,FALSE)</f>
        <v>No acumulativo</v>
      </c>
      <c r="M90" s="23"/>
      <c r="N90" s="23">
        <v>2</v>
      </c>
      <c r="O90" s="64"/>
      <c r="P90" s="64"/>
      <c r="Q90" s="355">
        <v>0</v>
      </c>
      <c r="R90" s="5"/>
      <c r="S90" s="16"/>
      <c r="T90" s="341">
        <f t="shared" si="5"/>
        <v>0</v>
      </c>
      <c r="U90" s="342">
        <f t="shared" si="6"/>
        <v>0</v>
      </c>
    </row>
    <row r="91" spans="1:21" ht="94.5" x14ac:dyDescent="0.25">
      <c r="A91" s="6" t="s">
        <v>315</v>
      </c>
      <c r="B91" s="6" t="s">
        <v>478</v>
      </c>
      <c r="C91" s="45" t="s">
        <v>928</v>
      </c>
      <c r="D91" s="6" t="s">
        <v>183</v>
      </c>
      <c r="E91" s="253">
        <v>410306100</v>
      </c>
      <c r="F91" s="254" t="s">
        <v>479</v>
      </c>
      <c r="G91" s="45" t="s">
        <v>927</v>
      </c>
      <c r="H91" s="353" t="s">
        <v>582</v>
      </c>
      <c r="I91" s="23">
        <v>724</v>
      </c>
      <c r="J91" s="234">
        <v>0.25</v>
      </c>
      <c r="K91" s="16" t="s">
        <v>423</v>
      </c>
      <c r="L91" s="10" t="str">
        <f>VLOOKUP(E91,Table4[[#All],[Código de indicador de producto (MGA)2]:[Programación del producto bien ó servicio 2027]],9,FALSE)</f>
        <v>No acumulativo</v>
      </c>
      <c r="M91" s="223">
        <v>724</v>
      </c>
      <c r="N91" s="223">
        <v>724</v>
      </c>
      <c r="O91" s="223">
        <v>724</v>
      </c>
      <c r="P91" s="223">
        <v>724</v>
      </c>
      <c r="Q91" s="356">
        <v>0.4</v>
      </c>
      <c r="R91" s="346"/>
      <c r="S91" s="16"/>
      <c r="T91" s="341">
        <f t="shared" si="5"/>
        <v>289.60000000000002</v>
      </c>
      <c r="U91" s="342">
        <f t="shared" si="6"/>
        <v>6.4516129032258063E-2</v>
      </c>
    </row>
    <row r="92" spans="1:21" ht="63" x14ac:dyDescent="0.25">
      <c r="A92" s="6" t="s">
        <v>315</v>
      </c>
      <c r="B92" s="6" t="s">
        <v>478</v>
      </c>
      <c r="C92" s="45" t="s">
        <v>933</v>
      </c>
      <c r="D92" s="133" t="s">
        <v>1658</v>
      </c>
      <c r="E92" s="27">
        <v>410400800</v>
      </c>
      <c r="F92" s="254" t="s">
        <v>479</v>
      </c>
      <c r="G92" s="45" t="s">
        <v>932</v>
      </c>
      <c r="H92" s="353" t="s">
        <v>582</v>
      </c>
      <c r="I92" s="23">
        <v>90</v>
      </c>
      <c r="J92" s="234">
        <v>0.25</v>
      </c>
      <c r="K92" s="16" t="s">
        <v>423</v>
      </c>
      <c r="L92" s="10" t="str">
        <f>VLOOKUP(E92,Table4[[#All],[Código de indicador de producto (MGA)2]:[Programación del producto bien ó servicio 2027]],9,FALSE)</f>
        <v>No acumulativo</v>
      </c>
      <c r="M92" s="231">
        <v>90</v>
      </c>
      <c r="N92" s="231">
        <v>90</v>
      </c>
      <c r="O92" s="231">
        <v>90</v>
      </c>
      <c r="P92" s="231">
        <v>90</v>
      </c>
      <c r="Q92" s="356">
        <v>0.45</v>
      </c>
      <c r="R92" s="346"/>
      <c r="S92" s="16"/>
      <c r="T92" s="341">
        <f t="shared" si="5"/>
        <v>40.5</v>
      </c>
      <c r="U92" s="342">
        <f t="shared" si="6"/>
        <v>7.2580645161290328E-2</v>
      </c>
    </row>
    <row r="93" spans="1:21" ht="47.25" x14ac:dyDescent="0.25">
      <c r="A93" s="6" t="s">
        <v>315</v>
      </c>
      <c r="B93" s="6" t="s">
        <v>478</v>
      </c>
      <c r="C93" s="45" t="s">
        <v>185</v>
      </c>
      <c r="D93" s="45" t="s">
        <v>1658</v>
      </c>
      <c r="E93" s="232">
        <v>410400800</v>
      </c>
      <c r="F93" s="254" t="s">
        <v>479</v>
      </c>
      <c r="G93" s="233" t="s">
        <v>932</v>
      </c>
      <c r="H93" s="353" t="s">
        <v>582</v>
      </c>
      <c r="I93" s="23">
        <v>465</v>
      </c>
      <c r="J93" s="234">
        <v>0.25</v>
      </c>
      <c r="K93" s="16" t="s">
        <v>423</v>
      </c>
      <c r="L93" s="10" t="str">
        <f>VLOOKUP(E93,Table4[[#All],[Código de indicador de producto (MGA)2]:[Programación del producto bien ó servicio 2027]],9,FALSE)</f>
        <v>No acumulativo</v>
      </c>
      <c r="M93" s="23">
        <v>465</v>
      </c>
      <c r="N93" s="23">
        <v>465</v>
      </c>
      <c r="O93" s="23">
        <v>465</v>
      </c>
      <c r="P93" s="23">
        <v>465</v>
      </c>
      <c r="Q93" s="356">
        <v>0.45</v>
      </c>
      <c r="R93" s="346"/>
      <c r="S93" s="16"/>
      <c r="T93" s="341">
        <f t="shared" si="5"/>
        <v>209.25</v>
      </c>
      <c r="U93" s="342">
        <f t="shared" si="6"/>
        <v>7.2580645161290328E-2</v>
      </c>
    </row>
    <row r="94" spans="1:21" ht="78.75" x14ac:dyDescent="0.25">
      <c r="A94" s="347" t="s">
        <v>315</v>
      </c>
      <c r="B94" s="347" t="s">
        <v>478</v>
      </c>
      <c r="C94" s="45" t="s">
        <v>189</v>
      </c>
      <c r="D94" s="45" t="s">
        <v>190</v>
      </c>
      <c r="E94" s="16">
        <v>410402000</v>
      </c>
      <c r="F94" s="45" t="s">
        <v>479</v>
      </c>
      <c r="G94" s="233" t="s">
        <v>636</v>
      </c>
      <c r="H94" s="353" t="s">
        <v>582</v>
      </c>
      <c r="I94" s="16">
        <v>200</v>
      </c>
      <c r="J94" s="16">
        <v>0.25</v>
      </c>
      <c r="K94" s="16" t="s">
        <v>423</v>
      </c>
      <c r="L94" s="45"/>
      <c r="M94" s="231">
        <v>200</v>
      </c>
      <c r="N94" s="231">
        <v>200</v>
      </c>
      <c r="O94" s="231">
        <v>200</v>
      </c>
      <c r="P94" s="231">
        <v>200</v>
      </c>
      <c r="Q94" s="356">
        <v>0.4</v>
      </c>
      <c r="R94" s="346"/>
      <c r="S94" s="16"/>
      <c r="T94" s="341">
        <f t="shared" si="5"/>
        <v>80</v>
      </c>
      <c r="U94" s="16">
        <f t="shared" si="6"/>
        <v>6.4516129032258063E-2</v>
      </c>
    </row>
    <row r="95" spans="1:21" ht="47.25" x14ac:dyDescent="0.25">
      <c r="A95" s="347" t="s">
        <v>315</v>
      </c>
      <c r="B95" s="348" t="s">
        <v>478</v>
      </c>
      <c r="C95" s="45" t="s">
        <v>938</v>
      </c>
      <c r="D95" s="45" t="s">
        <v>193</v>
      </c>
      <c r="E95" s="232">
        <v>410402700</v>
      </c>
      <c r="F95" s="349" t="s">
        <v>479</v>
      </c>
      <c r="G95" s="233" t="s">
        <v>937</v>
      </c>
      <c r="H95" s="353" t="s">
        <v>582</v>
      </c>
      <c r="I95" s="16">
        <v>118</v>
      </c>
      <c r="J95" s="16">
        <v>0.25</v>
      </c>
      <c r="K95" s="16" t="s">
        <v>423</v>
      </c>
      <c r="L95" s="45"/>
      <c r="M95" s="231">
        <v>118</v>
      </c>
      <c r="N95" s="231">
        <v>118</v>
      </c>
      <c r="O95" s="231">
        <v>118</v>
      </c>
      <c r="P95" s="231">
        <v>118</v>
      </c>
      <c r="Q95" s="356">
        <v>0.2</v>
      </c>
      <c r="R95" s="346"/>
      <c r="S95" s="16"/>
      <c r="T95" s="341">
        <f t="shared" si="5"/>
        <v>23.6</v>
      </c>
      <c r="U95" s="16">
        <f t="shared" si="6"/>
        <v>3.2258064516129031E-2</v>
      </c>
    </row>
    <row r="96" spans="1:21" ht="63" x14ac:dyDescent="0.25">
      <c r="A96" s="347" t="s">
        <v>315</v>
      </c>
      <c r="B96" s="348" t="s">
        <v>506</v>
      </c>
      <c r="C96" s="45" t="s">
        <v>642</v>
      </c>
      <c r="D96" s="45" t="s">
        <v>196</v>
      </c>
      <c r="E96" s="27">
        <v>430100400</v>
      </c>
      <c r="F96" s="27" t="s">
        <v>507</v>
      </c>
      <c r="G96" s="340" t="s">
        <v>641</v>
      </c>
      <c r="H96" s="353" t="s">
        <v>582</v>
      </c>
      <c r="I96" s="16">
        <v>10</v>
      </c>
      <c r="J96" s="16">
        <v>0.25</v>
      </c>
      <c r="K96" s="16" t="s">
        <v>423</v>
      </c>
      <c r="L96" s="45"/>
      <c r="M96" s="231">
        <v>10</v>
      </c>
      <c r="N96" s="231">
        <v>10</v>
      </c>
      <c r="O96" s="231">
        <v>10</v>
      </c>
      <c r="P96" s="231">
        <v>10</v>
      </c>
      <c r="Q96" s="356">
        <v>0.35</v>
      </c>
      <c r="R96" s="346"/>
      <c r="S96" s="16"/>
      <c r="T96" s="341">
        <f t="shared" si="5"/>
        <v>3.5</v>
      </c>
      <c r="U96" s="16">
        <f t="shared" si="6"/>
        <v>5.6451612903225798E-2</v>
      </c>
    </row>
    <row r="97" spans="1:22" ht="63" x14ac:dyDescent="0.25">
      <c r="A97" s="347" t="s">
        <v>315</v>
      </c>
      <c r="B97" s="348" t="s">
        <v>506</v>
      </c>
      <c r="C97" s="45" t="s">
        <v>1440</v>
      </c>
      <c r="D97" s="45" t="s">
        <v>1723</v>
      </c>
      <c r="E97" s="232">
        <v>430101500</v>
      </c>
      <c r="F97" s="349" t="s">
        <v>507</v>
      </c>
      <c r="G97" s="401" t="s">
        <v>1438</v>
      </c>
      <c r="H97" s="361" t="s">
        <v>582</v>
      </c>
      <c r="I97" s="16">
        <v>2</v>
      </c>
      <c r="J97" s="16">
        <v>0.5</v>
      </c>
      <c r="K97" s="16" t="s">
        <v>423</v>
      </c>
      <c r="L97" s="45"/>
      <c r="M97" s="231"/>
      <c r="N97" s="231">
        <v>1</v>
      </c>
      <c r="O97" s="231">
        <v>1</v>
      </c>
      <c r="P97" s="231"/>
      <c r="Q97" s="356">
        <v>0</v>
      </c>
      <c r="R97" s="15" t="s">
        <v>2003</v>
      </c>
      <c r="S97" s="45" t="s">
        <v>2006</v>
      </c>
      <c r="T97" s="341">
        <f t="shared" si="5"/>
        <v>0</v>
      </c>
      <c r="U97" s="16">
        <f t="shared" si="6"/>
        <v>0</v>
      </c>
      <c r="V97" t="s">
        <v>2007</v>
      </c>
    </row>
    <row r="98" spans="1:22" ht="63" x14ac:dyDescent="0.25">
      <c r="A98" s="347" t="s">
        <v>315</v>
      </c>
      <c r="B98" s="347" t="s">
        <v>506</v>
      </c>
      <c r="C98" s="45" t="s">
        <v>1446</v>
      </c>
      <c r="D98" s="45" t="s">
        <v>1724</v>
      </c>
      <c r="E98" s="350">
        <v>430101900</v>
      </c>
      <c r="F98" s="350" t="s">
        <v>507</v>
      </c>
      <c r="G98" s="398" t="s">
        <v>1445</v>
      </c>
      <c r="H98" s="361" t="s">
        <v>582</v>
      </c>
      <c r="I98" s="16">
        <v>5</v>
      </c>
      <c r="J98" s="16">
        <v>0.33</v>
      </c>
      <c r="K98" s="16" t="s">
        <v>423</v>
      </c>
      <c r="L98" s="45"/>
      <c r="M98" s="231"/>
      <c r="N98" s="231">
        <v>2</v>
      </c>
      <c r="O98" s="231">
        <v>2</v>
      </c>
      <c r="P98" s="231">
        <v>1</v>
      </c>
      <c r="Q98" s="356">
        <v>0</v>
      </c>
      <c r="R98" s="346" t="s">
        <v>2008</v>
      </c>
      <c r="S98" s="16"/>
      <c r="T98" s="341">
        <f t="shared" si="5"/>
        <v>0</v>
      </c>
      <c r="U98" s="16">
        <f t="shared" si="6"/>
        <v>0</v>
      </c>
    </row>
    <row r="99" spans="1:22" ht="63" x14ac:dyDescent="0.25">
      <c r="A99" s="347" t="s">
        <v>315</v>
      </c>
      <c r="B99" s="347" t="s">
        <v>506</v>
      </c>
      <c r="C99" s="45" t="s">
        <v>1428</v>
      </c>
      <c r="D99" s="347" t="s">
        <v>1721</v>
      </c>
      <c r="E99" s="232">
        <v>430102700</v>
      </c>
      <c r="F99" s="349" t="s">
        <v>507</v>
      </c>
      <c r="G99" s="373" t="s">
        <v>1427</v>
      </c>
      <c r="H99" s="361" t="s">
        <v>582</v>
      </c>
      <c r="I99" s="16">
        <v>1</v>
      </c>
      <c r="J99" s="16">
        <v>1</v>
      </c>
      <c r="K99" s="16" t="s">
        <v>423</v>
      </c>
      <c r="L99" s="45"/>
      <c r="M99" s="231"/>
      <c r="N99" s="231">
        <v>1</v>
      </c>
      <c r="O99" s="231"/>
      <c r="P99" s="231"/>
      <c r="Q99" s="356">
        <v>0.1</v>
      </c>
      <c r="R99" s="346" t="s">
        <v>2004</v>
      </c>
      <c r="S99" s="16"/>
      <c r="T99" s="341">
        <f t="shared" si="5"/>
        <v>0.1</v>
      </c>
      <c r="U99" s="16">
        <f t="shared" si="6"/>
        <v>1.6129032258064516E-2</v>
      </c>
    </row>
    <row r="100" spans="1:22" ht="78.75" x14ac:dyDescent="0.25">
      <c r="A100" s="347" t="s">
        <v>315</v>
      </c>
      <c r="B100" s="347" t="s">
        <v>506</v>
      </c>
      <c r="C100" s="45" t="s">
        <v>1435</v>
      </c>
      <c r="D100" s="45" t="s">
        <v>1722</v>
      </c>
      <c r="E100" s="232">
        <v>430103100</v>
      </c>
      <c r="F100" s="349" t="s">
        <v>507</v>
      </c>
      <c r="G100" s="233" t="s">
        <v>1434</v>
      </c>
      <c r="H100" s="353" t="s">
        <v>582</v>
      </c>
      <c r="I100" s="16">
        <v>1</v>
      </c>
      <c r="J100" s="16">
        <v>1</v>
      </c>
      <c r="K100" s="16" t="s">
        <v>423</v>
      </c>
      <c r="L100" s="45"/>
      <c r="M100" s="231"/>
      <c r="N100" s="231">
        <v>1</v>
      </c>
      <c r="O100" s="231"/>
      <c r="P100" s="231"/>
      <c r="Q100" s="356">
        <v>0</v>
      </c>
      <c r="R100" s="346"/>
      <c r="S100" s="16"/>
      <c r="T100" s="341">
        <f t="shared" si="5"/>
        <v>0</v>
      </c>
      <c r="U100" s="16">
        <f t="shared" si="6"/>
        <v>0</v>
      </c>
    </row>
    <row r="101" spans="1:22" ht="63" x14ac:dyDescent="0.25">
      <c r="A101" s="347" t="s">
        <v>315</v>
      </c>
      <c r="B101" s="347" t="s">
        <v>506</v>
      </c>
      <c r="C101" s="45" t="s">
        <v>943</v>
      </c>
      <c r="D101" s="45" t="s">
        <v>199</v>
      </c>
      <c r="E101" s="232">
        <v>430103201</v>
      </c>
      <c r="F101" s="349" t="s">
        <v>507</v>
      </c>
      <c r="G101" s="233" t="s">
        <v>942</v>
      </c>
      <c r="H101" s="353" t="s">
        <v>646</v>
      </c>
      <c r="I101" s="16">
        <v>3500</v>
      </c>
      <c r="J101" s="16">
        <v>0.25</v>
      </c>
      <c r="K101" s="16" t="s">
        <v>423</v>
      </c>
      <c r="L101" s="45"/>
      <c r="M101" s="231">
        <v>3500</v>
      </c>
      <c r="N101" s="231">
        <v>3500</v>
      </c>
      <c r="O101" s="231">
        <v>3500</v>
      </c>
      <c r="P101" s="231">
        <v>3500</v>
      </c>
      <c r="Q101" s="356">
        <v>0.8</v>
      </c>
      <c r="R101" s="346"/>
      <c r="S101" s="16"/>
      <c r="T101" s="341">
        <f t="shared" si="5"/>
        <v>2800</v>
      </c>
      <c r="U101" s="16">
        <f t="shared" si="6"/>
        <v>0.12903225806451613</v>
      </c>
    </row>
    <row r="102" spans="1:22" ht="63" x14ac:dyDescent="0.25">
      <c r="A102" s="347" t="s">
        <v>315</v>
      </c>
      <c r="B102" s="347" t="s">
        <v>506</v>
      </c>
      <c r="C102" s="45" t="s">
        <v>948</v>
      </c>
      <c r="D102" s="45" t="s">
        <v>202</v>
      </c>
      <c r="E102" s="232">
        <v>430103700</v>
      </c>
      <c r="F102" s="349" t="s">
        <v>507</v>
      </c>
      <c r="G102" s="233" t="s">
        <v>947</v>
      </c>
      <c r="H102" s="353" t="s">
        <v>582</v>
      </c>
      <c r="I102" s="16">
        <v>1200</v>
      </c>
      <c r="J102" s="16">
        <v>0.25</v>
      </c>
      <c r="K102" s="16" t="s">
        <v>423</v>
      </c>
      <c r="L102" s="45"/>
      <c r="M102" s="231">
        <v>1200</v>
      </c>
      <c r="N102" s="231">
        <v>1200</v>
      </c>
      <c r="O102" s="231">
        <v>1200</v>
      </c>
      <c r="P102" s="231">
        <v>1200</v>
      </c>
      <c r="Q102" s="356">
        <v>0.47</v>
      </c>
      <c r="R102" s="346"/>
      <c r="S102" s="16"/>
      <c r="T102" s="341">
        <f t="shared" si="5"/>
        <v>564</v>
      </c>
      <c r="U102" s="16">
        <f t="shared" si="6"/>
        <v>7.5806451612903225E-2</v>
      </c>
    </row>
    <row r="103" spans="1:22" ht="94.5" x14ac:dyDescent="0.25">
      <c r="A103" s="347" t="s">
        <v>315</v>
      </c>
      <c r="B103" s="347" t="s">
        <v>506</v>
      </c>
      <c r="C103" s="45" t="s">
        <v>647</v>
      </c>
      <c r="D103" s="45" t="s">
        <v>205</v>
      </c>
      <c r="E103" s="232">
        <v>430103801</v>
      </c>
      <c r="F103" s="349" t="s">
        <v>507</v>
      </c>
      <c r="G103" s="233" t="s">
        <v>645</v>
      </c>
      <c r="H103" s="353" t="s">
        <v>646</v>
      </c>
      <c r="I103" s="16">
        <v>5200</v>
      </c>
      <c r="J103" s="16">
        <v>0.25</v>
      </c>
      <c r="K103" s="16" t="s">
        <v>423</v>
      </c>
      <c r="L103" s="45"/>
      <c r="M103" s="231">
        <v>5200</v>
      </c>
      <c r="N103" s="231">
        <v>5200</v>
      </c>
      <c r="O103" s="231">
        <v>5200</v>
      </c>
      <c r="P103" s="231">
        <v>5200</v>
      </c>
      <c r="Q103" s="356">
        <v>0.38</v>
      </c>
      <c r="R103" s="346"/>
      <c r="S103" s="16"/>
      <c r="T103" s="341">
        <f t="shared" si="5"/>
        <v>1976</v>
      </c>
      <c r="U103" s="16">
        <f t="shared" si="6"/>
        <v>6.1290322580645158E-2</v>
      </c>
    </row>
    <row r="104" spans="1:22" ht="47.25" x14ac:dyDescent="0.25">
      <c r="A104" s="347" t="s">
        <v>297</v>
      </c>
      <c r="B104" s="347" t="s">
        <v>297</v>
      </c>
      <c r="C104" s="45" t="s">
        <v>953</v>
      </c>
      <c r="D104" s="45" t="s">
        <v>1659</v>
      </c>
      <c r="E104" s="232">
        <v>450102600</v>
      </c>
      <c r="F104" s="349" t="s">
        <v>279</v>
      </c>
      <c r="G104" s="233" t="s">
        <v>952</v>
      </c>
      <c r="H104" s="353" t="s">
        <v>582</v>
      </c>
      <c r="I104" s="16">
        <v>1</v>
      </c>
      <c r="J104" s="16">
        <v>0.25</v>
      </c>
      <c r="K104" s="16" t="s">
        <v>423</v>
      </c>
      <c r="L104" s="45"/>
      <c r="M104" s="231">
        <v>1</v>
      </c>
      <c r="N104" s="231">
        <v>1</v>
      </c>
      <c r="O104" s="231">
        <v>1</v>
      </c>
      <c r="P104" s="231">
        <v>1</v>
      </c>
      <c r="Q104" s="356">
        <v>0.3</v>
      </c>
      <c r="R104" s="346"/>
      <c r="S104" s="16"/>
      <c r="T104" s="341">
        <f t="shared" si="5"/>
        <v>0.3</v>
      </c>
      <c r="U104" s="16">
        <f t="shared" si="6"/>
        <v>4.8387096774193547E-2</v>
      </c>
    </row>
    <row r="105" spans="1:22" ht="63" x14ac:dyDescent="0.25">
      <c r="A105" s="347" t="s">
        <v>315</v>
      </c>
      <c r="B105" s="347" t="s">
        <v>315</v>
      </c>
      <c r="C105" s="45" t="s">
        <v>655</v>
      </c>
      <c r="D105" s="45" t="s">
        <v>214</v>
      </c>
      <c r="E105" s="232">
        <v>450105001</v>
      </c>
      <c r="F105" s="349" t="s">
        <v>279</v>
      </c>
      <c r="G105" s="233" t="s">
        <v>654</v>
      </c>
      <c r="H105" s="353" t="s">
        <v>646</v>
      </c>
      <c r="I105" s="16">
        <v>150</v>
      </c>
      <c r="J105" s="16">
        <v>0.25</v>
      </c>
      <c r="K105" s="16" t="s">
        <v>423</v>
      </c>
      <c r="L105" s="45"/>
      <c r="M105" s="231">
        <v>150</v>
      </c>
      <c r="N105" s="231">
        <v>150</v>
      </c>
      <c r="O105" s="231">
        <v>150</v>
      </c>
      <c r="P105" s="231">
        <v>150</v>
      </c>
      <c r="Q105" s="356">
        <v>0.5</v>
      </c>
      <c r="R105" s="346"/>
      <c r="S105" s="16"/>
      <c r="T105" s="341">
        <f t="shared" si="5"/>
        <v>75</v>
      </c>
      <c r="U105" s="16">
        <f t="shared" si="6"/>
        <v>8.0645161290322578E-2</v>
      </c>
    </row>
    <row r="106" spans="1:22" ht="94.5" x14ac:dyDescent="0.25">
      <c r="A106" s="347" t="s">
        <v>285</v>
      </c>
      <c r="B106" s="347" t="s">
        <v>321</v>
      </c>
      <c r="C106" s="45" t="s">
        <v>963</v>
      </c>
      <c r="D106" s="45" t="s">
        <v>217</v>
      </c>
      <c r="E106" s="232">
        <v>450105400</v>
      </c>
      <c r="F106" s="349" t="s">
        <v>279</v>
      </c>
      <c r="G106" s="383" t="s">
        <v>962</v>
      </c>
      <c r="H106" s="353" t="s">
        <v>582</v>
      </c>
      <c r="I106" s="16">
        <v>4000</v>
      </c>
      <c r="J106" s="16">
        <v>0.25</v>
      </c>
      <c r="K106" s="16" t="s">
        <v>423</v>
      </c>
      <c r="L106" s="45"/>
      <c r="M106" s="231">
        <v>1000</v>
      </c>
      <c r="N106" s="231">
        <v>1000</v>
      </c>
      <c r="O106" s="231">
        <v>1000</v>
      </c>
      <c r="P106" s="231">
        <v>1000</v>
      </c>
      <c r="Q106" s="356">
        <v>0.28999999999999998</v>
      </c>
      <c r="R106" s="346"/>
      <c r="S106" s="16"/>
      <c r="T106" s="341">
        <f t="shared" si="5"/>
        <v>290</v>
      </c>
      <c r="U106" s="16">
        <f t="shared" si="6"/>
        <v>4.6774193548387091E-2</v>
      </c>
    </row>
    <row r="107" spans="1:22" ht="78.75" x14ac:dyDescent="0.25">
      <c r="A107" s="347" t="s">
        <v>315</v>
      </c>
      <c r="B107" s="347" t="s">
        <v>315</v>
      </c>
      <c r="C107" s="45" t="s">
        <v>968</v>
      </c>
      <c r="D107" s="45" t="s">
        <v>220</v>
      </c>
      <c r="E107" s="232">
        <v>450200100</v>
      </c>
      <c r="F107" s="349" t="s">
        <v>279</v>
      </c>
      <c r="G107" s="233" t="s">
        <v>967</v>
      </c>
      <c r="H107" s="353" t="s">
        <v>582</v>
      </c>
      <c r="I107" s="16">
        <v>16</v>
      </c>
      <c r="J107" s="16">
        <v>0.25</v>
      </c>
      <c r="K107" s="16" t="s">
        <v>423</v>
      </c>
      <c r="L107" s="45"/>
      <c r="M107" s="231">
        <v>4</v>
      </c>
      <c r="N107" s="231">
        <v>4</v>
      </c>
      <c r="O107" s="231">
        <v>4</v>
      </c>
      <c r="P107" s="231">
        <v>4</v>
      </c>
      <c r="Q107" s="356">
        <v>0.25</v>
      </c>
      <c r="R107" s="346"/>
      <c r="S107" s="16"/>
      <c r="T107" s="341">
        <f t="shared" si="5"/>
        <v>1</v>
      </c>
      <c r="U107" s="16">
        <f t="shared" si="6"/>
        <v>4.0322580645161289E-2</v>
      </c>
    </row>
    <row r="108" spans="1:22" ht="63" x14ac:dyDescent="0.25">
      <c r="A108" s="347" t="s">
        <v>276</v>
      </c>
      <c r="B108" s="347" t="s">
        <v>523</v>
      </c>
      <c r="C108" s="45" t="s">
        <v>219</v>
      </c>
      <c r="D108" s="45" t="s">
        <v>220</v>
      </c>
      <c r="E108" s="232">
        <v>450200109</v>
      </c>
      <c r="F108" s="349" t="s">
        <v>279</v>
      </c>
      <c r="G108" s="233" t="s">
        <v>970</v>
      </c>
      <c r="H108" s="353" t="s">
        <v>646</v>
      </c>
      <c r="I108" s="16">
        <v>8</v>
      </c>
      <c r="J108" s="16">
        <v>0.25</v>
      </c>
      <c r="K108" s="16" t="s">
        <v>423</v>
      </c>
      <c r="L108" s="45"/>
      <c r="M108" s="231">
        <v>8</v>
      </c>
      <c r="N108" s="231">
        <v>8</v>
      </c>
      <c r="O108" s="231">
        <v>8</v>
      </c>
      <c r="P108" s="231">
        <v>8</v>
      </c>
      <c r="Q108" s="393">
        <v>0.255</v>
      </c>
      <c r="R108" s="346"/>
      <c r="S108" s="16"/>
      <c r="T108" s="341">
        <f t="shared" si="5"/>
        <v>2.04</v>
      </c>
      <c r="U108" s="16">
        <f t="shared" si="6"/>
        <v>4.1129032258064517E-2</v>
      </c>
    </row>
    <row r="109" spans="1:22" ht="94.5" x14ac:dyDescent="0.25">
      <c r="A109" s="347" t="s">
        <v>315</v>
      </c>
      <c r="B109" s="347" t="s">
        <v>315</v>
      </c>
      <c r="C109" s="45" t="s">
        <v>660</v>
      </c>
      <c r="D109" s="45" t="s">
        <v>223</v>
      </c>
      <c r="E109" s="232">
        <v>450202204</v>
      </c>
      <c r="F109" s="349" t="s">
        <v>279</v>
      </c>
      <c r="G109" s="233" t="s">
        <v>659</v>
      </c>
      <c r="H109" s="353" t="s">
        <v>646</v>
      </c>
      <c r="I109" s="16">
        <v>1</v>
      </c>
      <c r="J109" s="16">
        <v>0.25</v>
      </c>
      <c r="K109" s="16" t="s">
        <v>423</v>
      </c>
      <c r="L109" s="45"/>
      <c r="M109" s="231">
        <v>1</v>
      </c>
      <c r="N109" s="231">
        <v>1</v>
      </c>
      <c r="O109" s="231">
        <v>1</v>
      </c>
      <c r="P109" s="231">
        <v>1</v>
      </c>
      <c r="Q109" s="356">
        <v>0.75</v>
      </c>
      <c r="R109" s="346"/>
      <c r="S109" s="16"/>
      <c r="T109" s="341">
        <f t="shared" si="5"/>
        <v>0.75</v>
      </c>
      <c r="U109" s="16">
        <f t="shared" si="6"/>
        <v>0.12096774193548387</v>
      </c>
    </row>
    <row r="110" spans="1:22" ht="47.25" x14ac:dyDescent="0.25">
      <c r="A110" s="347" t="s">
        <v>297</v>
      </c>
      <c r="B110" s="347" t="s">
        <v>297</v>
      </c>
      <c r="C110" s="45" t="s">
        <v>1458</v>
      </c>
      <c r="D110" s="45" t="s">
        <v>1728</v>
      </c>
      <c r="E110" s="232">
        <v>450202500</v>
      </c>
      <c r="F110" s="349" t="s">
        <v>279</v>
      </c>
      <c r="G110" s="233" t="s">
        <v>1457</v>
      </c>
      <c r="H110" s="353" t="s">
        <v>582</v>
      </c>
      <c r="I110" s="16">
        <v>5</v>
      </c>
      <c r="J110" s="16">
        <v>0.33333333333333337</v>
      </c>
      <c r="K110" s="16" t="s">
        <v>423</v>
      </c>
      <c r="L110" s="45"/>
      <c r="M110" s="231"/>
      <c r="N110" s="231">
        <v>1</v>
      </c>
      <c r="O110" s="231">
        <v>2</v>
      </c>
      <c r="P110" s="231">
        <v>2</v>
      </c>
      <c r="Q110" s="356">
        <v>0.5</v>
      </c>
      <c r="R110" s="346"/>
      <c r="S110" s="16"/>
      <c r="T110" s="341">
        <f t="shared" si="5"/>
        <v>0.5</v>
      </c>
      <c r="U110" s="16">
        <f t="shared" si="6"/>
        <v>8.0645161290322578E-2</v>
      </c>
    </row>
    <row r="111" spans="1:22" ht="63" x14ac:dyDescent="0.25">
      <c r="A111" s="347" t="s">
        <v>315</v>
      </c>
      <c r="B111" s="347" t="s">
        <v>315</v>
      </c>
      <c r="C111" s="45" t="s">
        <v>1132</v>
      </c>
      <c r="D111" s="45" t="s">
        <v>1726</v>
      </c>
      <c r="E111" s="232">
        <v>450202601</v>
      </c>
      <c r="F111" s="349" t="s">
        <v>279</v>
      </c>
      <c r="G111" s="233" t="s">
        <v>1131</v>
      </c>
      <c r="H111" s="353" t="s">
        <v>646</v>
      </c>
      <c r="I111" s="16">
        <v>1</v>
      </c>
      <c r="J111" s="16">
        <v>1</v>
      </c>
      <c r="K111" s="16" t="s">
        <v>423</v>
      </c>
      <c r="L111" s="45"/>
      <c r="M111" s="231"/>
      <c r="N111" s="231">
        <v>1</v>
      </c>
      <c r="O111" s="231"/>
      <c r="P111" s="231"/>
      <c r="Q111" s="356">
        <v>0.05</v>
      </c>
      <c r="R111" s="346"/>
      <c r="S111" s="16"/>
      <c r="T111" s="341">
        <f t="shared" si="5"/>
        <v>0.05</v>
      </c>
      <c r="U111" s="16">
        <f t="shared" si="6"/>
        <v>8.0645161290322578E-3</v>
      </c>
    </row>
    <row r="112" spans="1:22" ht="94.5" x14ac:dyDescent="0.25">
      <c r="A112" s="347" t="s">
        <v>315</v>
      </c>
      <c r="B112" s="347" t="s">
        <v>315</v>
      </c>
      <c r="C112" s="45" t="s">
        <v>225</v>
      </c>
      <c r="D112" s="45" t="s">
        <v>226</v>
      </c>
      <c r="E112" s="232">
        <v>450203300</v>
      </c>
      <c r="F112" s="349" t="s">
        <v>279</v>
      </c>
      <c r="G112" s="233" t="s">
        <v>974</v>
      </c>
      <c r="H112" s="353" t="s">
        <v>582</v>
      </c>
      <c r="I112" s="16">
        <v>16</v>
      </c>
      <c r="J112" s="16">
        <v>0.25</v>
      </c>
      <c r="K112" s="16" t="s">
        <v>423</v>
      </c>
      <c r="L112" s="45"/>
      <c r="M112" s="231">
        <v>4</v>
      </c>
      <c r="N112" s="231">
        <v>4</v>
      </c>
      <c r="O112" s="231">
        <v>4</v>
      </c>
      <c r="P112" s="231">
        <v>4</v>
      </c>
      <c r="Q112" s="356">
        <v>0.35</v>
      </c>
      <c r="R112" s="346"/>
      <c r="S112" s="16"/>
      <c r="T112" s="341">
        <f t="shared" si="5"/>
        <v>1.4</v>
      </c>
      <c r="U112" s="16">
        <f t="shared" si="6"/>
        <v>5.6451612903225798E-2</v>
      </c>
    </row>
    <row r="113" spans="1:21" ht="47.25" x14ac:dyDescent="0.25">
      <c r="A113" s="347" t="s">
        <v>315</v>
      </c>
      <c r="B113" s="347" t="s">
        <v>315</v>
      </c>
      <c r="C113" s="45" t="s">
        <v>1139</v>
      </c>
      <c r="D113" s="45" t="s">
        <v>1727</v>
      </c>
      <c r="E113" s="232">
        <v>450203800</v>
      </c>
      <c r="F113" s="349" t="s">
        <v>279</v>
      </c>
      <c r="G113" s="233" t="s">
        <v>1138</v>
      </c>
      <c r="H113" s="353" t="s">
        <v>582</v>
      </c>
      <c r="I113" s="16">
        <v>2</v>
      </c>
      <c r="J113" s="16">
        <v>1</v>
      </c>
      <c r="K113" s="16" t="s">
        <v>423</v>
      </c>
      <c r="L113" s="45"/>
      <c r="M113" s="231"/>
      <c r="N113" s="231">
        <v>2</v>
      </c>
      <c r="O113" s="231"/>
      <c r="P113" s="231"/>
      <c r="Q113" s="356">
        <v>0.28000000000000003</v>
      </c>
      <c r="R113" s="346"/>
      <c r="S113" s="16"/>
      <c r="T113" s="341">
        <f t="shared" si="5"/>
        <v>0.56000000000000005</v>
      </c>
      <c r="U113" s="16">
        <f t="shared" si="6"/>
        <v>4.5161290322580649E-2</v>
      </c>
    </row>
    <row r="114" spans="1:21" ht="94.5" x14ac:dyDescent="0.25">
      <c r="A114" s="347" t="s">
        <v>285</v>
      </c>
      <c r="B114" s="347" t="s">
        <v>327</v>
      </c>
      <c r="C114" s="45" t="s">
        <v>1309</v>
      </c>
      <c r="D114" s="45" t="s">
        <v>1701</v>
      </c>
      <c r="E114" s="232">
        <v>450300200</v>
      </c>
      <c r="F114" s="349" t="s">
        <v>279</v>
      </c>
      <c r="G114" s="346" t="s">
        <v>838</v>
      </c>
      <c r="H114" s="353" t="s">
        <v>582</v>
      </c>
      <c r="I114" s="16">
        <v>200</v>
      </c>
      <c r="J114" s="16">
        <v>1</v>
      </c>
      <c r="K114" s="16" t="s">
        <v>423</v>
      </c>
      <c r="L114" s="45"/>
      <c r="M114" s="231"/>
      <c r="N114" s="231">
        <v>200</v>
      </c>
      <c r="O114" s="231"/>
      <c r="P114" s="231"/>
      <c r="Q114" s="356">
        <v>0</v>
      </c>
      <c r="R114" s="346"/>
      <c r="S114" s="16"/>
      <c r="T114" s="341">
        <f t="shared" si="5"/>
        <v>0</v>
      </c>
      <c r="U114" s="16">
        <f t="shared" si="6"/>
        <v>0</v>
      </c>
    </row>
    <row r="115" spans="1:21" ht="63" x14ac:dyDescent="0.25">
      <c r="A115" s="347" t="s">
        <v>285</v>
      </c>
      <c r="B115" s="347" t="s">
        <v>327</v>
      </c>
      <c r="C115" s="45" t="s">
        <v>980</v>
      </c>
      <c r="D115" s="45" t="s">
        <v>229</v>
      </c>
      <c r="E115" s="232">
        <v>450301600</v>
      </c>
      <c r="F115" s="349" t="s">
        <v>279</v>
      </c>
      <c r="G115" s="346" t="s">
        <v>979</v>
      </c>
      <c r="H115" s="353" t="s">
        <v>582</v>
      </c>
      <c r="I115" s="16">
        <v>8</v>
      </c>
      <c r="J115" s="16">
        <v>0.25</v>
      </c>
      <c r="K115" s="16" t="s">
        <v>423</v>
      </c>
      <c r="L115" s="45"/>
      <c r="M115" s="231">
        <v>2</v>
      </c>
      <c r="N115" s="231">
        <v>2</v>
      </c>
      <c r="O115" s="231">
        <v>2</v>
      </c>
      <c r="P115" s="231">
        <v>2</v>
      </c>
      <c r="Q115" s="356">
        <v>0.46</v>
      </c>
      <c r="R115" s="346"/>
      <c r="S115" s="16"/>
      <c r="T115" s="341">
        <f t="shared" si="5"/>
        <v>0.92</v>
      </c>
      <c r="U115" s="16">
        <f t="shared" si="6"/>
        <v>7.4193548387096769E-2</v>
      </c>
    </row>
    <row r="116" spans="1:21" ht="63" x14ac:dyDescent="0.25">
      <c r="A116" s="347" t="s">
        <v>285</v>
      </c>
      <c r="B116" s="347" t="s">
        <v>327</v>
      </c>
      <c r="C116" s="45" t="s">
        <v>985</v>
      </c>
      <c r="D116" s="45" t="s">
        <v>232</v>
      </c>
      <c r="E116" s="232">
        <v>450302200</v>
      </c>
      <c r="F116" s="349" t="s">
        <v>279</v>
      </c>
      <c r="G116" s="346" t="s">
        <v>984</v>
      </c>
      <c r="H116" s="353" t="s">
        <v>582</v>
      </c>
      <c r="I116" s="16">
        <v>5</v>
      </c>
      <c r="J116" s="16">
        <v>0.25</v>
      </c>
      <c r="K116" s="16" t="s">
        <v>423</v>
      </c>
      <c r="L116" s="45"/>
      <c r="M116" s="231">
        <v>1</v>
      </c>
      <c r="N116" s="231">
        <v>2</v>
      </c>
      <c r="O116" s="231">
        <v>1</v>
      </c>
      <c r="P116" s="231">
        <v>1</v>
      </c>
      <c r="Q116" s="356">
        <v>0.32</v>
      </c>
      <c r="R116" s="346"/>
      <c r="S116" s="16"/>
      <c r="T116" s="341">
        <f t="shared" si="5"/>
        <v>0.64</v>
      </c>
      <c r="U116" s="16">
        <f t="shared" si="6"/>
        <v>5.1612903225806452E-2</v>
      </c>
    </row>
    <row r="117" spans="1:21" ht="110.25" x14ac:dyDescent="0.25">
      <c r="A117" s="347" t="s">
        <v>285</v>
      </c>
      <c r="B117" s="347" t="s">
        <v>327</v>
      </c>
      <c r="C117" s="45" t="s">
        <v>1302</v>
      </c>
      <c r="D117" s="45" t="s">
        <v>1699</v>
      </c>
      <c r="E117" s="232">
        <v>450302301</v>
      </c>
      <c r="F117" s="349" t="s">
        <v>279</v>
      </c>
      <c r="G117" s="346" t="s">
        <v>1301</v>
      </c>
      <c r="H117" s="353" t="s">
        <v>646</v>
      </c>
      <c r="I117" s="16">
        <v>3</v>
      </c>
      <c r="J117" s="16">
        <v>0.33333333333333337</v>
      </c>
      <c r="K117" s="16" t="s">
        <v>423</v>
      </c>
      <c r="L117" s="45"/>
      <c r="M117" s="231"/>
      <c r="N117" s="231">
        <v>1</v>
      </c>
      <c r="O117" s="231">
        <v>1</v>
      </c>
      <c r="P117" s="231">
        <v>1</v>
      </c>
      <c r="Q117" s="356">
        <v>0.1</v>
      </c>
      <c r="R117" s="346"/>
      <c r="S117" s="16"/>
      <c r="T117" s="341">
        <f t="shared" si="5"/>
        <v>0.1</v>
      </c>
      <c r="U117" s="16">
        <f t="shared" si="6"/>
        <v>1.6129032258064516E-2</v>
      </c>
    </row>
    <row r="118" spans="1:21" ht="94.5" x14ac:dyDescent="0.25">
      <c r="A118" s="347" t="s">
        <v>285</v>
      </c>
      <c r="B118" s="347" t="s">
        <v>327</v>
      </c>
      <c r="C118" s="45" t="s">
        <v>990</v>
      </c>
      <c r="D118" s="45" t="s">
        <v>235</v>
      </c>
      <c r="E118" s="232">
        <v>450302800</v>
      </c>
      <c r="F118" s="349" t="s">
        <v>279</v>
      </c>
      <c r="G118" s="346" t="s">
        <v>989</v>
      </c>
      <c r="H118" s="353" t="s">
        <v>582</v>
      </c>
      <c r="I118" s="16">
        <v>1000</v>
      </c>
      <c r="J118" s="16">
        <v>0.25</v>
      </c>
      <c r="K118" s="16" t="s">
        <v>423</v>
      </c>
      <c r="L118" s="45"/>
      <c r="M118" s="231">
        <v>250</v>
      </c>
      <c r="N118" s="231">
        <v>250</v>
      </c>
      <c r="O118" s="231">
        <v>250</v>
      </c>
      <c r="P118" s="231">
        <v>250</v>
      </c>
      <c r="Q118" s="356">
        <v>0.44</v>
      </c>
      <c r="R118" s="346"/>
      <c r="S118" s="16"/>
      <c r="T118" s="341">
        <f t="shared" si="5"/>
        <v>110</v>
      </c>
      <c r="U118" s="16">
        <f t="shared" si="6"/>
        <v>7.0967741935483872E-2</v>
      </c>
    </row>
    <row r="119" spans="1:21" ht="63" x14ac:dyDescent="0.25">
      <c r="A119" s="347" t="s">
        <v>290</v>
      </c>
      <c r="B119" s="347" t="s">
        <v>290</v>
      </c>
      <c r="C119" s="45" t="s">
        <v>996</v>
      </c>
      <c r="D119" s="45" t="s">
        <v>238</v>
      </c>
      <c r="E119" s="232">
        <v>459900200</v>
      </c>
      <c r="F119" s="349" t="s">
        <v>279</v>
      </c>
      <c r="G119" s="346" t="s">
        <v>995</v>
      </c>
      <c r="H119" s="353" t="s">
        <v>582</v>
      </c>
      <c r="I119" s="16">
        <v>68</v>
      </c>
      <c r="J119" s="16">
        <v>0.25</v>
      </c>
      <c r="K119" s="16" t="s">
        <v>552</v>
      </c>
      <c r="L119" s="45"/>
      <c r="M119" s="231">
        <v>60</v>
      </c>
      <c r="N119" s="231">
        <v>62</v>
      </c>
      <c r="O119" s="231">
        <v>65</v>
      </c>
      <c r="P119" s="231">
        <v>68</v>
      </c>
      <c r="Q119" s="356">
        <v>0.55000000000000004</v>
      </c>
      <c r="R119" s="346"/>
      <c r="S119" s="16"/>
      <c r="T119" s="341">
        <f t="shared" si="5"/>
        <v>34.1</v>
      </c>
      <c r="U119" s="16">
        <f t="shared" si="6"/>
        <v>8.8709677419354843E-2</v>
      </c>
    </row>
    <row r="120" spans="1:21" ht="78.75" x14ac:dyDescent="0.25">
      <c r="A120" s="347" t="s">
        <v>285</v>
      </c>
      <c r="B120" s="347" t="s">
        <v>393</v>
      </c>
      <c r="C120" s="45" t="s">
        <v>240</v>
      </c>
      <c r="D120" s="45" t="s">
        <v>241</v>
      </c>
      <c r="E120" s="232">
        <v>459900700</v>
      </c>
      <c r="F120" s="349" t="s">
        <v>279</v>
      </c>
      <c r="G120" s="346" t="s">
        <v>1000</v>
      </c>
      <c r="H120" s="353" t="s">
        <v>582</v>
      </c>
      <c r="I120" s="16">
        <v>100</v>
      </c>
      <c r="J120" s="16">
        <v>0.25</v>
      </c>
      <c r="K120" s="16" t="s">
        <v>552</v>
      </c>
      <c r="L120" s="45"/>
      <c r="M120" s="231">
        <v>100</v>
      </c>
      <c r="N120" s="231">
        <v>100</v>
      </c>
      <c r="O120" s="231">
        <v>100</v>
      </c>
      <c r="P120" s="231">
        <v>100</v>
      </c>
      <c r="Q120" s="356">
        <v>0.41</v>
      </c>
      <c r="R120" s="346"/>
      <c r="S120" s="16"/>
      <c r="T120" s="341">
        <f t="shared" si="5"/>
        <v>41</v>
      </c>
      <c r="U120" s="16">
        <f t="shared" si="6"/>
        <v>6.6129032258064505E-2</v>
      </c>
    </row>
    <row r="121" spans="1:21" ht="78.75" x14ac:dyDescent="0.25">
      <c r="A121" s="347" t="s">
        <v>285</v>
      </c>
      <c r="B121" s="347" t="s">
        <v>402</v>
      </c>
      <c r="C121" s="45" t="s">
        <v>1003</v>
      </c>
      <c r="D121" s="45" t="s">
        <v>1744</v>
      </c>
      <c r="E121" s="232">
        <v>459901600</v>
      </c>
      <c r="F121" s="349" t="s">
        <v>279</v>
      </c>
      <c r="G121" s="233" t="s">
        <v>592</v>
      </c>
      <c r="H121" s="353" t="s">
        <v>582</v>
      </c>
      <c r="I121" s="16">
        <v>1</v>
      </c>
      <c r="J121" s="16">
        <v>0.25</v>
      </c>
      <c r="K121" s="16" t="s">
        <v>423</v>
      </c>
      <c r="L121" s="45"/>
      <c r="M121" s="231">
        <v>1</v>
      </c>
      <c r="N121" s="231">
        <v>1</v>
      </c>
      <c r="O121" s="231">
        <v>1</v>
      </c>
      <c r="P121" s="231">
        <v>1</v>
      </c>
      <c r="Q121" s="356">
        <v>0.3</v>
      </c>
      <c r="R121" s="346"/>
      <c r="S121" s="16"/>
      <c r="T121" s="341">
        <f t="shared" si="5"/>
        <v>0.3</v>
      </c>
      <c r="U121" s="16">
        <f t="shared" si="6"/>
        <v>4.8387096774193547E-2</v>
      </c>
    </row>
    <row r="122" spans="1:21" ht="94.5" x14ac:dyDescent="0.25">
      <c r="A122" s="347" t="s">
        <v>276</v>
      </c>
      <c r="B122" s="347" t="s">
        <v>542</v>
      </c>
      <c r="C122" s="45" t="s">
        <v>246</v>
      </c>
      <c r="D122" s="45" t="s">
        <v>247</v>
      </c>
      <c r="E122" s="232">
        <v>459901700</v>
      </c>
      <c r="F122" s="349" t="s">
        <v>279</v>
      </c>
      <c r="G122" s="233" t="s">
        <v>1007</v>
      </c>
      <c r="H122" s="353" t="s">
        <v>582</v>
      </c>
      <c r="I122" s="16">
        <v>1</v>
      </c>
      <c r="J122" s="16">
        <v>0.25</v>
      </c>
      <c r="K122" s="16" t="s">
        <v>423</v>
      </c>
      <c r="L122" s="45"/>
      <c r="M122" s="231">
        <v>1</v>
      </c>
      <c r="N122" s="231">
        <v>1</v>
      </c>
      <c r="O122" s="231">
        <v>1</v>
      </c>
      <c r="P122" s="231">
        <v>1</v>
      </c>
      <c r="Q122" s="394">
        <v>0.38250000000000001</v>
      </c>
      <c r="R122" s="346"/>
      <c r="S122" s="16"/>
      <c r="T122" s="341">
        <f t="shared" si="5"/>
        <v>0.38250000000000001</v>
      </c>
      <c r="U122" s="16">
        <f t="shared" si="6"/>
        <v>6.1693548387096772E-2</v>
      </c>
    </row>
    <row r="123" spans="1:21" ht="47.25" x14ac:dyDescent="0.25">
      <c r="A123" s="347" t="s">
        <v>276</v>
      </c>
      <c r="B123" s="347" t="s">
        <v>277</v>
      </c>
      <c r="C123" s="45" t="s">
        <v>249</v>
      </c>
      <c r="D123" s="45" t="s">
        <v>1660</v>
      </c>
      <c r="E123" s="232">
        <v>459902300</v>
      </c>
      <c r="F123" s="349" t="s">
        <v>279</v>
      </c>
      <c r="G123" s="233" t="s">
        <v>1011</v>
      </c>
      <c r="H123" s="353" t="s">
        <v>582</v>
      </c>
      <c r="I123" s="16">
        <v>1</v>
      </c>
      <c r="J123" s="16">
        <v>0.25</v>
      </c>
      <c r="K123" s="16" t="s">
        <v>423</v>
      </c>
      <c r="L123" s="45"/>
      <c r="M123" s="231">
        <v>1</v>
      </c>
      <c r="N123" s="231">
        <v>1</v>
      </c>
      <c r="O123" s="231">
        <v>1</v>
      </c>
      <c r="P123" s="231">
        <v>1</v>
      </c>
      <c r="Q123" s="356">
        <v>0.41</v>
      </c>
      <c r="R123" s="346"/>
      <c r="S123" s="16"/>
      <c r="T123" s="341">
        <f t="shared" si="5"/>
        <v>0.41</v>
      </c>
      <c r="U123" s="16">
        <f t="shared" si="6"/>
        <v>6.6129032258064505E-2</v>
      </c>
    </row>
    <row r="124" spans="1:21" ht="63" x14ac:dyDescent="0.25">
      <c r="A124" s="347" t="s">
        <v>276</v>
      </c>
      <c r="B124" s="347" t="s">
        <v>548</v>
      </c>
      <c r="C124" s="45" t="s">
        <v>1016</v>
      </c>
      <c r="D124" s="45" t="s">
        <v>253</v>
      </c>
      <c r="E124" s="232">
        <v>459902800</v>
      </c>
      <c r="F124" s="349" t="s">
        <v>279</v>
      </c>
      <c r="G124" s="233" t="s">
        <v>1015</v>
      </c>
      <c r="H124" s="353" t="s">
        <v>582</v>
      </c>
      <c r="I124" s="16">
        <v>1</v>
      </c>
      <c r="J124" s="16">
        <v>0.25</v>
      </c>
      <c r="K124" s="16" t="s">
        <v>423</v>
      </c>
      <c r="L124" s="45"/>
      <c r="M124" s="231">
        <v>1</v>
      </c>
      <c r="N124" s="231">
        <v>1</v>
      </c>
      <c r="O124" s="231">
        <v>1</v>
      </c>
      <c r="P124" s="231">
        <v>1</v>
      </c>
      <c r="Q124" s="356">
        <v>0.39</v>
      </c>
      <c r="R124" s="346"/>
      <c r="S124" s="16"/>
      <c r="T124" s="341">
        <f t="shared" si="5"/>
        <v>0.39</v>
      </c>
      <c r="U124" s="16">
        <f t="shared" si="6"/>
        <v>6.2903225806451607E-2</v>
      </c>
    </row>
    <row r="125" spans="1:21" ht="63" x14ac:dyDescent="0.25">
      <c r="A125" s="347" t="s">
        <v>276</v>
      </c>
      <c r="B125" s="347" t="s">
        <v>555</v>
      </c>
      <c r="C125" s="45" t="s">
        <v>1019</v>
      </c>
      <c r="D125" s="45" t="s">
        <v>256</v>
      </c>
      <c r="E125" s="232">
        <v>459903100</v>
      </c>
      <c r="F125" s="349" t="s">
        <v>279</v>
      </c>
      <c r="G125" s="233" t="s">
        <v>556</v>
      </c>
      <c r="H125" s="353" t="s">
        <v>582</v>
      </c>
      <c r="I125" s="16">
        <v>1</v>
      </c>
      <c r="J125" s="16">
        <v>0.25</v>
      </c>
      <c r="K125" s="16" t="s">
        <v>423</v>
      </c>
      <c r="L125" s="45"/>
      <c r="M125" s="231">
        <v>1</v>
      </c>
      <c r="N125" s="231">
        <v>1</v>
      </c>
      <c r="O125" s="231">
        <v>1</v>
      </c>
      <c r="P125" s="231">
        <v>1</v>
      </c>
      <c r="Q125" s="356">
        <v>0.45</v>
      </c>
      <c r="R125" s="346"/>
      <c r="S125" s="16"/>
      <c r="T125" s="341">
        <f t="shared" si="5"/>
        <v>0.45</v>
      </c>
      <c r="U125" s="16">
        <f t="shared" si="6"/>
        <v>7.2580645161290328E-2</v>
      </c>
    </row>
    <row r="126" spans="1:21" ht="94.5" x14ac:dyDescent="0.25">
      <c r="A126" s="347" t="s">
        <v>285</v>
      </c>
      <c r="B126" s="347" t="s">
        <v>334</v>
      </c>
      <c r="C126" s="45" t="s">
        <v>1022</v>
      </c>
      <c r="D126" s="45" t="s">
        <v>256</v>
      </c>
      <c r="E126" s="232">
        <v>459903101</v>
      </c>
      <c r="F126" s="349" t="s">
        <v>279</v>
      </c>
      <c r="G126" s="233" t="s">
        <v>1021</v>
      </c>
      <c r="H126" s="353" t="s">
        <v>646</v>
      </c>
      <c r="I126" s="16">
        <v>1</v>
      </c>
      <c r="J126" s="16">
        <v>0.25</v>
      </c>
      <c r="K126" s="16" t="s">
        <v>423</v>
      </c>
      <c r="L126" s="45"/>
      <c r="M126" s="231">
        <v>1</v>
      </c>
      <c r="N126" s="231">
        <v>1</v>
      </c>
      <c r="O126" s="231">
        <v>1</v>
      </c>
      <c r="P126" s="231">
        <v>1</v>
      </c>
      <c r="Q126" s="356">
        <v>0.3</v>
      </c>
      <c r="R126" s="346"/>
      <c r="S126" s="16"/>
      <c r="T126" s="341">
        <f t="shared" si="5"/>
        <v>0.3</v>
      </c>
      <c r="U126" s="16">
        <f t="shared" si="6"/>
        <v>4.8387096774193547E-2</v>
      </c>
    </row>
    <row r="127" spans="1:21" ht="78.75" x14ac:dyDescent="0.25">
      <c r="A127" s="347" t="s">
        <v>285</v>
      </c>
      <c r="B127" s="347" t="s">
        <v>286</v>
      </c>
      <c r="C127" s="45" t="s">
        <v>255</v>
      </c>
      <c r="D127" s="45" t="s">
        <v>256</v>
      </c>
      <c r="E127" s="232">
        <v>459903102</v>
      </c>
      <c r="F127" s="349" t="s">
        <v>279</v>
      </c>
      <c r="G127" s="346" t="s">
        <v>1024</v>
      </c>
      <c r="H127" s="353" t="s">
        <v>646</v>
      </c>
      <c r="I127" s="16">
        <v>6</v>
      </c>
      <c r="J127" s="16">
        <v>0.25</v>
      </c>
      <c r="K127" s="16" t="s">
        <v>423</v>
      </c>
      <c r="L127" s="45"/>
      <c r="M127" s="231">
        <v>6</v>
      </c>
      <c r="N127" s="231">
        <v>6</v>
      </c>
      <c r="O127" s="231">
        <v>6</v>
      </c>
      <c r="P127" s="231">
        <v>6</v>
      </c>
      <c r="Q127" s="356">
        <v>0.5</v>
      </c>
      <c r="R127" s="346"/>
      <c r="S127" s="16"/>
      <c r="T127" s="341">
        <f t="shared" si="5"/>
        <v>3</v>
      </c>
      <c r="U127" s="16">
        <f t="shared" si="6"/>
        <v>8.0645161290322578E-2</v>
      </c>
    </row>
    <row r="128" spans="1:21" ht="47.25" x14ac:dyDescent="0.25">
      <c r="A128" s="347" t="s">
        <v>285</v>
      </c>
      <c r="B128" s="347" t="s">
        <v>286</v>
      </c>
      <c r="C128" s="45" t="s">
        <v>1470</v>
      </c>
      <c r="D128" s="45" t="s">
        <v>1730</v>
      </c>
      <c r="E128" s="232" t="s">
        <v>1469</v>
      </c>
      <c r="F128" s="349" t="s">
        <v>1778</v>
      </c>
      <c r="G128" s="346" t="s">
        <v>770</v>
      </c>
      <c r="H128" s="353" t="s">
        <v>582</v>
      </c>
      <c r="I128" s="16">
        <v>1</v>
      </c>
      <c r="J128" s="16">
        <v>1</v>
      </c>
      <c r="K128" s="16" t="s">
        <v>423</v>
      </c>
      <c r="L128" s="45"/>
      <c r="M128" s="231"/>
      <c r="N128" s="231">
        <v>1</v>
      </c>
      <c r="O128" s="231"/>
      <c r="P128" s="231"/>
      <c r="Q128" s="356">
        <v>0.2</v>
      </c>
      <c r="R128" s="346"/>
      <c r="S128" s="16"/>
      <c r="T128" s="438">
        <f t="shared" si="5"/>
        <v>0.2</v>
      </c>
      <c r="U128" s="16">
        <f t="shared" si="6"/>
        <v>3.2258064516129031E-2</v>
      </c>
    </row>
    <row r="129" spans="1:21" s="382" customFormat="1" ht="141.75" x14ac:dyDescent="0.25">
      <c r="A129" s="347" t="s">
        <v>285</v>
      </c>
      <c r="B129" s="347" t="s">
        <v>334</v>
      </c>
      <c r="C129" s="375" t="s">
        <v>4</v>
      </c>
      <c r="D129" s="375" t="s">
        <v>5</v>
      </c>
      <c r="E129" s="399" t="s">
        <v>664</v>
      </c>
      <c r="F129" s="376" t="s">
        <v>291</v>
      </c>
      <c r="G129" s="381" t="s">
        <v>665</v>
      </c>
      <c r="H129" s="377" t="s">
        <v>582</v>
      </c>
      <c r="I129" s="378">
        <v>57400</v>
      </c>
      <c r="J129" s="378">
        <v>0.25</v>
      </c>
      <c r="K129" s="378" t="s">
        <v>423</v>
      </c>
      <c r="L129" s="375"/>
      <c r="M129" s="379">
        <v>0</v>
      </c>
      <c r="N129" s="379">
        <v>57400</v>
      </c>
      <c r="O129" s="379">
        <v>0</v>
      </c>
      <c r="P129" s="379">
        <v>0</v>
      </c>
      <c r="Q129" s="380">
        <v>0.6</v>
      </c>
      <c r="R129" s="381"/>
      <c r="S129" s="375" t="s">
        <v>2054</v>
      </c>
      <c r="T129" s="341">
        <f>N129*Q129</f>
        <v>34440</v>
      </c>
      <c r="U129" s="16">
        <f t="shared" si="6"/>
        <v>9.6774193548387094E-2</v>
      </c>
    </row>
  </sheetData>
  <autoFilter ref="A1:W129" xr:uid="{9D676592-8085-4895-92FC-ECE4DAB4CD83}"/>
  <pageMargins left="0.7" right="0.7" top="0.75" bottom="0.75" header="0.3" footer="0.3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EE22-0F1D-4A7C-88E7-6E3F7A185887}">
  <sheetPr>
    <tabColor rgb="FFFF0000"/>
  </sheetPr>
  <dimension ref="A1:AE174"/>
  <sheetViews>
    <sheetView topLeftCell="E1" workbookViewId="0">
      <selection activeCell="J6" sqref="J6"/>
    </sheetView>
  </sheetViews>
  <sheetFormatPr baseColWidth="10" defaultColWidth="7.75" defaultRowHeight="15.75" x14ac:dyDescent="0.25"/>
  <cols>
    <col min="1" max="1" width="29" style="71" customWidth="1"/>
    <col min="2" max="2" width="23" style="71" customWidth="1"/>
    <col min="3" max="3" width="29" style="71" customWidth="1"/>
    <col min="4" max="4" width="23.625" style="58" customWidth="1"/>
    <col min="5" max="5" width="23.25" style="71" customWidth="1"/>
    <col min="6" max="6" width="33.5" style="71" customWidth="1"/>
    <col min="7" max="7" width="31" style="71" customWidth="1"/>
    <col min="8" max="8" width="23.25" style="71" customWidth="1"/>
    <col min="9" max="9" width="11.125" style="139" customWidth="1"/>
    <col min="10" max="10" width="24.375" style="71" customWidth="1"/>
    <col min="11" max="11" width="36.375" style="71" customWidth="1"/>
    <col min="12" max="12" width="10.5" customWidth="1"/>
    <col min="13" max="13" width="8.5" style="63" customWidth="1"/>
    <col min="14" max="14" width="18.875" style="218" bestFit="1" customWidth="1"/>
    <col min="15" max="15" width="11.625" hidden="1" customWidth="1"/>
    <col min="16" max="16" width="35.125" hidden="1" customWidth="1"/>
    <col min="17" max="17" width="14.875" bestFit="1" customWidth="1"/>
    <col min="18" max="18" width="12.875" style="63" customWidth="1"/>
    <col min="19" max="19" width="13.875" style="63" customWidth="1"/>
    <col min="20" max="20" width="15.375" style="63" customWidth="1"/>
    <col min="21" max="21" width="14.875" style="63" customWidth="1"/>
    <col min="22" max="22" width="12.375" style="94" customWidth="1"/>
    <col min="23" max="23" width="12.375" style="63" customWidth="1"/>
    <col min="24" max="25" width="11.375" customWidth="1"/>
    <col min="28" max="28" width="7.875" customWidth="1"/>
    <col min="29" max="29" width="12.875" customWidth="1"/>
    <col min="30" max="30" width="12.5" customWidth="1"/>
    <col min="31" max="31" width="28.375" customWidth="1"/>
  </cols>
  <sheetData>
    <row r="1" spans="1:31" s="142" customFormat="1" ht="78.75" x14ac:dyDescent="0.25">
      <c r="A1" s="140" t="s">
        <v>558</v>
      </c>
      <c r="B1" s="140" t="s">
        <v>1968</v>
      </c>
      <c r="C1" s="140" t="s">
        <v>1969</v>
      </c>
      <c r="D1" s="140" t="s">
        <v>1661</v>
      </c>
      <c r="E1" s="271" t="s">
        <v>1955</v>
      </c>
      <c r="F1" s="140" t="s">
        <v>1662</v>
      </c>
      <c r="G1" s="271" t="s">
        <v>1956</v>
      </c>
      <c r="H1" s="140" t="s">
        <v>563</v>
      </c>
      <c r="I1" s="222" t="s">
        <v>1957</v>
      </c>
      <c r="J1" s="140" t="s">
        <v>565</v>
      </c>
      <c r="K1" s="140" t="s">
        <v>567</v>
      </c>
      <c r="L1" s="140" t="s">
        <v>569</v>
      </c>
      <c r="M1" s="140" t="s">
        <v>568</v>
      </c>
      <c r="N1" s="235" t="s">
        <v>1952</v>
      </c>
      <c r="O1" s="140" t="s">
        <v>1663</v>
      </c>
      <c r="P1" s="140" t="s">
        <v>1664</v>
      </c>
      <c r="Q1" s="141" t="s">
        <v>570</v>
      </c>
      <c r="R1" s="141" t="s">
        <v>571</v>
      </c>
      <c r="S1" s="141" t="s">
        <v>572</v>
      </c>
      <c r="T1" s="141" t="s">
        <v>573</v>
      </c>
      <c r="U1" s="141" t="s">
        <v>574</v>
      </c>
      <c r="V1" s="225" t="s">
        <v>1942</v>
      </c>
      <c r="W1" s="142" t="s">
        <v>1947</v>
      </c>
      <c r="X1" s="216" t="s">
        <v>1943</v>
      </c>
      <c r="Y1" s="142" t="s">
        <v>1946</v>
      </c>
      <c r="Z1" s="216" t="s">
        <v>1944</v>
      </c>
      <c r="AA1" s="142" t="s">
        <v>1948</v>
      </c>
      <c r="AB1" s="216" t="s">
        <v>1945</v>
      </c>
      <c r="AC1" s="142" t="s">
        <v>1949</v>
      </c>
      <c r="AD1" s="142" t="s">
        <v>1953</v>
      </c>
      <c r="AE1" s="142" t="s">
        <v>1998</v>
      </c>
    </row>
    <row r="2" spans="1:31" ht="78.75" x14ac:dyDescent="0.25">
      <c r="A2" s="71" t="s">
        <v>298</v>
      </c>
      <c r="B2" s="71" t="s">
        <v>297</v>
      </c>
      <c r="C2" s="71" t="s">
        <v>310</v>
      </c>
      <c r="D2" s="58" t="s">
        <v>667</v>
      </c>
      <c r="E2" s="71" t="s">
        <v>299</v>
      </c>
      <c r="F2" s="71" t="s">
        <v>668</v>
      </c>
      <c r="G2" s="71" t="s">
        <v>311</v>
      </c>
      <c r="H2" s="71" t="s">
        <v>1646</v>
      </c>
      <c r="I2" s="139">
        <v>120200300</v>
      </c>
      <c r="J2" s="71" t="s">
        <v>670</v>
      </c>
      <c r="K2" s="71" t="s">
        <v>672</v>
      </c>
      <c r="L2" t="s">
        <v>423</v>
      </c>
      <c r="M2" s="63">
        <v>1</v>
      </c>
      <c r="N2" s="218">
        <v>0.25</v>
      </c>
      <c r="O2" s="218">
        <f>(100/COUNTA(Table4[[#This Row],[Programación del producto bien ó servicio 2024]:[Programación del producto bien ó servicio 2027]])/100)</f>
        <v>0.25</v>
      </c>
      <c r="P2" t="s">
        <v>1668</v>
      </c>
      <c r="Q2" t="s">
        <v>584</v>
      </c>
      <c r="R2" s="63">
        <v>1</v>
      </c>
      <c r="S2" s="63">
        <v>1</v>
      </c>
      <c r="T2" s="63">
        <v>1</v>
      </c>
      <c r="U2" s="63">
        <v>1</v>
      </c>
      <c r="V2" s="285">
        <f>VLOOKUP(Table4[[#This Row],[Código de indicador de producto (MGA)2]],'METAS Y SECRETARIAS 2024'!$E$1:$V$93,14,FALSE)</f>
        <v>1</v>
      </c>
      <c r="W2" s="285">
        <f>VLOOKUP(Table4[[#This Row],[Código de indicador de producto (MGA)2]],'METAS Y SECRETARIAS 2024'!$E$1:$V$93,18,FALSE)</f>
        <v>0.16129032258064516</v>
      </c>
      <c r="X2" s="285">
        <f>VLOOKUP(Table4[[#This Row],[Código de indicador de producto (MGA)2]],'METAS Y SECRETARIAS 2025'!$E$1:$U$129,13,FALSE)</f>
        <v>0.49</v>
      </c>
      <c r="Y2" s="285">
        <f>VLOOKUP(Table4[[#This Row],[Código de indicador de producto (MGA)2]],'METAS Y SECRETARIAS 2025'!$E$1:$U$129,17,FALSE)</f>
        <v>7.9032258064516123E-2</v>
      </c>
      <c r="AD2" s="236">
        <f>Table4[[#This Row],[% Cumplimiento PDT 2024]]+Table4[[#This Row],[% Cumplimiento PDT 2025]]+Table4[[#This Row],[% Cumplimiento PDT 2026]]+Table4[[#This Row],[% Cumplimiento PDT 2027]]</f>
        <v>0.24032258064516127</v>
      </c>
    </row>
    <row r="3" spans="1:31" ht="63" x14ac:dyDescent="0.25">
      <c r="A3" s="71" t="s">
        <v>298</v>
      </c>
      <c r="B3" s="71" t="s">
        <v>297</v>
      </c>
      <c r="C3" s="71" t="s">
        <v>297</v>
      </c>
      <c r="D3" s="58" t="s">
        <v>667</v>
      </c>
      <c r="E3" s="71" t="s">
        <v>299</v>
      </c>
      <c r="F3" s="71" t="s">
        <v>673</v>
      </c>
      <c r="G3" s="71" t="s">
        <v>300</v>
      </c>
      <c r="H3" s="71" t="s">
        <v>11</v>
      </c>
      <c r="I3" s="139">
        <v>120600700</v>
      </c>
      <c r="J3" s="71" t="s">
        <v>677</v>
      </c>
      <c r="K3" s="71" t="s">
        <v>678</v>
      </c>
      <c r="L3" t="s">
        <v>423</v>
      </c>
      <c r="M3" s="63">
        <v>400</v>
      </c>
      <c r="N3" s="218">
        <v>0.25</v>
      </c>
      <c r="O3" t="s">
        <v>582</v>
      </c>
      <c r="P3" t="s">
        <v>1698</v>
      </c>
      <c r="Q3" t="s">
        <v>589</v>
      </c>
      <c r="R3" s="63">
        <v>100</v>
      </c>
      <c r="S3" s="63">
        <v>100</v>
      </c>
      <c r="T3" s="63">
        <v>100</v>
      </c>
      <c r="U3" s="63">
        <v>100</v>
      </c>
      <c r="V3" s="285">
        <f>VLOOKUP(Table4[[#This Row],[Código de indicador de producto (MGA)2]],'METAS Y SECRETARIAS 2024'!$E$1:$V$93,14,FALSE)</f>
        <v>1</v>
      </c>
      <c r="W3" s="285">
        <f>VLOOKUP(Table4[[#This Row],[Código de indicador de producto (MGA)2]],'METAS Y SECRETARIAS 2024'!$E$1:$V$93,18,FALSE)</f>
        <v>0.16129032258064516</v>
      </c>
      <c r="X3" s="285">
        <f>VLOOKUP(Table4[[#This Row],[Código de indicador de producto (MGA)2]],'METAS Y SECRETARIAS 2025'!$E$1:$U$129,13,FALSE)</f>
        <v>0.14000000000000001</v>
      </c>
      <c r="Y3" s="236">
        <f>VLOOKUP(Table4[[#This Row],[Código de indicador de producto (MGA)2]],'METAS Y SECRETARIAS 2025'!$E$1:$U$129,17,FALSE)</f>
        <v>2.2580645161290325E-2</v>
      </c>
      <c r="AD3">
        <f>Table4[[#This Row],[% Cumplimiento PDT 2024]]+Table4[[#This Row],[% Cumplimiento PDT 2025]]+Table4[[#This Row],[% Cumplimiento PDT 2026]]+Table4[[#This Row],[% Cumplimiento PDT 2027]]</f>
        <v>0.18387096774193548</v>
      </c>
    </row>
    <row r="4" spans="1:31" ht="47.25" x14ac:dyDescent="0.25">
      <c r="A4" s="71" t="s">
        <v>278</v>
      </c>
      <c r="B4" s="71" t="s">
        <v>285</v>
      </c>
      <c r="C4" s="71" t="s">
        <v>337</v>
      </c>
      <c r="D4" s="58" t="s">
        <v>679</v>
      </c>
      <c r="E4" s="71" t="s">
        <v>338</v>
      </c>
      <c r="F4" s="71" t="s">
        <v>680</v>
      </c>
      <c r="G4" s="71" t="s">
        <v>339</v>
      </c>
      <c r="H4" s="71" t="s">
        <v>1731</v>
      </c>
      <c r="I4" s="139">
        <v>170200700</v>
      </c>
      <c r="J4" s="71" t="s">
        <v>1479</v>
      </c>
      <c r="K4" s="71" t="s">
        <v>1480</v>
      </c>
      <c r="L4" t="s">
        <v>423</v>
      </c>
      <c r="M4" s="63">
        <v>1</v>
      </c>
      <c r="N4" s="218">
        <v>1</v>
      </c>
      <c r="O4" t="s">
        <v>582</v>
      </c>
      <c r="P4" t="s">
        <v>1700</v>
      </c>
      <c r="Q4" s="85" t="s">
        <v>584</v>
      </c>
      <c r="S4" s="63">
        <v>1</v>
      </c>
      <c r="V4" s="285">
        <v>0</v>
      </c>
      <c r="W4" s="285">
        <v>0</v>
      </c>
      <c r="X4" s="285">
        <f>VLOOKUP(Table4[[#This Row],[Código de indicador de producto (MGA)2]],'METAS Y SECRETARIAS 2025'!$E$1:$U$129,13,FALSE)</f>
        <v>0</v>
      </c>
      <c r="Y4" s="236">
        <f>VLOOKUP(Table4[[#This Row],[Código de indicador de producto (MGA)2]],'METAS Y SECRETARIAS 2025'!$E$1:$U$129,17,FALSE)</f>
        <v>0</v>
      </c>
      <c r="AD4" s="236">
        <f>Table4[[#This Row],[% Cumplimiento PDT 2024]]+Table4[[#This Row],[% Cumplimiento PDT 2025]]+Table4[[#This Row],[% Cumplimiento PDT 2026]]+Table4[[#This Row],[% Cumplimiento PDT 2027]]</f>
        <v>0</v>
      </c>
    </row>
    <row r="5" spans="1:31" ht="78.75" x14ac:dyDescent="0.25">
      <c r="A5" s="71" t="s">
        <v>278</v>
      </c>
      <c r="B5" s="71" t="s">
        <v>285</v>
      </c>
      <c r="C5" s="71" t="s">
        <v>337</v>
      </c>
      <c r="D5" s="58" t="s">
        <v>679</v>
      </c>
      <c r="E5" s="71" t="s">
        <v>338</v>
      </c>
      <c r="F5" s="71" t="s">
        <v>680</v>
      </c>
      <c r="G5" s="71" t="s">
        <v>339</v>
      </c>
      <c r="H5" s="71" t="s">
        <v>14</v>
      </c>
      <c r="I5" s="139">
        <v>170200900</v>
      </c>
      <c r="J5" s="71" t="s">
        <v>684</v>
      </c>
      <c r="K5" s="71" t="s">
        <v>685</v>
      </c>
      <c r="L5" t="s">
        <v>423</v>
      </c>
      <c r="M5" s="63">
        <v>100</v>
      </c>
      <c r="N5" s="218">
        <v>0.25</v>
      </c>
      <c r="O5" t="s">
        <v>582</v>
      </c>
      <c r="P5" t="s">
        <v>1700</v>
      </c>
      <c r="Q5" s="85" t="s">
        <v>589</v>
      </c>
      <c r="R5" s="63">
        <v>25</v>
      </c>
      <c r="S5" s="63">
        <v>25</v>
      </c>
      <c r="T5" s="63">
        <v>25</v>
      </c>
      <c r="U5" s="63">
        <v>25</v>
      </c>
      <c r="V5" s="285">
        <f>VLOOKUP(Table4[[#This Row],[Código de indicador de producto (MGA)2]],'METAS Y SECRETARIAS 2024'!$E$1:$V$93,14,FALSE)</f>
        <v>1</v>
      </c>
      <c r="W5" s="285">
        <f>VLOOKUP(Table4[[#This Row],[Código de indicador de producto (MGA)2]],'METAS Y SECRETARIAS 2024'!$E$1:$V$93,18,FALSE)</f>
        <v>0.16129032258064516</v>
      </c>
      <c r="X5" s="285">
        <f>VLOOKUP(Table4[[#This Row],[Código de indicador de producto (MGA)2]],'METAS Y SECRETARIAS 2025'!$E$1:$U$129,13,FALSE)</f>
        <v>0</v>
      </c>
      <c r="Y5" s="236">
        <f>VLOOKUP(Table4[[#This Row],[Código de indicador de producto (MGA)2]],'METAS Y SECRETARIAS 2025'!$E$1:$U$129,17,FALSE)</f>
        <v>0</v>
      </c>
      <c r="AD5">
        <f>Table4[[#This Row],[% Cumplimiento PDT 2024]]+Table4[[#This Row],[% Cumplimiento PDT 2025]]+Table4[[#This Row],[% Cumplimiento PDT 2026]]+Table4[[#This Row],[% Cumplimiento PDT 2027]]</f>
        <v>0.16129032258064516</v>
      </c>
    </row>
    <row r="6" spans="1:31" ht="63" x14ac:dyDescent="0.25">
      <c r="A6" s="71" t="s">
        <v>278</v>
      </c>
      <c r="B6" s="71" t="s">
        <v>285</v>
      </c>
      <c r="C6" s="71" t="s">
        <v>337</v>
      </c>
      <c r="D6" s="58" t="s">
        <v>679</v>
      </c>
      <c r="E6" s="71" t="s">
        <v>338</v>
      </c>
      <c r="F6" s="71" t="s">
        <v>680</v>
      </c>
      <c r="G6" s="71" t="s">
        <v>339</v>
      </c>
      <c r="H6" s="71" t="s">
        <v>17</v>
      </c>
      <c r="I6" s="139">
        <v>170203800</v>
      </c>
      <c r="J6" s="71" t="s">
        <v>689</v>
      </c>
      <c r="K6" s="71" t="s">
        <v>690</v>
      </c>
      <c r="L6" t="s">
        <v>423</v>
      </c>
      <c r="M6" s="63">
        <v>10</v>
      </c>
      <c r="N6" s="218">
        <v>0.25</v>
      </c>
      <c r="O6" t="s">
        <v>582</v>
      </c>
      <c r="P6" t="s">
        <v>1720</v>
      </c>
      <c r="Q6" t="s">
        <v>589</v>
      </c>
      <c r="R6" s="286">
        <v>1</v>
      </c>
      <c r="S6" s="286">
        <v>3</v>
      </c>
      <c r="T6" s="63">
        <v>3</v>
      </c>
      <c r="U6" s="63">
        <v>3</v>
      </c>
      <c r="V6" s="285">
        <f>VLOOKUP(Table4[[#This Row],[Código de indicador de producto (MGA)2]],'METAS Y SECRETARIAS 2024'!$E$1:$V$93,14,FALSE)</f>
        <v>1</v>
      </c>
      <c r="W6" s="285">
        <f>VLOOKUP(Table4[[#This Row],[Código de indicador de producto (MGA)2]],'METAS Y SECRETARIAS 2024'!$E$1:$V$93,18,FALSE)</f>
        <v>0.16129032258064516</v>
      </c>
      <c r="X6" s="285">
        <f>VLOOKUP(Table4[[#This Row],[Código de indicador de producto (MGA)2]],'METAS Y SECRETARIAS 2025'!$E$1:$U$129,13,FALSE)</f>
        <v>0.28000000000000003</v>
      </c>
      <c r="Y6" s="236">
        <f>VLOOKUP(Table4[[#This Row],[Código de indicador de producto (MGA)2]],'METAS Y SECRETARIAS 2025'!$E$1:$U$129,17,FALSE)</f>
        <v>4.5161290322580649E-2</v>
      </c>
      <c r="AD6">
        <f>Table4[[#This Row],[% Cumplimiento PDT 2024]]+Table4[[#This Row],[% Cumplimiento PDT 2025]]+Table4[[#This Row],[% Cumplimiento PDT 2026]]+Table4[[#This Row],[% Cumplimiento PDT 2027]]</f>
        <v>0.20645161290322581</v>
      </c>
    </row>
    <row r="7" spans="1:31" ht="78.75" x14ac:dyDescent="0.25">
      <c r="A7" s="71" t="s">
        <v>278</v>
      </c>
      <c r="B7" s="71" t="s">
        <v>285</v>
      </c>
      <c r="C7" s="71" t="s">
        <v>337</v>
      </c>
      <c r="D7" s="58" t="s">
        <v>679</v>
      </c>
      <c r="E7" s="71" t="s">
        <v>338</v>
      </c>
      <c r="F7" s="71" t="s">
        <v>680</v>
      </c>
      <c r="G7" s="71" t="s">
        <v>339</v>
      </c>
      <c r="H7" s="71" t="s">
        <v>17</v>
      </c>
      <c r="I7" s="139">
        <v>170203805</v>
      </c>
      <c r="J7" s="71" t="s">
        <v>692</v>
      </c>
      <c r="K7" s="71" t="s">
        <v>19</v>
      </c>
      <c r="L7" t="s">
        <v>423</v>
      </c>
      <c r="M7" s="63">
        <v>12</v>
      </c>
      <c r="N7" s="218">
        <v>0.25</v>
      </c>
      <c r="O7" t="s">
        <v>646</v>
      </c>
      <c r="P7" t="s">
        <v>1720</v>
      </c>
      <c r="Q7" t="s">
        <v>589</v>
      </c>
      <c r="R7" s="63">
        <v>2</v>
      </c>
      <c r="S7" s="63">
        <v>4</v>
      </c>
      <c r="T7" s="63">
        <v>3</v>
      </c>
      <c r="U7" s="63">
        <v>3</v>
      </c>
      <c r="V7" s="285">
        <f>VLOOKUP(Table4[[#This Row],[Código de indicador de producto (MGA)2]],'METAS Y SECRETARIAS 2024'!$E$1:$V$93,14,FALSE)</f>
        <v>1</v>
      </c>
      <c r="W7" s="285">
        <f>VLOOKUP(Table4[[#This Row],[Código de indicador de producto (MGA)2]],'METAS Y SECRETARIAS 2024'!$E$1:$V$93,18,FALSE)</f>
        <v>0.16129032258064516</v>
      </c>
      <c r="X7" s="285">
        <f>VLOOKUP(Table4[[#This Row],[Código de indicador de producto (MGA)2]],'METAS Y SECRETARIAS 2025'!$E$1:$U$129,13,FALSE)</f>
        <v>0</v>
      </c>
      <c r="Y7" s="236">
        <f>VLOOKUP(Table4[[#This Row],[Código de indicador de producto (MGA)2]],'METAS Y SECRETARIAS 2025'!$E$1:$U$129,17,FALSE)</f>
        <v>0</v>
      </c>
      <c r="AD7">
        <f>Table4[[#This Row],[% Cumplimiento PDT 2024]]+Table4[[#This Row],[% Cumplimiento PDT 2025]]+Table4[[#This Row],[% Cumplimiento PDT 2026]]+Table4[[#This Row],[% Cumplimiento PDT 2027]]</f>
        <v>0.16129032258064516</v>
      </c>
    </row>
    <row r="8" spans="1:31" ht="78.75" x14ac:dyDescent="0.25">
      <c r="A8" s="71" t="s">
        <v>278</v>
      </c>
      <c r="B8" s="71" t="s">
        <v>285</v>
      </c>
      <c r="C8" s="71" t="s">
        <v>337</v>
      </c>
      <c r="D8" s="58" t="s">
        <v>679</v>
      </c>
      <c r="E8" s="71" t="s">
        <v>338</v>
      </c>
      <c r="F8" s="71" t="s">
        <v>1482</v>
      </c>
      <c r="G8" s="71" t="s">
        <v>1751</v>
      </c>
      <c r="H8" s="71" t="s">
        <v>1647</v>
      </c>
      <c r="I8" s="139">
        <v>170600400</v>
      </c>
      <c r="J8" s="71" t="s">
        <v>1486</v>
      </c>
      <c r="K8" s="71" t="s">
        <v>1487</v>
      </c>
      <c r="L8" t="s">
        <v>423</v>
      </c>
      <c r="M8" s="63">
        <v>6</v>
      </c>
      <c r="N8" s="218">
        <v>0.25</v>
      </c>
      <c r="O8" t="s">
        <v>582</v>
      </c>
      <c r="P8" t="s">
        <v>1687</v>
      </c>
      <c r="Q8" t="s">
        <v>589</v>
      </c>
      <c r="R8" s="63">
        <v>1</v>
      </c>
      <c r="S8" s="63">
        <v>2</v>
      </c>
      <c r="T8" s="63">
        <v>2</v>
      </c>
      <c r="U8" s="63">
        <v>1</v>
      </c>
      <c r="V8" s="285">
        <f>VLOOKUP(Table4[[#This Row],[Código de indicador de producto (MGA)2]],'METAS Y SECRETARIAS 2024'!$E$1:$V$93,14,FALSE)</f>
        <v>1</v>
      </c>
      <c r="W8" s="285">
        <f>VLOOKUP(Table4[[#This Row],[Código de indicador de producto (MGA)2]],'METAS Y SECRETARIAS 2024'!$E$1:$V$93,18,FALSE)</f>
        <v>0.16129032258064516</v>
      </c>
      <c r="X8" s="285">
        <f>VLOOKUP(Table4[[#This Row],[Código de indicador de producto (MGA)2]],'METAS Y SECRETARIAS 2025'!$E$1:$U$129,13,FALSE)</f>
        <v>0.5</v>
      </c>
      <c r="Y8" s="236">
        <f>VLOOKUP(Table4[[#This Row],[Código de indicador de producto (MGA)2]],'METAS Y SECRETARIAS 2025'!$E$1:$U$129,17,FALSE)</f>
        <v>0.64516129</v>
      </c>
      <c r="AD8">
        <f>Table4[[#This Row],[% Cumplimiento PDT 2024]]+Table4[[#This Row],[% Cumplimiento PDT 2025]]+Table4[[#This Row],[% Cumplimiento PDT 2026]]+Table4[[#This Row],[% Cumplimiento PDT 2027]]</f>
        <v>0.80645161258064513</v>
      </c>
    </row>
    <row r="9" spans="1:31" ht="94.5" x14ac:dyDescent="0.25">
      <c r="A9" s="71" t="s">
        <v>278</v>
      </c>
      <c r="B9" s="71" t="s">
        <v>285</v>
      </c>
      <c r="C9" s="71" t="s">
        <v>337</v>
      </c>
      <c r="D9" s="58" t="s">
        <v>679</v>
      </c>
      <c r="E9" s="71" t="s">
        <v>338</v>
      </c>
      <c r="F9" s="71" t="s">
        <v>1489</v>
      </c>
      <c r="G9" s="71" t="s">
        <v>1788</v>
      </c>
      <c r="H9" s="71" t="s">
        <v>1732</v>
      </c>
      <c r="I9" s="139">
        <v>170707300</v>
      </c>
      <c r="J9" s="71" t="s">
        <v>1493</v>
      </c>
      <c r="K9" s="71" t="s">
        <v>1494</v>
      </c>
      <c r="L9" t="s">
        <v>423</v>
      </c>
      <c r="M9" s="63">
        <v>17</v>
      </c>
      <c r="N9" s="218">
        <v>0.5</v>
      </c>
      <c r="O9" t="s">
        <v>582</v>
      </c>
      <c r="P9" t="s">
        <v>1720</v>
      </c>
      <c r="Q9" t="s">
        <v>589</v>
      </c>
      <c r="S9" s="63">
        <v>9</v>
      </c>
      <c r="T9" s="63">
        <v>8</v>
      </c>
      <c r="V9" s="285">
        <v>0</v>
      </c>
      <c r="W9" s="285">
        <v>0</v>
      </c>
      <c r="X9" s="285">
        <f>VLOOKUP(Table4[[#This Row],[Código de indicador de producto (MGA)2]],'METAS Y SECRETARIAS 2025'!$E$1:$U$129,13,FALSE)</f>
        <v>0</v>
      </c>
      <c r="Y9" s="236">
        <f>VLOOKUP(Table4[[#This Row],[Código de indicador de producto (MGA)2]],'METAS Y SECRETARIAS 2025'!$E$1:$U$129,17,FALSE)</f>
        <v>0</v>
      </c>
      <c r="AD9">
        <f>Table4[[#This Row],[% Cumplimiento PDT 2024]]+Table4[[#This Row],[% Cumplimiento PDT 2025]]+Table4[[#This Row],[% Cumplimiento PDT 2026]]+Table4[[#This Row],[% Cumplimiento PDT 2027]]</f>
        <v>0</v>
      </c>
    </row>
    <row r="10" spans="1:31" ht="47.25" x14ac:dyDescent="0.25">
      <c r="A10" s="71" t="s">
        <v>278</v>
      </c>
      <c r="B10" s="71" t="s">
        <v>285</v>
      </c>
      <c r="C10" s="71" t="s">
        <v>337</v>
      </c>
      <c r="D10" s="58" t="s">
        <v>679</v>
      </c>
      <c r="E10" s="71" t="s">
        <v>338</v>
      </c>
      <c r="F10" s="71" t="s">
        <v>1496</v>
      </c>
      <c r="G10" s="71" t="s">
        <v>1792</v>
      </c>
      <c r="H10" s="71" t="s">
        <v>1733</v>
      </c>
      <c r="I10" s="139">
        <v>170801600</v>
      </c>
      <c r="J10" s="71" t="s">
        <v>1419</v>
      </c>
      <c r="K10" s="71" t="s">
        <v>1500</v>
      </c>
      <c r="L10" t="s">
        <v>423</v>
      </c>
      <c r="M10" s="63">
        <v>1</v>
      </c>
      <c r="N10" s="218">
        <v>1</v>
      </c>
      <c r="O10" t="s">
        <v>582</v>
      </c>
      <c r="P10" t="s">
        <v>1720</v>
      </c>
      <c r="Q10" s="85" t="s">
        <v>584</v>
      </c>
      <c r="T10" s="63">
        <v>1</v>
      </c>
      <c r="V10" s="285">
        <v>0</v>
      </c>
      <c r="W10" s="285">
        <v>0</v>
      </c>
      <c r="X10" s="236">
        <v>0</v>
      </c>
      <c r="Y10" s="236">
        <v>0</v>
      </c>
      <c r="AD10">
        <f>Table4[[#This Row],[% Cumplimiento PDT 2024]]+Table4[[#This Row],[% Cumplimiento PDT 2025]]+Table4[[#This Row],[% Cumplimiento PDT 2026]]+Table4[[#This Row],[% Cumplimiento PDT 2027]]</f>
        <v>0</v>
      </c>
    </row>
    <row r="11" spans="1:31" ht="78.75" x14ac:dyDescent="0.25">
      <c r="A11" s="71" t="s">
        <v>278</v>
      </c>
      <c r="B11" s="71" t="s">
        <v>285</v>
      </c>
      <c r="C11" s="71" t="s">
        <v>337</v>
      </c>
      <c r="D11" s="58" t="s">
        <v>679</v>
      </c>
      <c r="E11" s="71" t="s">
        <v>338</v>
      </c>
      <c r="F11" s="71" t="s">
        <v>1496</v>
      </c>
      <c r="G11" s="71" t="s">
        <v>1792</v>
      </c>
      <c r="H11" s="71" t="s">
        <v>1735</v>
      </c>
      <c r="I11" s="139">
        <v>170804100</v>
      </c>
      <c r="J11" s="71" t="s">
        <v>1511</v>
      </c>
      <c r="K11" s="71" t="s">
        <v>1512</v>
      </c>
      <c r="L11" t="s">
        <v>423</v>
      </c>
      <c r="M11" s="63">
        <v>300</v>
      </c>
      <c r="N11" s="218">
        <v>0.33333333333333337</v>
      </c>
      <c r="O11" t="s">
        <v>582</v>
      </c>
      <c r="P11" t="s">
        <v>1720</v>
      </c>
      <c r="Q11" t="s">
        <v>589</v>
      </c>
      <c r="S11" s="63">
        <v>100</v>
      </c>
      <c r="T11" s="63">
        <v>100</v>
      </c>
      <c r="U11" s="63">
        <v>100</v>
      </c>
      <c r="V11" s="285">
        <v>0</v>
      </c>
      <c r="W11" s="285">
        <v>0</v>
      </c>
      <c r="X11" s="285">
        <f>VLOOKUP(Table4[[#This Row],[Código de indicador de producto (MGA)2]],'METAS Y SECRETARIAS 2025'!$E$1:$U$129,13,FALSE)</f>
        <v>0</v>
      </c>
      <c r="Y11" s="236">
        <f>VLOOKUP(Table4[[#This Row],[Código de indicador de producto (MGA)2]],'METAS Y SECRETARIAS 2025'!$E$1:$U$129,17,FALSE)</f>
        <v>0</v>
      </c>
      <c r="AD11">
        <f>Table4[[#This Row],[% Cumplimiento PDT 2024]]+Table4[[#This Row],[% Cumplimiento PDT 2025]]+Table4[[#This Row],[% Cumplimiento PDT 2026]]+Table4[[#This Row],[% Cumplimiento PDT 2027]]</f>
        <v>0</v>
      </c>
    </row>
    <row r="12" spans="1:31" ht="78.75" x14ac:dyDescent="0.25">
      <c r="A12" s="71" t="s">
        <v>278</v>
      </c>
      <c r="B12" s="71" t="s">
        <v>285</v>
      </c>
      <c r="C12" s="71" t="s">
        <v>337</v>
      </c>
      <c r="D12" s="58" t="s">
        <v>679</v>
      </c>
      <c r="E12" s="71" t="s">
        <v>338</v>
      </c>
      <c r="F12" s="71" t="s">
        <v>1496</v>
      </c>
      <c r="G12" s="71" t="s">
        <v>1792</v>
      </c>
      <c r="H12" s="71" t="s">
        <v>1734</v>
      </c>
      <c r="I12" s="139">
        <v>170805600</v>
      </c>
      <c r="J12" s="71" t="s">
        <v>1505</v>
      </c>
      <c r="K12" s="71" t="s">
        <v>1506</v>
      </c>
      <c r="L12" t="s">
        <v>423</v>
      </c>
      <c r="M12" s="63">
        <v>5</v>
      </c>
      <c r="N12" s="218">
        <v>0.5</v>
      </c>
      <c r="O12" t="s">
        <v>582</v>
      </c>
      <c r="P12" t="s">
        <v>1696</v>
      </c>
      <c r="Q12" t="s">
        <v>589</v>
      </c>
      <c r="T12" s="63">
        <v>3</v>
      </c>
      <c r="U12" s="63">
        <v>2</v>
      </c>
      <c r="V12" s="285">
        <v>0</v>
      </c>
      <c r="W12" s="285">
        <v>0</v>
      </c>
      <c r="X12" s="236">
        <v>0</v>
      </c>
      <c r="Y12" s="236">
        <v>0</v>
      </c>
      <c r="AD12">
        <f>Table4[[#This Row],[% Cumplimiento PDT 2024]]+Table4[[#This Row],[% Cumplimiento PDT 2025]]+Table4[[#This Row],[% Cumplimiento PDT 2026]]+Table4[[#This Row],[% Cumplimiento PDT 2027]]</f>
        <v>0</v>
      </c>
    </row>
    <row r="13" spans="1:31" ht="78.75" x14ac:dyDescent="0.25">
      <c r="A13" s="71" t="s">
        <v>278</v>
      </c>
      <c r="B13" s="71" t="s">
        <v>285</v>
      </c>
      <c r="C13" s="71" t="s">
        <v>337</v>
      </c>
      <c r="D13" s="58" t="s">
        <v>679</v>
      </c>
      <c r="E13" s="71" t="s">
        <v>338</v>
      </c>
      <c r="F13" s="71" t="s">
        <v>1514</v>
      </c>
      <c r="G13" s="71" t="s">
        <v>1799</v>
      </c>
      <c r="H13" s="71" t="s">
        <v>1736</v>
      </c>
      <c r="I13" s="139">
        <v>170900800</v>
      </c>
      <c r="J13" s="71" t="s">
        <v>1516</v>
      </c>
      <c r="K13" s="71" t="s">
        <v>1518</v>
      </c>
      <c r="L13" t="s">
        <v>423</v>
      </c>
      <c r="M13" s="63">
        <v>1</v>
      </c>
      <c r="N13" s="218">
        <v>1</v>
      </c>
      <c r="O13" t="s">
        <v>582</v>
      </c>
      <c r="P13" t="s">
        <v>1720</v>
      </c>
      <c r="Q13" s="85" t="s">
        <v>584</v>
      </c>
      <c r="S13" s="63">
        <v>1</v>
      </c>
      <c r="V13" s="285">
        <v>0</v>
      </c>
      <c r="W13" s="285">
        <v>0</v>
      </c>
      <c r="X13" s="285">
        <f>VLOOKUP(Table4[[#This Row],[Código de indicador de producto (MGA)2]],'METAS Y SECRETARIAS 2025'!$E$1:$U$129,13,FALSE)</f>
        <v>0</v>
      </c>
      <c r="Y13" s="236">
        <f>VLOOKUP(Table4[[#This Row],[Código de indicador de producto (MGA)2]],'METAS Y SECRETARIAS 2025'!$E$1:$U$129,17,FALSE)</f>
        <v>0</v>
      </c>
      <c r="AD13">
        <f>Table4[[#This Row],[% Cumplimiento PDT 2024]]+Table4[[#This Row],[% Cumplimiento PDT 2025]]+Table4[[#This Row],[% Cumplimiento PDT 2026]]+Table4[[#This Row],[% Cumplimiento PDT 2027]]</f>
        <v>0</v>
      </c>
    </row>
    <row r="14" spans="1:31" ht="78.75" x14ac:dyDescent="0.25">
      <c r="A14" s="71" t="s">
        <v>298</v>
      </c>
      <c r="B14" s="71" t="s">
        <v>303</v>
      </c>
      <c r="C14" s="71" t="s">
        <v>304</v>
      </c>
      <c r="D14" s="58" t="s">
        <v>693</v>
      </c>
      <c r="E14" s="71" t="s">
        <v>305</v>
      </c>
      <c r="F14" s="71" t="s">
        <v>694</v>
      </c>
      <c r="G14" s="71" t="s">
        <v>347</v>
      </c>
      <c r="H14" s="71" t="s">
        <v>22</v>
      </c>
      <c r="I14" s="139">
        <v>190300300</v>
      </c>
      <c r="J14" s="71" t="s">
        <v>698</v>
      </c>
      <c r="K14" s="71" t="s">
        <v>699</v>
      </c>
      <c r="L14" t="s">
        <v>552</v>
      </c>
      <c r="M14" s="63">
        <v>100</v>
      </c>
      <c r="N14" s="218">
        <v>1</v>
      </c>
      <c r="O14" t="s">
        <v>582</v>
      </c>
      <c r="P14" t="s">
        <v>1684</v>
      </c>
      <c r="Q14" s="85" t="s">
        <v>584</v>
      </c>
      <c r="R14" s="63">
        <v>1</v>
      </c>
      <c r="V14" s="285">
        <f>VLOOKUP(Table4[[#This Row],[Código de indicador de producto (MGA)2]],'METAS Y SECRETARIAS 2024'!$E$1:$V$93,14,FALSE)</f>
        <v>1</v>
      </c>
      <c r="W14" s="285">
        <f>VLOOKUP(Table4[[#This Row],[Código de indicador de producto (MGA)2]],'METAS Y SECRETARIAS 2024'!$E$1:$V$93,18,FALSE)</f>
        <v>0.64516129</v>
      </c>
      <c r="X14" s="236">
        <v>0</v>
      </c>
      <c r="Y14" s="236">
        <v>0</v>
      </c>
      <c r="AD14">
        <f>Table4[[#This Row],[% Cumplimiento PDT 2024]]+Table4[[#This Row],[% Cumplimiento PDT 2025]]+Table4[[#This Row],[% Cumplimiento PDT 2026]]+Table4[[#This Row],[% Cumplimiento PDT 2027]]</f>
        <v>0.64516129</v>
      </c>
    </row>
    <row r="15" spans="1:31" ht="78.75" x14ac:dyDescent="0.25">
      <c r="A15" s="71" t="s">
        <v>298</v>
      </c>
      <c r="B15" s="71" t="s">
        <v>303</v>
      </c>
      <c r="C15" s="71" t="s">
        <v>304</v>
      </c>
      <c r="D15" s="58" t="s">
        <v>693</v>
      </c>
      <c r="E15" s="71" t="s">
        <v>305</v>
      </c>
      <c r="F15" s="71" t="s">
        <v>694</v>
      </c>
      <c r="G15" s="71" t="s">
        <v>347</v>
      </c>
      <c r="H15" s="71" t="s">
        <v>1648</v>
      </c>
      <c r="I15" s="139">
        <v>190301600</v>
      </c>
      <c r="J15" s="71" t="s">
        <v>703</v>
      </c>
      <c r="K15" s="71" t="s">
        <v>704</v>
      </c>
      <c r="L15" t="s">
        <v>423</v>
      </c>
      <c r="M15" s="63">
        <v>16</v>
      </c>
      <c r="N15" s="218">
        <v>0.25</v>
      </c>
      <c r="O15" t="s">
        <v>582</v>
      </c>
      <c r="P15" t="s">
        <v>1668</v>
      </c>
      <c r="Q15" t="s">
        <v>589</v>
      </c>
      <c r="R15" s="89">
        <v>4</v>
      </c>
      <c r="S15" s="89">
        <v>4</v>
      </c>
      <c r="T15" s="89">
        <v>4</v>
      </c>
      <c r="U15" s="89">
        <v>4</v>
      </c>
      <c r="V15" s="285">
        <f>VLOOKUP(Table4[[#This Row],[Código de indicador de producto (MGA)2]],'METAS Y SECRETARIAS 2024'!$E$1:$V$93,14,FALSE)</f>
        <v>1</v>
      </c>
      <c r="W15" s="285">
        <f>VLOOKUP(Table4[[#This Row],[Código de indicador de producto (MGA)2]],'METAS Y SECRETARIAS 2024'!$E$1:$V$93,18,FALSE)</f>
        <v>0.16129032258064516</v>
      </c>
      <c r="X15" s="285">
        <f>VLOOKUP(Table4[[#This Row],[Código de indicador de producto (MGA)2]],'METAS Y SECRETARIAS 2025'!$E$1:$U$129,13,FALSE)</f>
        <v>0.48</v>
      </c>
      <c r="Y15" s="236">
        <f>VLOOKUP(Table4[[#This Row],[Código de indicador de producto (MGA)2]],'METAS Y SECRETARIAS 2025'!$E$1:$U$129,17,FALSE)</f>
        <v>7.7419354838709667E-2</v>
      </c>
      <c r="AD15">
        <f>Table4[[#This Row],[% Cumplimiento PDT 2024]]+Table4[[#This Row],[% Cumplimiento PDT 2025]]+Table4[[#This Row],[% Cumplimiento PDT 2026]]+Table4[[#This Row],[% Cumplimiento PDT 2027]]</f>
        <v>0.23870967741935484</v>
      </c>
    </row>
    <row r="16" spans="1:31" ht="126" x14ac:dyDescent="0.25">
      <c r="A16" s="71" t="s">
        <v>298</v>
      </c>
      <c r="B16" s="71" t="s">
        <v>303</v>
      </c>
      <c r="C16" s="71" t="s">
        <v>354</v>
      </c>
      <c r="D16" s="58" t="s">
        <v>693</v>
      </c>
      <c r="E16" s="71" t="s">
        <v>305</v>
      </c>
      <c r="F16" s="71" t="s">
        <v>694</v>
      </c>
      <c r="G16" s="71" t="s">
        <v>347</v>
      </c>
      <c r="H16" s="71" t="s">
        <v>28</v>
      </c>
      <c r="I16" s="139">
        <v>190303100</v>
      </c>
      <c r="J16" s="71" t="s">
        <v>708</v>
      </c>
      <c r="K16" s="71" t="s">
        <v>709</v>
      </c>
      <c r="L16" t="s">
        <v>423</v>
      </c>
      <c r="M16" s="63">
        <v>48</v>
      </c>
      <c r="N16" s="218">
        <v>0.25</v>
      </c>
      <c r="O16" t="s">
        <v>582</v>
      </c>
      <c r="P16" t="s">
        <v>1668</v>
      </c>
      <c r="Q16" t="s">
        <v>589</v>
      </c>
      <c r="R16" s="63">
        <v>12</v>
      </c>
      <c r="S16" s="63">
        <v>12</v>
      </c>
      <c r="T16" s="63">
        <v>12</v>
      </c>
      <c r="U16" s="63">
        <v>12</v>
      </c>
      <c r="V16" s="285">
        <f>VLOOKUP(Table4[[#This Row],[Código de indicador de producto (MGA)2]],'METAS Y SECRETARIAS 2024'!$E$1:$V$93,14,FALSE)</f>
        <v>1</v>
      </c>
      <c r="W16" s="285">
        <f>VLOOKUP(Table4[[#This Row],[Código de indicador de producto (MGA)2]],'METAS Y SECRETARIAS 2024'!$E$1:$V$93,18,FALSE)</f>
        <v>0.16129032258064516</v>
      </c>
      <c r="X16" s="285">
        <f>VLOOKUP(Table4[[#This Row],[Código de indicador de producto (MGA)2]],'METAS Y SECRETARIAS 2025'!$E$1:$U$129,13,FALSE)</f>
        <v>0.5</v>
      </c>
      <c r="Y16" s="236">
        <f>VLOOKUP(Table4[[#This Row],[Código de indicador de producto (MGA)2]],'METAS Y SECRETARIAS 2025'!$E$1:$U$129,17,FALSE)</f>
        <v>8.0645161290322578E-2</v>
      </c>
      <c r="AD16">
        <f>Table4[[#This Row],[% Cumplimiento PDT 2024]]+Table4[[#This Row],[% Cumplimiento PDT 2025]]+Table4[[#This Row],[% Cumplimiento PDT 2026]]+Table4[[#This Row],[% Cumplimiento PDT 2027]]</f>
        <v>0.24193548387096775</v>
      </c>
    </row>
    <row r="17" spans="1:30" ht="63" x14ac:dyDescent="0.25">
      <c r="A17" s="71" t="s">
        <v>298</v>
      </c>
      <c r="B17" s="71" t="s">
        <v>303</v>
      </c>
      <c r="C17" s="71" t="s">
        <v>354</v>
      </c>
      <c r="D17" s="58" t="s">
        <v>693</v>
      </c>
      <c r="E17" s="71" t="s">
        <v>305</v>
      </c>
      <c r="F17" s="71" t="s">
        <v>710</v>
      </c>
      <c r="G17" s="71" t="s">
        <v>1958</v>
      </c>
      <c r="H17" s="71" t="s">
        <v>31</v>
      </c>
      <c r="I17" s="139">
        <v>190502200</v>
      </c>
      <c r="J17" s="71" t="s">
        <v>714</v>
      </c>
      <c r="K17" s="71" t="s">
        <v>30</v>
      </c>
      <c r="L17" t="s">
        <v>423</v>
      </c>
      <c r="M17" s="63">
        <v>4</v>
      </c>
      <c r="N17" s="218">
        <v>0.25</v>
      </c>
      <c r="O17" t="s">
        <v>582</v>
      </c>
      <c r="P17" t="s">
        <v>1684</v>
      </c>
      <c r="Q17" s="85" t="s">
        <v>589</v>
      </c>
      <c r="R17" s="286">
        <v>1</v>
      </c>
      <c r="S17" s="286">
        <v>1</v>
      </c>
      <c r="T17" s="286">
        <v>1</v>
      </c>
      <c r="U17" s="286">
        <v>1</v>
      </c>
      <c r="V17" s="285">
        <f>VLOOKUP(Table4[[#This Row],[Código de indicador de producto (MGA)2]],'METAS Y SECRETARIAS 2024'!$E$1:$V$93,14,FALSE)</f>
        <v>1</v>
      </c>
      <c r="W17" s="285">
        <f>VLOOKUP(Table4[[#This Row],[Código de indicador de producto (MGA)2]],'METAS Y SECRETARIAS 2024'!$E$1:$V$93,18,FALSE)</f>
        <v>0.16129032258064516</v>
      </c>
      <c r="X17" s="285">
        <f>VLOOKUP(Table4[[#This Row],[Código de indicador de producto (MGA)2]],'METAS Y SECRETARIAS 2025'!$E$1:$U$129,13,FALSE)</f>
        <v>0.5</v>
      </c>
      <c r="Y17" s="236">
        <f>VLOOKUP(Table4[[#This Row],[Código de indicador de producto (MGA)2]],'METAS Y SECRETARIAS 2025'!$E$1:$U$129,17,FALSE)</f>
        <v>8.0645161290322578E-2</v>
      </c>
      <c r="AD17">
        <f>Table4[[#This Row],[% Cumplimiento PDT 2024]]+Table4[[#This Row],[% Cumplimiento PDT 2025]]+Table4[[#This Row],[% Cumplimiento PDT 2026]]+Table4[[#This Row],[% Cumplimiento PDT 2027]]</f>
        <v>0.24193548387096775</v>
      </c>
    </row>
    <row r="18" spans="1:30" ht="94.5" x14ac:dyDescent="0.25">
      <c r="A18" s="71" t="s">
        <v>298</v>
      </c>
      <c r="B18" s="71" t="s">
        <v>303</v>
      </c>
      <c r="C18" s="71" t="s">
        <v>354</v>
      </c>
      <c r="D18" s="58" t="s">
        <v>693</v>
      </c>
      <c r="E18" s="71" t="s">
        <v>305</v>
      </c>
      <c r="F18" s="71" t="s">
        <v>710</v>
      </c>
      <c r="G18" s="71" t="s">
        <v>1958</v>
      </c>
      <c r="H18" s="71" t="s">
        <v>34</v>
      </c>
      <c r="I18" s="139">
        <v>190505400</v>
      </c>
      <c r="J18" s="71" t="s">
        <v>718</v>
      </c>
      <c r="K18" s="71" t="s">
        <v>719</v>
      </c>
      <c r="L18" t="s">
        <v>423</v>
      </c>
      <c r="M18" s="63">
        <v>4</v>
      </c>
      <c r="N18" s="218">
        <v>0.25</v>
      </c>
      <c r="O18" t="s">
        <v>582</v>
      </c>
      <c r="P18" t="s">
        <v>1684</v>
      </c>
      <c r="Q18" t="s">
        <v>584</v>
      </c>
      <c r="R18" s="63">
        <v>4</v>
      </c>
      <c r="S18" s="63">
        <v>4</v>
      </c>
      <c r="T18" s="63">
        <v>4</v>
      </c>
      <c r="U18" s="63">
        <v>4</v>
      </c>
      <c r="V18" s="285">
        <f>VLOOKUP(Table4[[#This Row],[Código de indicador de producto (MGA)2]],'METAS Y SECRETARIAS 2024'!$E$1:$V$93,14,FALSE)</f>
        <v>1</v>
      </c>
      <c r="W18" s="285">
        <f>VLOOKUP(Table4[[#This Row],[Código de indicador de producto (MGA)2]],'METAS Y SECRETARIAS 2024'!$E$1:$V$93,18,FALSE)</f>
        <v>0.16129032258064516</v>
      </c>
      <c r="X18" s="285">
        <f>VLOOKUP(Table4[[#This Row],[Código de indicador de producto (MGA)2]],'METAS Y SECRETARIAS 2025'!$E$1:$U$129,13,FALSE)</f>
        <v>0.47</v>
      </c>
      <c r="Y18" s="236">
        <f>VLOOKUP(Table4[[#This Row],[Código de indicador de producto (MGA)2]],'METAS Y SECRETARIAS 2025'!$E$1:$U$129,17,FALSE)</f>
        <v>7.5806451612903225E-2</v>
      </c>
      <c r="AD18">
        <f>Table4[[#This Row],[% Cumplimiento PDT 2024]]+Table4[[#This Row],[% Cumplimiento PDT 2025]]+Table4[[#This Row],[% Cumplimiento PDT 2026]]+Table4[[#This Row],[% Cumplimiento PDT 2027]]</f>
        <v>0.23709677419354838</v>
      </c>
    </row>
    <row r="19" spans="1:30" ht="63" x14ac:dyDescent="0.25">
      <c r="A19" s="71" t="s">
        <v>298</v>
      </c>
      <c r="B19" s="71" t="s">
        <v>303</v>
      </c>
      <c r="C19" s="71" t="s">
        <v>354</v>
      </c>
      <c r="D19" s="58" t="s">
        <v>693</v>
      </c>
      <c r="E19" s="71" t="s">
        <v>305</v>
      </c>
      <c r="F19" s="71" t="s">
        <v>710</v>
      </c>
      <c r="G19" s="71" t="s">
        <v>1958</v>
      </c>
      <c r="H19" s="71" t="s">
        <v>34</v>
      </c>
      <c r="I19" s="139">
        <v>190505401</v>
      </c>
      <c r="J19" s="71" t="s">
        <v>721</v>
      </c>
      <c r="K19" s="429" t="s">
        <v>2056</v>
      </c>
      <c r="L19" t="s">
        <v>423</v>
      </c>
      <c r="M19" s="63">
        <v>4</v>
      </c>
      <c r="N19" s="218">
        <v>0.25</v>
      </c>
      <c r="O19" t="s">
        <v>646</v>
      </c>
      <c r="P19" t="s">
        <v>1684</v>
      </c>
      <c r="Q19" t="s">
        <v>589</v>
      </c>
      <c r="R19" s="89">
        <v>1</v>
      </c>
      <c r="S19" s="89">
        <v>1</v>
      </c>
      <c r="T19" s="89">
        <v>1</v>
      </c>
      <c r="U19" s="89">
        <v>1</v>
      </c>
      <c r="V19" s="285">
        <f>VLOOKUP(Table4[[#This Row],[Código de indicador de producto (MGA)2]],'METAS Y SECRETARIAS 2024'!$E$1:$V$93,14,FALSE)</f>
        <v>1</v>
      </c>
      <c r="W19" s="285">
        <f>VLOOKUP(Table4[[#This Row],[Código de indicador de producto (MGA)2]],'METAS Y SECRETARIAS 2024'!$E$1:$V$93,18,FALSE)</f>
        <v>0.16129032258064516</v>
      </c>
      <c r="X19" s="285">
        <f>VLOOKUP(Table4[[#This Row],[Código de indicador de producto (MGA)2]],'METAS Y SECRETARIAS 2025'!$E$1:$U$129,13,FALSE)</f>
        <v>0.5</v>
      </c>
      <c r="Y19" s="236">
        <f>VLOOKUP(Table4[[#This Row],[Código de indicador de producto (MGA)2]],'METAS Y SECRETARIAS 2025'!$E$1:$U$129,17,FALSE)</f>
        <v>0.64516129</v>
      </c>
      <c r="AD19">
        <f>Table4[[#This Row],[% Cumplimiento PDT 2024]]+Table4[[#This Row],[% Cumplimiento PDT 2025]]+Table4[[#This Row],[% Cumplimiento PDT 2026]]+Table4[[#This Row],[% Cumplimiento PDT 2027]]</f>
        <v>0.80645161258064513</v>
      </c>
    </row>
    <row r="20" spans="1:30" ht="78.75" x14ac:dyDescent="0.25">
      <c r="A20" s="71" t="s">
        <v>298</v>
      </c>
      <c r="B20" s="71" t="s">
        <v>303</v>
      </c>
      <c r="C20" s="71" t="s">
        <v>354</v>
      </c>
      <c r="D20" s="58" t="s">
        <v>693</v>
      </c>
      <c r="E20" s="71" t="s">
        <v>305</v>
      </c>
      <c r="F20" s="71" t="s">
        <v>710</v>
      </c>
      <c r="G20" s="71" t="s">
        <v>1958</v>
      </c>
      <c r="H20" s="71" t="s">
        <v>34</v>
      </c>
      <c r="I20" s="139">
        <v>190505404</v>
      </c>
      <c r="J20" s="71" t="s">
        <v>723</v>
      </c>
      <c r="K20" s="71" t="s">
        <v>724</v>
      </c>
      <c r="L20" t="s">
        <v>423</v>
      </c>
      <c r="M20" s="63">
        <v>4</v>
      </c>
      <c r="N20" s="218">
        <v>0.25</v>
      </c>
      <c r="O20" t="s">
        <v>646</v>
      </c>
      <c r="P20" t="s">
        <v>1684</v>
      </c>
      <c r="Q20" t="s">
        <v>589</v>
      </c>
      <c r="R20" s="63">
        <v>1</v>
      </c>
      <c r="S20" s="63">
        <v>1</v>
      </c>
      <c r="T20" s="63">
        <v>1</v>
      </c>
      <c r="U20" s="63">
        <v>1</v>
      </c>
      <c r="V20" s="285">
        <f>VLOOKUP(Table4[[#This Row],[Código de indicador de producto (MGA)2]],'METAS Y SECRETARIAS 2024'!$E$1:$V$93,14,FALSE)</f>
        <v>1</v>
      </c>
      <c r="W20" s="285">
        <f>VLOOKUP(Table4[[#This Row],[Código de indicador de producto (MGA)2]],'METAS Y SECRETARIAS 2024'!$E$1:$V$93,18,FALSE)</f>
        <v>0.16129032258064516</v>
      </c>
      <c r="X20" s="285">
        <f>VLOOKUP(Table4[[#This Row],[Código de indicador de producto (MGA)2]],'METAS Y SECRETARIAS 2025'!$E$1:$U$129,13,FALSE)</f>
        <v>0.49</v>
      </c>
      <c r="Y20" s="236">
        <f>VLOOKUP(Table4[[#This Row],[Código de indicador de producto (MGA)2]],'METAS Y SECRETARIAS 2025'!$E$1:$U$129,17,FALSE)</f>
        <v>7.9032258064516123E-2</v>
      </c>
      <c r="AD20">
        <f>Table4[[#This Row],[% Cumplimiento PDT 2024]]+Table4[[#This Row],[% Cumplimiento PDT 2025]]+Table4[[#This Row],[% Cumplimiento PDT 2026]]+Table4[[#This Row],[% Cumplimiento PDT 2027]]</f>
        <v>0.24032258064516127</v>
      </c>
    </row>
    <row r="21" spans="1:30" ht="63" x14ac:dyDescent="0.25">
      <c r="A21" s="71" t="s">
        <v>298</v>
      </c>
      <c r="B21" s="71" t="s">
        <v>303</v>
      </c>
      <c r="C21" s="71" t="s">
        <v>303</v>
      </c>
      <c r="D21" s="58" t="s">
        <v>693</v>
      </c>
      <c r="E21" s="71" t="s">
        <v>305</v>
      </c>
      <c r="F21" s="71" t="s">
        <v>725</v>
      </c>
      <c r="G21" s="71" t="s">
        <v>306</v>
      </c>
      <c r="H21" s="71" t="s">
        <v>1702</v>
      </c>
      <c r="I21" s="139">
        <v>190600100</v>
      </c>
      <c r="J21" s="71" t="s">
        <v>1325</v>
      </c>
      <c r="K21" s="71" t="s">
        <v>1327</v>
      </c>
      <c r="L21" t="s">
        <v>423</v>
      </c>
      <c r="M21" s="63">
        <v>1</v>
      </c>
      <c r="N21" s="218">
        <v>1</v>
      </c>
      <c r="O21" t="s">
        <v>582</v>
      </c>
      <c r="P21" t="s">
        <v>1684</v>
      </c>
      <c r="Q21" s="85" t="s">
        <v>584</v>
      </c>
      <c r="T21" s="63">
        <v>1</v>
      </c>
      <c r="V21" s="285">
        <v>0</v>
      </c>
      <c r="W21" s="285">
        <v>0</v>
      </c>
      <c r="X21" s="236">
        <v>0</v>
      </c>
      <c r="Y21" s="236">
        <v>0</v>
      </c>
      <c r="AD21">
        <f>Table4[[#This Row],[% Cumplimiento PDT 2024]]+Table4[[#This Row],[% Cumplimiento PDT 2025]]+Table4[[#This Row],[% Cumplimiento PDT 2026]]+Table4[[#This Row],[% Cumplimiento PDT 2027]]</f>
        <v>0</v>
      </c>
    </row>
    <row r="22" spans="1:30" ht="63" x14ac:dyDescent="0.25">
      <c r="A22" s="71" t="s">
        <v>298</v>
      </c>
      <c r="B22" s="71" t="s">
        <v>303</v>
      </c>
      <c r="C22" s="71" t="s">
        <v>304</v>
      </c>
      <c r="D22" s="58" t="s">
        <v>693</v>
      </c>
      <c r="E22" s="71" t="s">
        <v>305</v>
      </c>
      <c r="F22" s="71" t="s">
        <v>725</v>
      </c>
      <c r="G22" s="71" t="s">
        <v>306</v>
      </c>
      <c r="H22" s="71" t="s">
        <v>41</v>
      </c>
      <c r="I22" s="139">
        <v>190600400</v>
      </c>
      <c r="J22" s="71" t="s">
        <v>729</v>
      </c>
      <c r="K22" s="71" t="s">
        <v>40</v>
      </c>
      <c r="L22" t="s">
        <v>423</v>
      </c>
      <c r="M22" s="63">
        <v>99</v>
      </c>
      <c r="N22" s="218">
        <v>0.25</v>
      </c>
      <c r="O22" t="s">
        <v>582</v>
      </c>
      <c r="P22" t="s">
        <v>1684</v>
      </c>
      <c r="Q22" t="s">
        <v>584</v>
      </c>
      <c r="R22" s="63">
        <v>99</v>
      </c>
      <c r="S22" s="63">
        <v>99</v>
      </c>
      <c r="T22" s="63">
        <v>99</v>
      </c>
      <c r="U22" s="63">
        <v>99</v>
      </c>
      <c r="V22" s="285">
        <f>VLOOKUP(Table4[[#This Row],[Código de indicador de producto (MGA)2]],'METAS Y SECRETARIAS 2024'!$E$1:$V$93,14,FALSE)</f>
        <v>1</v>
      </c>
      <c r="W22" s="285">
        <f>VLOOKUP(Table4[[#This Row],[Código de indicador de producto (MGA)2]],'METAS Y SECRETARIAS 2024'!$E$1:$V$93,18,FALSE)</f>
        <v>0.16129032258064516</v>
      </c>
      <c r="X22" s="285">
        <f>VLOOKUP(Table4[[#This Row],[Código de indicador de producto (MGA)2]],'METAS Y SECRETARIAS 2025'!$E$1:$U$129,13,FALSE)</f>
        <v>0.55000000000000004</v>
      </c>
      <c r="Y22" s="236">
        <f>VLOOKUP(Table4[[#This Row],[Código de indicador de producto (MGA)2]],'METAS Y SECRETARIAS 2025'!$E$1:$U$129,17,FALSE)</f>
        <v>8.8709677419354843E-2</v>
      </c>
      <c r="AD22" s="236">
        <f>Table4[[#This Row],[% Cumplimiento PDT 2024]]+Table4[[#This Row],[% Cumplimiento PDT 2025]]+Table4[[#This Row],[% Cumplimiento PDT 2026]]+Table4[[#This Row],[% Cumplimiento PDT 2027]]</f>
        <v>0.25</v>
      </c>
    </row>
    <row r="23" spans="1:30" ht="63" x14ac:dyDescent="0.25">
      <c r="A23" s="71" t="s">
        <v>298</v>
      </c>
      <c r="B23" s="71" t="s">
        <v>303</v>
      </c>
      <c r="C23" s="71" t="s">
        <v>304</v>
      </c>
      <c r="D23" s="58" t="s">
        <v>693</v>
      </c>
      <c r="E23" s="71" t="s">
        <v>305</v>
      </c>
      <c r="F23" s="71" t="s">
        <v>725</v>
      </c>
      <c r="G23" s="71" t="s">
        <v>306</v>
      </c>
      <c r="H23" s="71" t="s">
        <v>44</v>
      </c>
      <c r="I23" s="139">
        <v>190600500</v>
      </c>
      <c r="J23" s="71" t="s">
        <v>731</v>
      </c>
      <c r="K23" s="71" t="s">
        <v>733</v>
      </c>
      <c r="L23" t="s">
        <v>423</v>
      </c>
      <c r="M23" s="63">
        <v>1</v>
      </c>
      <c r="N23" s="218">
        <v>1</v>
      </c>
      <c r="O23" t="s">
        <v>582</v>
      </c>
      <c r="P23" t="s">
        <v>1684</v>
      </c>
      <c r="Q23" s="85" t="s">
        <v>584</v>
      </c>
      <c r="R23" s="63">
        <v>1</v>
      </c>
      <c r="V23" s="285">
        <f>VLOOKUP(Table4[[#This Row],[Código de indicador de producto (MGA)2]],'METAS Y SECRETARIAS 2024'!$E$1:$V$93,14,FALSE)</f>
        <v>1</v>
      </c>
      <c r="W23" s="285">
        <f>VLOOKUP(Table4[[#This Row],[Código de indicador de producto (MGA)2]],'METAS Y SECRETARIAS 2024'!$E$1:$V$93,18,FALSE)</f>
        <v>0.64516129</v>
      </c>
      <c r="X23" s="236">
        <v>0</v>
      </c>
      <c r="Y23" s="236">
        <v>0</v>
      </c>
      <c r="AD23">
        <f>Table4[[#This Row],[% Cumplimiento PDT 2024]]+Table4[[#This Row],[% Cumplimiento PDT 2025]]+Table4[[#This Row],[% Cumplimiento PDT 2026]]+Table4[[#This Row],[% Cumplimiento PDT 2027]]</f>
        <v>0.64516129</v>
      </c>
    </row>
    <row r="24" spans="1:30" ht="63" x14ac:dyDescent="0.25">
      <c r="A24" s="71" t="s">
        <v>298</v>
      </c>
      <c r="B24" s="71" t="s">
        <v>303</v>
      </c>
      <c r="C24" s="71" t="s">
        <v>303</v>
      </c>
      <c r="D24" s="58" t="s">
        <v>693</v>
      </c>
      <c r="E24" s="71" t="s">
        <v>305</v>
      </c>
      <c r="F24" s="71" t="s">
        <v>725</v>
      </c>
      <c r="G24" s="71" t="s">
        <v>306</v>
      </c>
      <c r="H24" s="71" t="s">
        <v>1703</v>
      </c>
      <c r="I24" s="139">
        <v>190602200</v>
      </c>
      <c r="J24" s="71" t="s">
        <v>1333</v>
      </c>
      <c r="K24" s="71" t="s">
        <v>1334</v>
      </c>
      <c r="L24" t="s">
        <v>423</v>
      </c>
      <c r="M24" s="63">
        <v>1</v>
      </c>
      <c r="N24" s="218">
        <v>1</v>
      </c>
      <c r="O24" t="s">
        <v>582</v>
      </c>
      <c r="P24" t="s">
        <v>1684</v>
      </c>
      <c r="Q24" s="85" t="s">
        <v>584</v>
      </c>
      <c r="S24" s="286"/>
      <c r="T24" s="286">
        <v>1</v>
      </c>
      <c r="V24" s="285">
        <v>0</v>
      </c>
      <c r="W24" s="285">
        <v>0</v>
      </c>
      <c r="X24" s="236">
        <v>0</v>
      </c>
      <c r="Y24" s="236">
        <v>0</v>
      </c>
      <c r="AD24">
        <f>Table4[[#This Row],[% Cumplimiento PDT 2024]]+Table4[[#This Row],[% Cumplimiento PDT 2025]]+Table4[[#This Row],[% Cumplimiento PDT 2026]]+Table4[[#This Row],[% Cumplimiento PDT 2027]]</f>
        <v>0</v>
      </c>
    </row>
    <row r="25" spans="1:30" ht="110.25" x14ac:dyDescent="0.25">
      <c r="A25" s="71" t="s">
        <v>298</v>
      </c>
      <c r="B25" s="71" t="s">
        <v>303</v>
      </c>
      <c r="C25" s="71" t="s">
        <v>304</v>
      </c>
      <c r="D25" s="58" t="s">
        <v>693</v>
      </c>
      <c r="E25" s="71" t="s">
        <v>305</v>
      </c>
      <c r="F25" s="71" t="s">
        <v>725</v>
      </c>
      <c r="G25" s="71" t="s">
        <v>306</v>
      </c>
      <c r="H25" s="71" t="s">
        <v>47</v>
      </c>
      <c r="I25" s="139">
        <v>190603200</v>
      </c>
      <c r="J25" s="71" t="s">
        <v>737</v>
      </c>
      <c r="K25" s="71" t="s">
        <v>738</v>
      </c>
      <c r="L25" t="s">
        <v>423</v>
      </c>
      <c r="M25" s="63">
        <v>100</v>
      </c>
      <c r="N25" s="218">
        <v>0.25</v>
      </c>
      <c r="O25" t="s">
        <v>582</v>
      </c>
      <c r="P25" t="s">
        <v>1684</v>
      </c>
      <c r="Q25" t="s">
        <v>589</v>
      </c>
      <c r="R25" s="63">
        <v>30</v>
      </c>
      <c r="S25" s="63">
        <v>30</v>
      </c>
      <c r="T25" s="63">
        <v>20</v>
      </c>
      <c r="U25" s="63">
        <v>20</v>
      </c>
      <c r="V25" s="285">
        <f>VLOOKUP(Table4[[#This Row],[Código de indicador de producto (MGA)2]],'METAS Y SECRETARIAS 2024'!$E$1:$V$93,14,FALSE)</f>
        <v>1</v>
      </c>
      <c r="W25" s="285">
        <f>VLOOKUP(Table4[[#This Row],[Código de indicador de producto (MGA)2]],'METAS Y SECRETARIAS 2024'!$E$1:$V$93,18,FALSE)</f>
        <v>0.16129032258064516</v>
      </c>
      <c r="X25" s="285">
        <f>VLOOKUP(Table4[[#This Row],[Código de indicador de producto (MGA)2]],'METAS Y SECRETARIAS 2025'!$E$1:$U$129,13,FALSE)</f>
        <v>0.4</v>
      </c>
      <c r="Y25" s="236">
        <f>VLOOKUP(Table4[[#This Row],[Código de indicador de producto (MGA)2]],'METAS Y SECRETARIAS 2025'!$E$1:$U$129,17,FALSE)</f>
        <v>6.4516129032258063E-2</v>
      </c>
      <c r="AD25">
        <f>Table4[[#This Row],[% Cumplimiento PDT 2024]]+Table4[[#This Row],[% Cumplimiento PDT 2025]]+Table4[[#This Row],[% Cumplimiento PDT 2026]]+Table4[[#This Row],[% Cumplimiento PDT 2027]]</f>
        <v>0.22580645161290322</v>
      </c>
    </row>
    <row r="26" spans="1:30" ht="63" x14ac:dyDescent="0.25">
      <c r="A26" s="71" t="s">
        <v>298</v>
      </c>
      <c r="B26" s="71" t="s">
        <v>303</v>
      </c>
      <c r="C26" s="71" t="s">
        <v>303</v>
      </c>
      <c r="D26" s="58" t="s">
        <v>693</v>
      </c>
      <c r="E26" s="71" t="s">
        <v>305</v>
      </c>
      <c r="F26" s="71" t="s">
        <v>725</v>
      </c>
      <c r="G26" s="71" t="s">
        <v>306</v>
      </c>
      <c r="H26" s="71" t="s">
        <v>1704</v>
      </c>
      <c r="I26" s="139">
        <v>190603300</v>
      </c>
      <c r="J26" s="71" t="s">
        <v>1337</v>
      </c>
      <c r="K26" s="71" t="s">
        <v>1339</v>
      </c>
      <c r="L26" t="s">
        <v>423</v>
      </c>
      <c r="M26" s="63">
        <v>1</v>
      </c>
      <c r="N26" s="218">
        <v>1</v>
      </c>
      <c r="O26" t="s">
        <v>582</v>
      </c>
      <c r="P26" t="s">
        <v>1684</v>
      </c>
      <c r="Q26" s="85" t="s">
        <v>584</v>
      </c>
      <c r="T26" s="63">
        <v>1</v>
      </c>
      <c r="V26" s="285">
        <v>0</v>
      </c>
      <c r="W26" s="285">
        <v>0</v>
      </c>
      <c r="X26" s="236">
        <v>0</v>
      </c>
      <c r="Y26" s="236">
        <v>0</v>
      </c>
      <c r="AD26">
        <f>Table4[[#This Row],[% Cumplimiento PDT 2024]]+Table4[[#This Row],[% Cumplimiento PDT 2025]]+Table4[[#This Row],[% Cumplimiento PDT 2026]]+Table4[[#This Row],[% Cumplimiento PDT 2027]]</f>
        <v>0</v>
      </c>
    </row>
    <row r="27" spans="1:30" ht="94.5" x14ac:dyDescent="0.25">
      <c r="A27" s="71" t="s">
        <v>298</v>
      </c>
      <c r="B27" s="71" t="s">
        <v>303</v>
      </c>
      <c r="C27" s="71" t="s">
        <v>304</v>
      </c>
      <c r="D27" s="58" t="s">
        <v>693</v>
      </c>
      <c r="E27" s="71" t="s">
        <v>305</v>
      </c>
      <c r="F27" s="71" t="s">
        <v>725</v>
      </c>
      <c r="G27" s="71" t="s">
        <v>306</v>
      </c>
      <c r="H27" s="71" t="s">
        <v>50</v>
      </c>
      <c r="I27" s="139">
        <v>190604100</v>
      </c>
      <c r="J27" s="71" t="s">
        <v>741</v>
      </c>
      <c r="K27" s="71" t="s">
        <v>742</v>
      </c>
      <c r="L27" t="s">
        <v>423</v>
      </c>
      <c r="M27" s="63">
        <v>16</v>
      </c>
      <c r="N27" s="218">
        <v>0.25</v>
      </c>
      <c r="O27" t="s">
        <v>582</v>
      </c>
      <c r="P27" t="s">
        <v>1684</v>
      </c>
      <c r="Q27" t="s">
        <v>584</v>
      </c>
      <c r="R27" s="63">
        <v>16</v>
      </c>
      <c r="S27" s="63">
        <v>16</v>
      </c>
      <c r="T27" s="63">
        <v>16</v>
      </c>
      <c r="U27" s="63">
        <v>16</v>
      </c>
      <c r="V27" s="285">
        <f>VLOOKUP(Table4[[#This Row],[Código de indicador de producto (MGA)2]],'METAS Y SECRETARIAS 2024'!$E$1:$V$93,14,FALSE)</f>
        <v>1</v>
      </c>
      <c r="W27" s="285">
        <f>VLOOKUP(Table4[[#This Row],[Código de indicador de producto (MGA)2]],'METAS Y SECRETARIAS 2024'!$E$1:$V$93,18,FALSE)</f>
        <v>0.16129032258064516</v>
      </c>
      <c r="X27" s="285">
        <f>VLOOKUP(Table4[[#This Row],[Código de indicador de producto (MGA)2]],'METAS Y SECRETARIAS 2025'!$E$1:$U$129,13,FALSE)</f>
        <v>0.5</v>
      </c>
      <c r="Y27" s="236">
        <f>VLOOKUP(Table4[[#This Row],[Código de indicador de producto (MGA)2]],'METAS Y SECRETARIAS 2025'!$E$1:$U$129,17,FALSE)</f>
        <v>8.0645161290322578E-2</v>
      </c>
      <c r="AD27">
        <f>Table4[[#This Row],[% Cumplimiento PDT 2024]]+Table4[[#This Row],[% Cumplimiento PDT 2025]]+Table4[[#This Row],[% Cumplimiento PDT 2026]]+Table4[[#This Row],[% Cumplimiento PDT 2027]]</f>
        <v>0.24193548387096775</v>
      </c>
    </row>
    <row r="28" spans="1:30" ht="78.75" x14ac:dyDescent="0.25">
      <c r="A28" s="71" t="s">
        <v>298</v>
      </c>
      <c r="B28" s="71" t="s">
        <v>303</v>
      </c>
      <c r="C28" s="71" t="s">
        <v>304</v>
      </c>
      <c r="D28" s="58" t="s">
        <v>693</v>
      </c>
      <c r="E28" s="71" t="s">
        <v>305</v>
      </c>
      <c r="F28" s="71" t="s">
        <v>725</v>
      </c>
      <c r="G28" s="71" t="s">
        <v>306</v>
      </c>
      <c r="H28" s="71" t="s">
        <v>1649</v>
      </c>
      <c r="I28" s="139">
        <v>190604400</v>
      </c>
      <c r="J28" s="71" t="s">
        <v>746</v>
      </c>
      <c r="K28" s="71" t="s">
        <v>747</v>
      </c>
      <c r="L28" t="s">
        <v>423</v>
      </c>
      <c r="M28" s="63">
        <v>1200</v>
      </c>
      <c r="N28" s="218">
        <v>0.25</v>
      </c>
      <c r="O28" t="s">
        <v>582</v>
      </c>
      <c r="P28" t="s">
        <v>1684</v>
      </c>
      <c r="Q28" t="s">
        <v>589</v>
      </c>
      <c r="R28" s="63">
        <v>350</v>
      </c>
      <c r="S28" s="63">
        <v>350</v>
      </c>
      <c r="T28" s="63">
        <v>350</v>
      </c>
      <c r="U28" s="63">
        <v>150</v>
      </c>
      <c r="V28" s="285">
        <f>VLOOKUP(Table4[[#This Row],[Código de indicador de producto (MGA)2]],'METAS Y SECRETARIAS 2024'!$E$1:$V$93,14,FALSE)</f>
        <v>1</v>
      </c>
      <c r="W28" s="285">
        <f>VLOOKUP(Table4[[#This Row],[Código de indicador de producto (MGA)2]],'METAS Y SECRETARIAS 2024'!$E$1:$V$93,18,FALSE)</f>
        <v>0.16129032258064516</v>
      </c>
      <c r="X28" s="285">
        <f>VLOOKUP(Table4[[#This Row],[Código de indicador de producto (MGA)2]],'METAS Y SECRETARIAS 2025'!$E$1:$U$129,13,FALSE)</f>
        <v>0.48</v>
      </c>
      <c r="Y28" s="236">
        <f>VLOOKUP(Table4[[#This Row],[Código de indicador de producto (MGA)2]],'METAS Y SECRETARIAS 2025'!$E$1:$U$129,17,FALSE)</f>
        <v>7.7419354838709667E-2</v>
      </c>
      <c r="AD28">
        <f>Table4[[#This Row],[% Cumplimiento PDT 2024]]+Table4[[#This Row],[% Cumplimiento PDT 2025]]+Table4[[#This Row],[% Cumplimiento PDT 2026]]+Table4[[#This Row],[% Cumplimiento PDT 2027]]</f>
        <v>0.23870967741935484</v>
      </c>
    </row>
    <row r="29" spans="1:30" ht="47.25" x14ac:dyDescent="0.25">
      <c r="A29" s="71" t="s">
        <v>1941</v>
      </c>
      <c r="B29" s="71" t="s">
        <v>285</v>
      </c>
      <c r="C29" s="71" t="s">
        <v>374</v>
      </c>
      <c r="D29" s="58" t="s">
        <v>748</v>
      </c>
      <c r="E29" s="71" t="s">
        <v>375</v>
      </c>
      <c r="F29" s="71" t="s">
        <v>749</v>
      </c>
      <c r="G29" s="71" t="s">
        <v>376</v>
      </c>
      <c r="H29" s="71" t="s">
        <v>1650</v>
      </c>
      <c r="I29" s="139">
        <v>210201000</v>
      </c>
      <c r="J29" s="71" t="s">
        <v>751</v>
      </c>
      <c r="K29" s="71" t="s">
        <v>753</v>
      </c>
      <c r="L29" t="s">
        <v>754</v>
      </c>
      <c r="M29" s="63">
        <v>10000</v>
      </c>
      <c r="N29" s="218">
        <v>0.25</v>
      </c>
      <c r="O29" t="s">
        <v>582</v>
      </c>
      <c r="P29" t="s">
        <v>1682</v>
      </c>
      <c r="Q29" t="s">
        <v>589</v>
      </c>
      <c r="R29" s="63">
        <v>2500</v>
      </c>
      <c r="S29" s="63">
        <v>2500</v>
      </c>
      <c r="T29" s="63">
        <v>2500</v>
      </c>
      <c r="U29" s="63">
        <v>2500</v>
      </c>
      <c r="V29" s="285">
        <f>VLOOKUP(Table4[[#This Row],[Código de indicador de producto (MGA)2]],'METAS Y SECRETARIAS 2024'!$E$1:$V$93,14,FALSE)</f>
        <v>0.04</v>
      </c>
      <c r="W29" s="285">
        <f>VLOOKUP(Table4[[#This Row],[Código de indicador de producto (MGA)2]],'METAS Y SECRETARIAS 2024'!$E$1:$V$93,18,FALSE)</f>
        <v>6.4516129032258064E-3</v>
      </c>
      <c r="X29" s="285">
        <f>VLOOKUP(Table4[[#This Row],[Código de indicador de producto (MGA)2]],'METAS Y SECRETARIAS 2025'!$E$1:$U$129,13,FALSE)</f>
        <v>0</v>
      </c>
      <c r="Y29" s="236">
        <f>VLOOKUP(Table4[[#This Row],[Código de indicador de producto (MGA)2]],'METAS Y SECRETARIAS 2025'!$E$1:$U$129,17,FALSE)</f>
        <v>0</v>
      </c>
      <c r="AD29">
        <f>Table4[[#This Row],[% Cumplimiento PDT 2024]]+Table4[[#This Row],[% Cumplimiento PDT 2025]]+Table4[[#This Row],[% Cumplimiento PDT 2026]]+Table4[[#This Row],[% Cumplimiento PDT 2027]]</f>
        <v>6.4516129032258064E-3</v>
      </c>
    </row>
    <row r="30" spans="1:30" ht="47.25" x14ac:dyDescent="0.25">
      <c r="A30" s="71" t="s">
        <v>1941</v>
      </c>
      <c r="B30" s="71" t="s">
        <v>285</v>
      </c>
      <c r="C30" s="71" t="s">
        <v>374</v>
      </c>
      <c r="D30" s="58" t="s">
        <v>748</v>
      </c>
      <c r="E30" s="71" t="s">
        <v>375</v>
      </c>
      <c r="F30" s="71" t="s">
        <v>749</v>
      </c>
      <c r="G30" s="71" t="s">
        <v>376</v>
      </c>
      <c r="H30" s="71" t="s">
        <v>59</v>
      </c>
      <c r="I30" s="139">
        <v>210201100</v>
      </c>
      <c r="J30" s="71" t="s">
        <v>756</v>
      </c>
      <c r="K30" s="71" t="s">
        <v>758</v>
      </c>
      <c r="L30" t="s">
        <v>754</v>
      </c>
      <c r="M30" s="63">
        <v>125000</v>
      </c>
      <c r="N30" s="218">
        <v>0.25</v>
      </c>
      <c r="O30" t="s">
        <v>582</v>
      </c>
      <c r="P30" t="s">
        <v>1682</v>
      </c>
      <c r="Q30" t="s">
        <v>589</v>
      </c>
      <c r="R30" s="63">
        <v>31250</v>
      </c>
      <c r="S30" s="63">
        <v>31250</v>
      </c>
      <c r="T30" s="63">
        <v>31250</v>
      </c>
      <c r="U30" s="63">
        <v>31250</v>
      </c>
      <c r="V30" s="285">
        <f>VLOOKUP(Table4[[#This Row],[Código de indicador de producto (MGA)2]],'METAS Y SECRETARIAS 2024'!$E$1:$V$93,14,FALSE)</f>
        <v>1</v>
      </c>
      <c r="W30" s="285">
        <f>VLOOKUP(Table4[[#This Row],[Código de indicador de producto (MGA)2]],'METAS Y SECRETARIAS 2024'!$E$1:$V$93,18,FALSE)</f>
        <v>0.16129032258064516</v>
      </c>
      <c r="X30" s="285">
        <f>VLOOKUP(Table4[[#This Row],[Código de indicador de producto (MGA)2]],'METAS Y SECRETARIAS 2025'!$E$1:$U$129,13,FALSE)</f>
        <v>0.11</v>
      </c>
      <c r="Y30" s="236">
        <f>VLOOKUP(Table4[[#This Row],[Código de indicador de producto (MGA)2]],'METAS Y SECRETARIAS 2025'!$E$1:$U$129,17,FALSE)</f>
        <v>1.7741935483870968E-2</v>
      </c>
      <c r="AD30">
        <f>Table4[[#This Row],[% Cumplimiento PDT 2024]]+Table4[[#This Row],[% Cumplimiento PDT 2025]]+Table4[[#This Row],[% Cumplimiento PDT 2026]]+Table4[[#This Row],[% Cumplimiento PDT 2027]]</f>
        <v>0.17903225806451611</v>
      </c>
    </row>
    <row r="31" spans="1:30" ht="63" x14ac:dyDescent="0.25">
      <c r="A31" s="71" t="s">
        <v>1941</v>
      </c>
      <c r="B31" s="71" t="s">
        <v>285</v>
      </c>
      <c r="C31" s="71" t="s">
        <v>374</v>
      </c>
      <c r="D31" s="58" t="s">
        <v>748</v>
      </c>
      <c r="E31" s="71" t="s">
        <v>375</v>
      </c>
      <c r="F31" s="71" t="s">
        <v>749</v>
      </c>
      <c r="G31" s="71" t="s">
        <v>376</v>
      </c>
      <c r="H31" s="71" t="s">
        <v>62</v>
      </c>
      <c r="I31" s="139">
        <v>210201300</v>
      </c>
      <c r="J31" s="71" t="s">
        <v>760</v>
      </c>
      <c r="K31" s="71" t="s">
        <v>762</v>
      </c>
      <c r="L31" t="s">
        <v>754</v>
      </c>
      <c r="M31" s="63">
        <v>15000</v>
      </c>
      <c r="N31" s="218">
        <v>0.25</v>
      </c>
      <c r="O31" t="s">
        <v>582</v>
      </c>
      <c r="P31" t="s">
        <v>1682</v>
      </c>
      <c r="Q31" s="224" t="s">
        <v>589</v>
      </c>
      <c r="R31" s="286">
        <v>3750</v>
      </c>
      <c r="S31" s="286">
        <v>3750</v>
      </c>
      <c r="T31" s="286">
        <v>3750</v>
      </c>
      <c r="U31" s="286">
        <v>3750</v>
      </c>
      <c r="V31" s="285">
        <f>VLOOKUP(Table4[[#This Row],[Código de indicador de producto (MGA)2]],'METAS Y SECRETARIAS 2024'!$E$1:$V$93,14,FALSE)</f>
        <v>0.52</v>
      </c>
      <c r="W31" s="285">
        <f>VLOOKUP(Table4[[#This Row],[Código de indicador de producto (MGA)2]],'METAS Y SECRETARIAS 2024'!$E$1:$V$93,18,FALSE)</f>
        <v>8.387096774193549E-2</v>
      </c>
      <c r="X31" s="285">
        <f>VLOOKUP(Table4[[#This Row],[Código de indicador de producto (MGA)2]],'METAS Y SECRETARIAS 2025'!$E$1:$U$129,13,FALSE)</f>
        <v>0</v>
      </c>
      <c r="Y31" s="236">
        <f>VLOOKUP(Table4[[#This Row],[Código de indicador de producto (MGA)2]],'METAS Y SECRETARIAS 2025'!$E$1:$U$129,17,FALSE)</f>
        <v>0</v>
      </c>
      <c r="AD31">
        <f>Table4[[#This Row],[% Cumplimiento PDT 2024]]+Table4[[#This Row],[% Cumplimiento PDT 2025]]+Table4[[#This Row],[% Cumplimiento PDT 2026]]+Table4[[#This Row],[% Cumplimiento PDT 2027]]</f>
        <v>8.387096774193549E-2</v>
      </c>
    </row>
    <row r="32" spans="1:30" ht="78.75" x14ac:dyDescent="0.25">
      <c r="A32" s="71" t="s">
        <v>1941</v>
      </c>
      <c r="B32" s="71" t="s">
        <v>285</v>
      </c>
      <c r="C32" s="71" t="s">
        <v>374</v>
      </c>
      <c r="D32" s="58" t="s">
        <v>748</v>
      </c>
      <c r="E32" s="71" t="s">
        <v>375</v>
      </c>
      <c r="F32" s="71" t="s">
        <v>749</v>
      </c>
      <c r="G32" s="71" t="s">
        <v>376</v>
      </c>
      <c r="H32" s="71" t="s">
        <v>1683</v>
      </c>
      <c r="I32" s="139">
        <v>210203600</v>
      </c>
      <c r="J32" s="71" t="s">
        <v>838</v>
      </c>
      <c r="K32" s="71" t="s">
        <v>1228</v>
      </c>
      <c r="L32" t="s">
        <v>423</v>
      </c>
      <c r="M32" s="63">
        <v>1000</v>
      </c>
      <c r="N32" s="218">
        <v>1</v>
      </c>
      <c r="O32" t="s">
        <v>582</v>
      </c>
      <c r="P32" t="s">
        <v>1682</v>
      </c>
      <c r="Q32" s="85" t="s">
        <v>584</v>
      </c>
      <c r="S32" s="63">
        <v>1000</v>
      </c>
      <c r="V32" s="285">
        <v>0</v>
      </c>
      <c r="W32" s="285">
        <v>0</v>
      </c>
      <c r="X32" s="285">
        <f>VLOOKUP(Table4[[#This Row],[Código de indicador de producto (MGA)2]],'METAS Y SECRETARIAS 2025'!$E$1:$U$129,13,FALSE)</f>
        <v>0</v>
      </c>
      <c r="Y32" s="236">
        <f>VLOOKUP(Table4[[#This Row],[Código de indicador de producto (MGA)2]],'METAS Y SECRETARIAS 2025'!$E$1:$U$129,17,FALSE)</f>
        <v>0</v>
      </c>
      <c r="AD32">
        <f>Table4[[#This Row],[% Cumplimiento PDT 2024]]+Table4[[#This Row],[% Cumplimiento PDT 2025]]+Table4[[#This Row],[% Cumplimiento PDT 2026]]+Table4[[#This Row],[% Cumplimiento PDT 2027]]</f>
        <v>0</v>
      </c>
    </row>
    <row r="33" spans="1:30" ht="94.5" x14ac:dyDescent="0.25">
      <c r="A33" s="71" t="s">
        <v>1941</v>
      </c>
      <c r="B33" s="71" t="s">
        <v>285</v>
      </c>
      <c r="C33" s="71" t="s">
        <v>374</v>
      </c>
      <c r="D33" s="58" t="s">
        <v>748</v>
      </c>
      <c r="E33" s="71" t="s">
        <v>375</v>
      </c>
      <c r="F33" s="71" t="s">
        <v>749</v>
      </c>
      <c r="G33" s="71" t="s">
        <v>376</v>
      </c>
      <c r="H33" s="71" t="s">
        <v>1681</v>
      </c>
      <c r="I33" s="139">
        <v>210203800</v>
      </c>
      <c r="J33" s="71" t="s">
        <v>1221</v>
      </c>
      <c r="K33" s="71" t="s">
        <v>1223</v>
      </c>
      <c r="L33" t="s">
        <v>423</v>
      </c>
      <c r="M33" s="63">
        <v>5</v>
      </c>
      <c r="N33" s="218">
        <v>0.33333333333333337</v>
      </c>
      <c r="O33" t="s">
        <v>582</v>
      </c>
      <c r="P33" t="s">
        <v>1682</v>
      </c>
      <c r="Q33" t="s">
        <v>589</v>
      </c>
      <c r="S33" s="63">
        <v>1</v>
      </c>
      <c r="T33" s="63">
        <v>3</v>
      </c>
      <c r="U33" s="63">
        <v>1</v>
      </c>
      <c r="V33" s="285">
        <v>0</v>
      </c>
      <c r="W33" s="285">
        <v>0</v>
      </c>
      <c r="X33" s="285">
        <f>VLOOKUP(Table4[[#This Row],[Código de indicador de producto (MGA)2]],'METAS Y SECRETARIAS 2025'!$E$1:$U$129,13,FALSE)</f>
        <v>0</v>
      </c>
      <c r="Y33" s="236">
        <f>VLOOKUP(Table4[[#This Row],[Código de indicador de producto (MGA)2]],'METAS Y SECRETARIAS 2025'!$E$1:$U$129,17,FALSE)</f>
        <v>0</v>
      </c>
      <c r="AD33">
        <f>Table4[[#This Row],[% Cumplimiento PDT 2024]]+Table4[[#This Row],[% Cumplimiento PDT 2025]]+Table4[[#This Row],[% Cumplimiento PDT 2026]]+Table4[[#This Row],[% Cumplimiento PDT 2027]]</f>
        <v>0</v>
      </c>
    </row>
    <row r="34" spans="1:30" ht="63" x14ac:dyDescent="0.25">
      <c r="A34" s="71" t="s">
        <v>1941</v>
      </c>
      <c r="B34" s="71" t="s">
        <v>285</v>
      </c>
      <c r="C34" s="71" t="s">
        <v>374</v>
      </c>
      <c r="D34" s="58" t="s">
        <v>748</v>
      </c>
      <c r="E34" s="71" t="s">
        <v>375</v>
      </c>
      <c r="F34" s="71" t="s">
        <v>749</v>
      </c>
      <c r="G34" s="71" t="s">
        <v>376</v>
      </c>
      <c r="H34" s="71" t="s">
        <v>65</v>
      </c>
      <c r="I34" s="139">
        <v>210205800</v>
      </c>
      <c r="J34" s="71" t="s">
        <v>764</v>
      </c>
      <c r="K34" s="71" t="s">
        <v>766</v>
      </c>
      <c r="L34" t="s">
        <v>423</v>
      </c>
      <c r="M34" s="63">
        <v>150</v>
      </c>
      <c r="N34" s="218">
        <v>0.25</v>
      </c>
      <c r="O34" t="s">
        <v>582</v>
      </c>
      <c r="P34" t="s">
        <v>1682</v>
      </c>
      <c r="Q34" t="s">
        <v>589</v>
      </c>
      <c r="R34" s="63">
        <v>1</v>
      </c>
      <c r="S34" s="63">
        <v>80</v>
      </c>
      <c r="T34" s="63">
        <v>40</v>
      </c>
      <c r="U34" s="63">
        <v>30</v>
      </c>
      <c r="V34" s="285">
        <f>VLOOKUP(Table4[[#This Row],[Código de indicador de producto (MGA)2]],'METAS Y SECRETARIAS 2024'!$E$1:$V$93,14,FALSE)</f>
        <v>0</v>
      </c>
      <c r="W34" s="285">
        <f>VLOOKUP(Table4[[#This Row],[Código de indicador de producto (MGA)2]],'METAS Y SECRETARIAS 2024'!$E$1:$V$93,18,FALSE)</f>
        <v>0</v>
      </c>
      <c r="X34" s="285">
        <f>VLOOKUP(Table4[[#This Row],[Código de indicador de producto (MGA)2]],'METAS Y SECRETARIAS 2025'!$E$1:$U$129,13,FALSE)</f>
        <v>0</v>
      </c>
      <c r="Y34" s="236">
        <f>VLOOKUP(Table4[[#This Row],[Código de indicador de producto (MGA)2]],'METAS Y SECRETARIAS 2025'!$E$1:$U$129,17,FALSE)</f>
        <v>0</v>
      </c>
      <c r="AD34">
        <f>Table4[[#This Row],[% Cumplimiento PDT 2024]]+Table4[[#This Row],[% Cumplimiento PDT 2025]]+Table4[[#This Row],[% Cumplimiento PDT 2026]]+Table4[[#This Row],[% Cumplimiento PDT 2027]]</f>
        <v>0</v>
      </c>
    </row>
    <row r="35" spans="1:30" ht="78.75" x14ac:dyDescent="0.25">
      <c r="A35" s="71" t="s">
        <v>298</v>
      </c>
      <c r="B35" s="71" t="s">
        <v>315</v>
      </c>
      <c r="C35" s="71" t="s">
        <v>316</v>
      </c>
      <c r="D35" s="58" t="s">
        <v>577</v>
      </c>
      <c r="E35" s="71" t="s">
        <v>317</v>
      </c>
      <c r="F35" s="71" t="s">
        <v>578</v>
      </c>
      <c r="G35" s="71" t="s">
        <v>318</v>
      </c>
      <c r="H35" s="71" t="s">
        <v>1710</v>
      </c>
      <c r="I35" s="139">
        <v>220102600</v>
      </c>
      <c r="J35" s="71" t="s">
        <v>1368</v>
      </c>
      <c r="K35" s="71" t="s">
        <v>1369</v>
      </c>
      <c r="L35" t="s">
        <v>423</v>
      </c>
      <c r="M35" s="63">
        <v>9</v>
      </c>
      <c r="N35" s="218">
        <v>1</v>
      </c>
      <c r="O35" t="s">
        <v>582</v>
      </c>
      <c r="P35" t="s">
        <v>1709</v>
      </c>
      <c r="Q35" s="85" t="s">
        <v>584</v>
      </c>
      <c r="S35" s="63">
        <v>9</v>
      </c>
      <c r="V35" s="285">
        <v>0</v>
      </c>
      <c r="W35" s="285">
        <v>0</v>
      </c>
      <c r="X35" s="285">
        <f>VLOOKUP(Table4[[#This Row],[Código de indicador de producto (MGA)2]],'METAS Y SECRETARIAS 2025'!$E$1:$U$129,13,FALSE)</f>
        <v>0</v>
      </c>
      <c r="Y35" s="236">
        <f>VLOOKUP(Table4[[#This Row],[Código de indicador de producto (MGA)2]],'METAS Y SECRETARIAS 2025'!$E$1:$U$129,17,FALSE)</f>
        <v>0</v>
      </c>
      <c r="AD35">
        <f>Table4[[#This Row],[% Cumplimiento PDT 2024]]+Table4[[#This Row],[% Cumplimiento PDT 2025]]+Table4[[#This Row],[% Cumplimiento PDT 2026]]+Table4[[#This Row],[% Cumplimiento PDT 2027]]</f>
        <v>0</v>
      </c>
    </row>
    <row r="36" spans="1:30" ht="47.25" x14ac:dyDescent="0.25">
      <c r="A36" s="71" t="s">
        <v>298</v>
      </c>
      <c r="B36" s="71" t="s">
        <v>315</v>
      </c>
      <c r="C36" s="71" t="s">
        <v>316</v>
      </c>
      <c r="D36" s="58" t="s">
        <v>577</v>
      </c>
      <c r="E36" s="71" t="s">
        <v>317</v>
      </c>
      <c r="F36" s="71" t="s">
        <v>578</v>
      </c>
      <c r="G36" s="71" t="s">
        <v>318</v>
      </c>
      <c r="H36" s="71" t="s">
        <v>68</v>
      </c>
      <c r="I36" s="139">
        <v>220102900</v>
      </c>
      <c r="J36" s="71" t="s">
        <v>581</v>
      </c>
      <c r="K36" s="71" t="s">
        <v>583</v>
      </c>
      <c r="L36" t="s">
        <v>423</v>
      </c>
      <c r="M36" s="63">
        <v>650</v>
      </c>
      <c r="N36" s="218">
        <v>0.25</v>
      </c>
      <c r="O36" t="s">
        <v>582</v>
      </c>
      <c r="P36" t="s">
        <v>1709</v>
      </c>
      <c r="Q36" t="s">
        <v>584</v>
      </c>
      <c r="R36" s="63">
        <v>650</v>
      </c>
      <c r="S36" s="63">
        <v>650</v>
      </c>
      <c r="T36" s="63">
        <v>650</v>
      </c>
      <c r="U36" s="63">
        <v>650</v>
      </c>
      <c r="V36" s="285">
        <f>VLOOKUP(Table4[[#This Row],[Código de indicador de producto (MGA)2]],'METAS Y SECRETARIAS 2024'!$E$1:$V$93,14,FALSE)</f>
        <v>0.96</v>
      </c>
      <c r="W36" s="285">
        <f>VLOOKUP(Table4[[#This Row],[Código de indicador de producto (MGA)2]],'METAS Y SECRETARIAS 2024'!$E$1:$V$93,18,FALSE)</f>
        <v>0.15483870967741933</v>
      </c>
      <c r="X36" s="285">
        <f>VLOOKUP(Table4[[#This Row],[Código de indicador de producto (MGA)2]],'METAS Y SECRETARIAS 2025'!$E$1:$U$129,13,FALSE)</f>
        <v>0.4</v>
      </c>
      <c r="Y36" s="236">
        <f>VLOOKUP(Table4[[#This Row],[Código de indicador de producto (MGA)2]],'METAS Y SECRETARIAS 2025'!$E$1:$U$129,17,FALSE)</f>
        <v>6.4516129032258063E-2</v>
      </c>
      <c r="AD36">
        <f>Table4[[#This Row],[% Cumplimiento PDT 2024]]+Table4[[#This Row],[% Cumplimiento PDT 2025]]+Table4[[#This Row],[% Cumplimiento PDT 2026]]+Table4[[#This Row],[% Cumplimiento PDT 2027]]</f>
        <v>0.2193548387096774</v>
      </c>
    </row>
    <row r="37" spans="1:30" ht="78.75" x14ac:dyDescent="0.25">
      <c r="A37" s="71" t="s">
        <v>298</v>
      </c>
      <c r="B37" s="71" t="s">
        <v>315</v>
      </c>
      <c r="C37" s="71" t="s">
        <v>316</v>
      </c>
      <c r="D37" s="58" t="s">
        <v>577</v>
      </c>
      <c r="E37" s="71" t="s">
        <v>317</v>
      </c>
      <c r="F37" s="71" t="s">
        <v>578</v>
      </c>
      <c r="G37" s="71" t="s">
        <v>318</v>
      </c>
      <c r="H37" s="71" t="s">
        <v>71</v>
      </c>
      <c r="I37" s="139">
        <v>220103300</v>
      </c>
      <c r="J37" s="71" t="s">
        <v>587</v>
      </c>
      <c r="K37" s="71" t="s">
        <v>588</v>
      </c>
      <c r="L37" t="s">
        <v>423</v>
      </c>
      <c r="M37" s="63">
        <v>4000</v>
      </c>
      <c r="N37" s="218">
        <v>0.25</v>
      </c>
      <c r="O37" t="s">
        <v>582</v>
      </c>
      <c r="P37" t="s">
        <v>1709</v>
      </c>
      <c r="Q37" t="s">
        <v>589</v>
      </c>
      <c r="R37" s="63">
        <v>1000</v>
      </c>
      <c r="S37" s="63">
        <v>1000</v>
      </c>
      <c r="T37" s="63">
        <v>1000</v>
      </c>
      <c r="U37" s="63">
        <v>1000</v>
      </c>
      <c r="V37" s="285">
        <f>VLOOKUP(Table4[[#This Row],[Código de indicador de producto (MGA)2]],'METAS Y SECRETARIAS 2024'!$E$1:$V$93,14,FALSE)</f>
        <v>1</v>
      </c>
      <c r="W37" s="285">
        <f>VLOOKUP(Table4[[#This Row],[Código de indicador de producto (MGA)2]],'METAS Y SECRETARIAS 2024'!$E$1:$V$93,18,FALSE)</f>
        <v>0.16129032258064516</v>
      </c>
      <c r="X37" s="285">
        <f>VLOOKUP(Table4[[#This Row],[Código de indicador de producto (MGA)2]],'METAS Y SECRETARIAS 2025'!$E$1:$U$129,13,FALSE)</f>
        <v>0.6</v>
      </c>
      <c r="Y37" s="236">
        <f>VLOOKUP(Table4[[#This Row],[Código de indicador de producto (MGA)2]],'METAS Y SECRETARIAS 2025'!$E$1:$U$129,17,FALSE)</f>
        <v>9.6774193548387094E-2</v>
      </c>
      <c r="AD37">
        <f>Table4[[#This Row],[% Cumplimiento PDT 2024]]+Table4[[#This Row],[% Cumplimiento PDT 2025]]+Table4[[#This Row],[% Cumplimiento PDT 2026]]+Table4[[#This Row],[% Cumplimiento PDT 2027]]</f>
        <v>0.25806451612903225</v>
      </c>
    </row>
    <row r="38" spans="1:30" ht="78.75" x14ac:dyDescent="0.25">
      <c r="A38" s="71" t="s">
        <v>298</v>
      </c>
      <c r="B38" s="71" t="s">
        <v>315</v>
      </c>
      <c r="C38" s="71" t="s">
        <v>316</v>
      </c>
      <c r="D38" s="58" t="s">
        <v>577</v>
      </c>
      <c r="E38" s="71" t="s">
        <v>317</v>
      </c>
      <c r="F38" s="71" t="s">
        <v>578</v>
      </c>
      <c r="G38" s="71" t="s">
        <v>318</v>
      </c>
      <c r="H38" s="71" t="s">
        <v>1708</v>
      </c>
      <c r="I38" s="139">
        <v>220103400</v>
      </c>
      <c r="J38" s="71" t="s">
        <v>1360</v>
      </c>
      <c r="K38" s="71" t="s">
        <v>1361</v>
      </c>
      <c r="L38" t="s">
        <v>423</v>
      </c>
      <c r="M38" s="63">
        <v>200</v>
      </c>
      <c r="N38" s="218">
        <v>0.5</v>
      </c>
      <c r="O38" t="s">
        <v>582</v>
      </c>
      <c r="P38" t="s">
        <v>1709</v>
      </c>
      <c r="Q38" t="s">
        <v>589</v>
      </c>
      <c r="S38" s="63">
        <v>119</v>
      </c>
      <c r="T38" s="63">
        <v>81</v>
      </c>
      <c r="V38" s="285">
        <v>0</v>
      </c>
      <c r="W38" s="285">
        <v>0</v>
      </c>
      <c r="X38" s="285">
        <f>VLOOKUP(Table4[[#This Row],[Código de indicador de producto (MGA)2]],'METAS Y SECRETARIAS 2025'!$E$1:$U$129,13,FALSE)</f>
        <v>0</v>
      </c>
      <c r="Y38" s="236">
        <f>VLOOKUP(Table4[[#This Row],[Código de indicador de producto (MGA)2]],'METAS Y SECRETARIAS 2025'!$E$1:$U$129,17,FALSE)</f>
        <v>0</v>
      </c>
      <c r="AD38">
        <f>Table4[[#This Row],[% Cumplimiento PDT 2024]]+Table4[[#This Row],[% Cumplimiento PDT 2025]]+Table4[[#This Row],[% Cumplimiento PDT 2026]]+Table4[[#This Row],[% Cumplimiento PDT 2027]]</f>
        <v>0</v>
      </c>
    </row>
    <row r="39" spans="1:30" ht="63" x14ac:dyDescent="0.25">
      <c r="A39" s="71" t="s">
        <v>298</v>
      </c>
      <c r="B39" s="71" t="s">
        <v>315</v>
      </c>
      <c r="C39" s="71" t="s">
        <v>316</v>
      </c>
      <c r="D39" s="58" t="s">
        <v>577</v>
      </c>
      <c r="E39" s="71" t="s">
        <v>317</v>
      </c>
      <c r="F39" s="71" t="s">
        <v>578</v>
      </c>
      <c r="G39" s="71" t="s">
        <v>318</v>
      </c>
      <c r="H39" s="71" t="s">
        <v>74</v>
      </c>
      <c r="I39" s="139">
        <v>220106200</v>
      </c>
      <c r="J39" s="71" t="s">
        <v>592</v>
      </c>
      <c r="K39" s="71" t="s">
        <v>593</v>
      </c>
      <c r="L39" t="s">
        <v>423</v>
      </c>
      <c r="M39" s="63">
        <v>9</v>
      </c>
      <c r="N39" s="218">
        <v>0.25</v>
      </c>
      <c r="O39" t="s">
        <v>582</v>
      </c>
      <c r="P39" t="s">
        <v>1709</v>
      </c>
      <c r="Q39" t="s">
        <v>584</v>
      </c>
      <c r="R39" s="63">
        <v>9</v>
      </c>
      <c r="S39" s="63">
        <v>9</v>
      </c>
      <c r="T39" s="63">
        <v>9</v>
      </c>
      <c r="U39" s="63">
        <v>9</v>
      </c>
      <c r="V39" s="285">
        <f>VLOOKUP(Table4[[#This Row],[Código de indicador de producto (MGA)2]],'METAS Y SECRETARIAS 2024'!$E$1:$V$93,14,FALSE)</f>
        <v>1</v>
      </c>
      <c r="W39" s="285">
        <f>VLOOKUP(Table4[[#This Row],[Código de indicador de producto (MGA)2]],'METAS Y SECRETARIAS 2024'!$E$1:$V$93,18,FALSE)</f>
        <v>0.16129032258064516</v>
      </c>
      <c r="X39" s="285">
        <f>VLOOKUP(Table4[[#This Row],[Código de indicador de producto (MGA)2]],'METAS Y SECRETARIAS 2025'!$E$1:$U$129,13,FALSE)</f>
        <v>0.55000000000000004</v>
      </c>
      <c r="Y39" s="236">
        <f>VLOOKUP(Table4[[#This Row],[Código de indicador de producto (MGA)2]],'METAS Y SECRETARIAS 2025'!$E$1:$U$129,17,FALSE)</f>
        <v>8.8709677419354843E-2</v>
      </c>
      <c r="AD39">
        <f>Table4[[#This Row],[% Cumplimiento PDT 2024]]+Table4[[#This Row],[% Cumplimiento PDT 2025]]+Table4[[#This Row],[% Cumplimiento PDT 2026]]+Table4[[#This Row],[% Cumplimiento PDT 2027]]</f>
        <v>0.25</v>
      </c>
    </row>
    <row r="40" spans="1:30" ht="63" x14ac:dyDescent="0.25">
      <c r="A40" s="71" t="s">
        <v>298</v>
      </c>
      <c r="B40" s="71" t="s">
        <v>315</v>
      </c>
      <c r="C40" s="71" t="s">
        <v>316</v>
      </c>
      <c r="D40" s="58" t="s">
        <v>577</v>
      </c>
      <c r="E40" s="71" t="s">
        <v>317</v>
      </c>
      <c r="F40" s="71" t="s">
        <v>578</v>
      </c>
      <c r="G40" s="71" t="s">
        <v>318</v>
      </c>
      <c r="H40" s="71" t="s">
        <v>1705</v>
      </c>
      <c r="I40" s="139">
        <v>220106700</v>
      </c>
      <c r="J40" s="71" t="s">
        <v>1344</v>
      </c>
      <c r="K40" s="71" t="s">
        <v>1345</v>
      </c>
      <c r="L40" t="s">
        <v>423</v>
      </c>
      <c r="M40" s="63">
        <v>9</v>
      </c>
      <c r="N40" s="218">
        <v>0.33333333333333337</v>
      </c>
      <c r="O40" t="s">
        <v>582</v>
      </c>
      <c r="P40" t="s">
        <v>1668</v>
      </c>
      <c r="Q40" t="s">
        <v>589</v>
      </c>
      <c r="S40" s="63">
        <v>3</v>
      </c>
      <c r="T40" s="63">
        <v>3</v>
      </c>
      <c r="U40" s="63">
        <v>3</v>
      </c>
      <c r="V40" s="285">
        <v>0</v>
      </c>
      <c r="W40" s="285">
        <v>0</v>
      </c>
      <c r="X40" s="285">
        <f>VLOOKUP(Table4[[#This Row],[Código de indicador de producto (MGA)2]],'METAS Y SECRETARIAS 2025'!$E$1:$U$129,13,FALSE)</f>
        <v>0</v>
      </c>
      <c r="Y40" s="236">
        <f>VLOOKUP(Table4[[#This Row],[Código de indicador de producto (MGA)2]],'METAS Y SECRETARIAS 2025'!$E$1:$U$129,17,FALSE)</f>
        <v>0</v>
      </c>
      <c r="AD40">
        <f>Table4[[#This Row],[% Cumplimiento PDT 2024]]+Table4[[#This Row],[% Cumplimiento PDT 2025]]+Table4[[#This Row],[% Cumplimiento PDT 2026]]+Table4[[#This Row],[% Cumplimiento PDT 2027]]</f>
        <v>0</v>
      </c>
    </row>
    <row r="41" spans="1:30" ht="63" x14ac:dyDescent="0.25">
      <c r="A41" s="71" t="s">
        <v>298</v>
      </c>
      <c r="B41" s="71" t="s">
        <v>315</v>
      </c>
      <c r="C41" s="71" t="s">
        <v>316</v>
      </c>
      <c r="D41" s="58" t="s">
        <v>577</v>
      </c>
      <c r="E41" s="71" t="s">
        <v>317</v>
      </c>
      <c r="F41" s="71" t="s">
        <v>578</v>
      </c>
      <c r="G41" s="71" t="s">
        <v>318</v>
      </c>
      <c r="H41" s="71" t="s">
        <v>1706</v>
      </c>
      <c r="I41" s="139">
        <v>220107300</v>
      </c>
      <c r="J41" s="71" t="s">
        <v>1349</v>
      </c>
      <c r="K41" s="71" t="s">
        <v>1350</v>
      </c>
      <c r="L41" t="s">
        <v>423</v>
      </c>
      <c r="M41" s="63">
        <v>800</v>
      </c>
      <c r="N41" s="218">
        <v>0.33333333333333337</v>
      </c>
      <c r="O41" t="s">
        <v>582</v>
      </c>
      <c r="P41" t="s">
        <v>1668</v>
      </c>
      <c r="Q41" t="s">
        <v>589</v>
      </c>
      <c r="S41" s="63">
        <v>300</v>
      </c>
      <c r="T41" s="63">
        <v>300</v>
      </c>
      <c r="U41" s="63">
        <v>200</v>
      </c>
      <c r="V41" s="285">
        <v>0</v>
      </c>
      <c r="W41" s="285">
        <v>0</v>
      </c>
      <c r="X41" s="285">
        <f>VLOOKUP(Table4[[#This Row],[Código de indicador de producto (MGA)2]],'METAS Y SECRETARIAS 2025'!$E$1:$U$129,13,FALSE)</f>
        <v>0.7</v>
      </c>
      <c r="Y41" s="236">
        <f>VLOOKUP(Table4[[#This Row],[Código de indicador de producto (MGA)2]],'METAS Y SECRETARIAS 2025'!$E$1:$U$129,17,FALSE)</f>
        <v>0.1129032258064516</v>
      </c>
      <c r="AD41">
        <f>Table4[[#This Row],[% Cumplimiento PDT 2024]]+Table4[[#This Row],[% Cumplimiento PDT 2025]]+Table4[[#This Row],[% Cumplimiento PDT 2026]]+Table4[[#This Row],[% Cumplimiento PDT 2027]]</f>
        <v>0.1129032258064516</v>
      </c>
    </row>
    <row r="42" spans="1:30" ht="110.25" x14ac:dyDescent="0.25">
      <c r="A42" s="71" t="s">
        <v>298</v>
      </c>
      <c r="B42" s="71" t="s">
        <v>315</v>
      </c>
      <c r="C42" s="71" t="s">
        <v>316</v>
      </c>
      <c r="D42" s="58" t="s">
        <v>577</v>
      </c>
      <c r="E42" s="71" t="s">
        <v>317</v>
      </c>
      <c r="F42" s="71" t="s">
        <v>578</v>
      </c>
      <c r="G42" s="71" t="s">
        <v>318</v>
      </c>
      <c r="H42" s="71" t="s">
        <v>1707</v>
      </c>
      <c r="I42" s="139">
        <v>220107600</v>
      </c>
      <c r="J42" s="71" t="s">
        <v>1355</v>
      </c>
      <c r="K42" s="71" t="s">
        <v>1356</v>
      </c>
      <c r="L42" t="s">
        <v>423</v>
      </c>
      <c r="M42" s="63">
        <v>3</v>
      </c>
      <c r="N42" s="218">
        <v>1</v>
      </c>
      <c r="O42" t="s">
        <v>582</v>
      </c>
      <c r="P42" t="s">
        <v>1668</v>
      </c>
      <c r="Q42" s="85" t="s">
        <v>584</v>
      </c>
      <c r="S42" s="286"/>
      <c r="T42" s="286">
        <v>3</v>
      </c>
      <c r="V42" s="285">
        <v>0</v>
      </c>
      <c r="W42" s="285">
        <v>0</v>
      </c>
      <c r="X42" s="236">
        <v>0</v>
      </c>
      <c r="Y42" s="236">
        <v>0</v>
      </c>
      <c r="AD42">
        <f>Table4[[#This Row],[% Cumplimiento PDT 2024]]+Table4[[#This Row],[% Cumplimiento PDT 2025]]+Table4[[#This Row],[% Cumplimiento PDT 2026]]+Table4[[#This Row],[% Cumplimiento PDT 2027]]</f>
        <v>0</v>
      </c>
    </row>
    <row r="43" spans="1:30" ht="94.5" x14ac:dyDescent="0.25">
      <c r="A43" s="71" t="s">
        <v>298</v>
      </c>
      <c r="B43" s="71" t="s">
        <v>315</v>
      </c>
      <c r="C43" s="71" t="s">
        <v>316</v>
      </c>
      <c r="D43" s="58" t="s">
        <v>577</v>
      </c>
      <c r="E43" s="71" t="s">
        <v>317</v>
      </c>
      <c r="F43" s="71" t="s">
        <v>578</v>
      </c>
      <c r="G43" s="71" t="s">
        <v>318</v>
      </c>
      <c r="H43" s="71" t="s">
        <v>77</v>
      </c>
      <c r="I43" s="139">
        <v>220107900</v>
      </c>
      <c r="J43" s="71" t="s">
        <v>596</v>
      </c>
      <c r="K43" s="71" t="s">
        <v>597</v>
      </c>
      <c r="L43" t="s">
        <v>423</v>
      </c>
      <c r="M43" s="63">
        <v>7391</v>
      </c>
      <c r="N43" s="218">
        <v>0.25</v>
      </c>
      <c r="O43" t="s">
        <v>582</v>
      </c>
      <c r="P43" t="s">
        <v>1709</v>
      </c>
      <c r="Q43" t="s">
        <v>584</v>
      </c>
      <c r="R43" s="63">
        <v>7391</v>
      </c>
      <c r="S43" s="63">
        <v>7391</v>
      </c>
      <c r="T43" s="63">
        <v>7391</v>
      </c>
      <c r="U43" s="63">
        <v>7391</v>
      </c>
      <c r="V43" s="285">
        <f>VLOOKUP(Table4[[#This Row],[Código de indicador de producto (MGA)2]],'METAS Y SECRETARIAS 2024'!$E$1:$V$93,14,FALSE)</f>
        <v>0.7</v>
      </c>
      <c r="W43" s="285">
        <f>VLOOKUP(Table4[[#This Row],[Código de indicador de producto (MGA)2]],'METAS Y SECRETARIAS 2024'!$E$1:$V$93,18,FALSE)</f>
        <v>0.1129032258064516</v>
      </c>
      <c r="X43" s="285">
        <f>VLOOKUP(Table4[[#This Row],[Código de indicador de producto (MGA)2]],'METAS Y SECRETARIAS 2025'!$E$1:$U$129,13,FALSE)</f>
        <v>0.37</v>
      </c>
      <c r="Y43" s="236">
        <f>VLOOKUP(Table4[[#This Row],[Código de indicador de producto (MGA)2]],'METAS Y SECRETARIAS 2025'!$E$1:$U$129,17,FALSE)</f>
        <v>5.9677419354838709E-2</v>
      </c>
      <c r="AD43">
        <f>Table4[[#This Row],[% Cumplimiento PDT 2024]]+Table4[[#This Row],[% Cumplimiento PDT 2025]]+Table4[[#This Row],[% Cumplimiento PDT 2026]]+Table4[[#This Row],[% Cumplimiento PDT 2027]]</f>
        <v>0.17258064516129029</v>
      </c>
    </row>
    <row r="44" spans="1:30" ht="94.5" x14ac:dyDescent="0.25">
      <c r="A44" s="71" t="s">
        <v>298</v>
      </c>
      <c r="B44" s="71" t="s">
        <v>315</v>
      </c>
      <c r="C44" s="71" t="s">
        <v>316</v>
      </c>
      <c r="D44" s="58" t="s">
        <v>577</v>
      </c>
      <c r="E44" s="71" t="s">
        <v>317</v>
      </c>
      <c r="F44" s="71" t="s">
        <v>598</v>
      </c>
      <c r="G44" s="71" t="s">
        <v>387</v>
      </c>
      <c r="H44" s="71" t="s">
        <v>1651</v>
      </c>
      <c r="I44" s="139">
        <v>220206200</v>
      </c>
      <c r="J44" s="71" t="s">
        <v>601</v>
      </c>
      <c r="K44" s="71" t="s">
        <v>602</v>
      </c>
      <c r="L44" t="s">
        <v>423</v>
      </c>
      <c r="M44" s="63">
        <v>1200</v>
      </c>
      <c r="N44" s="218">
        <v>0.25</v>
      </c>
      <c r="O44" t="s">
        <v>582</v>
      </c>
      <c r="P44" t="s">
        <v>1709</v>
      </c>
      <c r="Q44" s="85" t="s">
        <v>589</v>
      </c>
      <c r="R44" s="63">
        <v>300</v>
      </c>
      <c r="S44" s="63">
        <v>300</v>
      </c>
      <c r="T44" s="63">
        <v>300</v>
      </c>
      <c r="U44" s="63">
        <v>300</v>
      </c>
      <c r="V44" s="285">
        <f>VLOOKUP(Table4[[#This Row],[Código de indicador de producto (MGA)2]],'METAS Y SECRETARIAS 2024'!$E$1:$V$93,14,FALSE)</f>
        <v>1</v>
      </c>
      <c r="W44" s="285">
        <f>VLOOKUP(Table4[[#This Row],[Código de indicador de producto (MGA)2]],'METAS Y SECRETARIAS 2024'!$E$1:$V$93,18,FALSE)</f>
        <v>0.16129032258064516</v>
      </c>
      <c r="X44" s="285">
        <f>VLOOKUP(Table4[[#This Row],[Código de indicador de producto (MGA)2]],'METAS Y SECRETARIAS 2025'!$E$1:$U$129,13,FALSE)</f>
        <v>0.5</v>
      </c>
      <c r="Y44" s="236">
        <f>VLOOKUP(Table4[[#This Row],[Código de indicador de producto (MGA)2]],'METAS Y SECRETARIAS 2025'!$E$1:$U$129,17,FALSE)</f>
        <v>0.64516129</v>
      </c>
      <c r="AD44">
        <f>Table4[[#This Row],[% Cumplimiento PDT 2024]]+Table4[[#This Row],[% Cumplimiento PDT 2025]]+Table4[[#This Row],[% Cumplimiento PDT 2026]]+Table4[[#This Row],[% Cumplimiento PDT 2027]]</f>
        <v>0.80645161258064513</v>
      </c>
    </row>
    <row r="45" spans="1:30" ht="63" x14ac:dyDescent="0.25">
      <c r="A45" s="71" t="s">
        <v>298</v>
      </c>
      <c r="B45" s="71" t="s">
        <v>315</v>
      </c>
      <c r="C45" s="71" t="s">
        <v>316</v>
      </c>
      <c r="D45" s="58" t="s">
        <v>577</v>
      </c>
      <c r="E45" s="71" t="s">
        <v>317</v>
      </c>
      <c r="F45" s="71" t="s">
        <v>598</v>
      </c>
      <c r="G45" s="71" t="s">
        <v>387</v>
      </c>
      <c r="H45" s="71" t="s">
        <v>83</v>
      </c>
      <c r="I45" s="139">
        <v>220206300</v>
      </c>
      <c r="J45" s="71" t="s">
        <v>605</v>
      </c>
      <c r="K45" s="71" t="s">
        <v>606</v>
      </c>
      <c r="L45" t="s">
        <v>423</v>
      </c>
      <c r="M45" s="63">
        <v>30</v>
      </c>
      <c r="N45" s="218">
        <v>0.25</v>
      </c>
      <c r="O45" t="s">
        <v>582</v>
      </c>
      <c r="P45" t="s">
        <v>1709</v>
      </c>
      <c r="Q45" t="s">
        <v>584</v>
      </c>
      <c r="R45" s="63">
        <v>30</v>
      </c>
      <c r="S45" s="63">
        <v>30</v>
      </c>
      <c r="T45" s="63">
        <v>30</v>
      </c>
      <c r="U45" s="63">
        <v>30</v>
      </c>
      <c r="V45" s="285">
        <f>VLOOKUP(Table4[[#This Row],[Código de indicador de producto (MGA)2]],'METAS Y SECRETARIAS 2024'!$E$1:$V$93,14,FALSE)</f>
        <v>0.6</v>
      </c>
      <c r="W45" s="285">
        <f>VLOOKUP(Table4[[#This Row],[Código de indicador de producto (MGA)2]],'METAS Y SECRETARIAS 2024'!$E$1:$V$93,18,FALSE)</f>
        <v>9.6774193548387094E-2</v>
      </c>
      <c r="X45" s="285">
        <f>VLOOKUP(Table4[[#This Row],[Código de indicador de producto (MGA)2]],'METAS Y SECRETARIAS 2025'!$E$1:$U$129,13,FALSE)</f>
        <v>0</v>
      </c>
      <c r="Y45" s="236">
        <f>VLOOKUP(Table4[[#This Row],[Código de indicador de producto (MGA)2]],'METAS Y SECRETARIAS 2025'!$E$1:$U$129,17,FALSE)</f>
        <v>0</v>
      </c>
      <c r="AD45">
        <f>Table4[[#This Row],[% Cumplimiento PDT 2024]]+Table4[[#This Row],[% Cumplimiento PDT 2025]]+Table4[[#This Row],[% Cumplimiento PDT 2026]]+Table4[[#This Row],[% Cumplimiento PDT 2027]]</f>
        <v>9.6774193548387094E-2</v>
      </c>
    </row>
    <row r="46" spans="1:30" ht="110.25" x14ac:dyDescent="0.25">
      <c r="A46" s="71" t="s">
        <v>278</v>
      </c>
      <c r="B46" s="71" t="s">
        <v>285</v>
      </c>
      <c r="C46" s="71" t="s">
        <v>393</v>
      </c>
      <c r="D46" s="58" t="s">
        <v>609</v>
      </c>
      <c r="E46" s="71" t="s">
        <v>394</v>
      </c>
      <c r="F46" s="71" t="s">
        <v>610</v>
      </c>
      <c r="G46" s="71" t="s">
        <v>395</v>
      </c>
      <c r="H46" s="71" t="s">
        <v>1737</v>
      </c>
      <c r="I46" s="139">
        <v>230106200</v>
      </c>
      <c r="J46" s="71" t="s">
        <v>1525</v>
      </c>
      <c r="K46" s="71" t="s">
        <v>1526</v>
      </c>
      <c r="L46" t="s">
        <v>423</v>
      </c>
      <c r="M46" s="63">
        <v>3500</v>
      </c>
      <c r="N46" s="218">
        <v>0.33333333333333337</v>
      </c>
      <c r="O46" t="s">
        <v>582</v>
      </c>
      <c r="P46" t="s">
        <v>1709</v>
      </c>
      <c r="Q46" t="s">
        <v>589</v>
      </c>
      <c r="S46" s="63">
        <v>1500</v>
      </c>
      <c r="T46" s="63">
        <v>1000</v>
      </c>
      <c r="U46" s="63">
        <v>1000</v>
      </c>
      <c r="V46" s="285">
        <v>0</v>
      </c>
      <c r="W46" s="285">
        <v>0</v>
      </c>
      <c r="X46" s="285">
        <f>VLOOKUP(Table4[[#This Row],[Código de indicador de producto (MGA)2]],'METAS Y SECRETARIAS 2025'!$E$1:$U$129,13,FALSE)</f>
        <v>0.5</v>
      </c>
      <c r="Y46" s="236">
        <f>VLOOKUP(Table4[[#This Row],[Código de indicador de producto (MGA)2]],'METAS Y SECRETARIAS 2025'!$E$1:$U$129,17,FALSE)</f>
        <v>8.0645161290322578E-2</v>
      </c>
      <c r="AD46">
        <f>Table4[[#This Row],[% Cumplimiento PDT 2024]]+Table4[[#This Row],[% Cumplimiento PDT 2025]]+Table4[[#This Row],[% Cumplimiento PDT 2026]]+Table4[[#This Row],[% Cumplimiento PDT 2027]]</f>
        <v>8.0645161290322578E-2</v>
      </c>
    </row>
    <row r="47" spans="1:30" ht="94.5" x14ac:dyDescent="0.25">
      <c r="A47" s="71" t="s">
        <v>278</v>
      </c>
      <c r="B47" s="71" t="s">
        <v>285</v>
      </c>
      <c r="C47" s="71" t="s">
        <v>393</v>
      </c>
      <c r="D47" s="58" t="s">
        <v>609</v>
      </c>
      <c r="E47" s="71" t="s">
        <v>394</v>
      </c>
      <c r="F47" s="71" t="s">
        <v>610</v>
      </c>
      <c r="G47" s="71" t="s">
        <v>395</v>
      </c>
      <c r="H47" s="71" t="s">
        <v>86</v>
      </c>
      <c r="I47" s="139">
        <v>230107500</v>
      </c>
      <c r="J47" s="71" t="s">
        <v>770</v>
      </c>
      <c r="K47" s="71" t="s">
        <v>771</v>
      </c>
      <c r="L47" t="s">
        <v>423</v>
      </c>
      <c r="M47" s="63">
        <v>1</v>
      </c>
      <c r="N47" s="218">
        <v>0.25</v>
      </c>
      <c r="O47" t="s">
        <v>582</v>
      </c>
      <c r="P47" t="s">
        <v>1668</v>
      </c>
      <c r="Q47" t="s">
        <v>584</v>
      </c>
      <c r="R47" s="63">
        <v>1</v>
      </c>
      <c r="S47" s="63">
        <v>1</v>
      </c>
      <c r="T47" s="63">
        <v>1</v>
      </c>
      <c r="U47" s="63">
        <v>1</v>
      </c>
      <c r="V47" s="285">
        <f>VLOOKUP(Table4[[#This Row],[Código de indicador de producto (MGA)2]],'METAS Y SECRETARIAS 2024'!$E$1:$V$93,14,FALSE)</f>
        <v>1</v>
      </c>
      <c r="W47" s="285">
        <f>VLOOKUP(Table4[[#This Row],[Código de indicador de producto (MGA)2]],'METAS Y SECRETARIAS 2024'!$E$1:$V$93,18,FALSE)</f>
        <v>0.16129032258064516</v>
      </c>
      <c r="X47" s="285">
        <f>VLOOKUP(Table4[[#This Row],[Código de indicador de producto (MGA)2]],'METAS Y SECRETARIAS 2025'!$E$1:$U$129,13,FALSE)</f>
        <v>0.46</v>
      </c>
      <c r="Y47" s="236">
        <f>VLOOKUP(Table4[[#This Row],[Código de indicador de producto (MGA)2]],'METAS Y SECRETARIAS 2025'!$E$1:$U$129,17,FALSE)</f>
        <v>7.4193548387096769E-2</v>
      </c>
      <c r="AD47">
        <f>Table4[[#This Row],[% Cumplimiento PDT 2024]]+Table4[[#This Row],[% Cumplimiento PDT 2025]]+Table4[[#This Row],[% Cumplimiento PDT 2026]]+Table4[[#This Row],[% Cumplimiento PDT 2027]]</f>
        <v>0.23548387096774193</v>
      </c>
    </row>
    <row r="48" spans="1:30" ht="63" x14ac:dyDescent="0.25">
      <c r="A48" s="71" t="s">
        <v>278</v>
      </c>
      <c r="B48" s="71" t="s">
        <v>285</v>
      </c>
      <c r="C48" s="71" t="s">
        <v>393</v>
      </c>
      <c r="D48" s="58" t="s">
        <v>609</v>
      </c>
      <c r="E48" s="71" t="s">
        <v>394</v>
      </c>
      <c r="F48" s="71" t="s">
        <v>610</v>
      </c>
      <c r="G48" s="71" t="s">
        <v>395</v>
      </c>
      <c r="H48" s="71" t="s">
        <v>89</v>
      </c>
      <c r="I48" s="139">
        <v>230107900</v>
      </c>
      <c r="J48" s="71" t="s">
        <v>613</v>
      </c>
      <c r="K48" s="71" t="s">
        <v>614</v>
      </c>
      <c r="L48" t="s">
        <v>423</v>
      </c>
      <c r="M48" s="63">
        <v>60</v>
      </c>
      <c r="N48" s="218">
        <v>0.25</v>
      </c>
      <c r="O48" t="s">
        <v>582</v>
      </c>
      <c r="P48" t="s">
        <v>1678</v>
      </c>
      <c r="Q48" s="224" t="s">
        <v>589</v>
      </c>
      <c r="R48" s="286">
        <v>20</v>
      </c>
      <c r="S48" s="286">
        <v>20</v>
      </c>
      <c r="T48" s="286">
        <v>10</v>
      </c>
      <c r="U48" s="286">
        <v>10</v>
      </c>
      <c r="V48" s="285">
        <f>VLOOKUP(Table4[[#This Row],[Código de indicador de producto (MGA)2]],'METAS Y SECRETARIAS 2024'!$E$1:$V$93,14,FALSE)</f>
        <v>1</v>
      </c>
      <c r="W48" s="285">
        <f>VLOOKUP(Table4[[#This Row],[Código de indicador de producto (MGA)2]],'METAS Y SECRETARIAS 2024'!$E$1:$V$93,18,FALSE)</f>
        <v>0.16129032258064516</v>
      </c>
      <c r="X48" s="285">
        <f>VLOOKUP(Table4[[#This Row],[Código de indicador de producto (MGA)2]],'METAS Y SECRETARIAS 2025'!$E$1:$U$129,13,FALSE)</f>
        <v>0.5</v>
      </c>
      <c r="Y48" s="236">
        <f>VLOOKUP(Table4[[#This Row],[Código de indicador de producto (MGA)2]],'METAS Y SECRETARIAS 2025'!$E$1:$U$129,17,FALSE)</f>
        <v>8.0645161290322578E-2</v>
      </c>
      <c r="AD48">
        <f>Table4[[#This Row],[% Cumplimiento PDT 2024]]+Table4[[#This Row],[% Cumplimiento PDT 2025]]+Table4[[#This Row],[% Cumplimiento PDT 2026]]+Table4[[#This Row],[% Cumplimiento PDT 2027]]</f>
        <v>0.24193548387096775</v>
      </c>
    </row>
    <row r="49" spans="1:30" ht="63" x14ac:dyDescent="0.25">
      <c r="A49" s="71" t="s">
        <v>1941</v>
      </c>
      <c r="B49" s="71" t="s">
        <v>285</v>
      </c>
      <c r="C49" s="71" t="s">
        <v>402</v>
      </c>
      <c r="D49" s="58" t="s">
        <v>772</v>
      </c>
      <c r="E49" s="71" t="s">
        <v>403</v>
      </c>
      <c r="F49" s="71" t="s">
        <v>773</v>
      </c>
      <c r="G49" s="71" t="s">
        <v>404</v>
      </c>
      <c r="H49" s="71" t="s">
        <v>1652</v>
      </c>
      <c r="I49" s="139">
        <v>240211200</v>
      </c>
      <c r="J49" s="71" t="s">
        <v>777</v>
      </c>
      <c r="K49" s="71" t="s">
        <v>778</v>
      </c>
      <c r="L49" t="s">
        <v>779</v>
      </c>
      <c r="M49" s="63">
        <v>100</v>
      </c>
      <c r="N49" s="218">
        <v>0.25</v>
      </c>
      <c r="O49" t="s">
        <v>582</v>
      </c>
      <c r="P49" t="s">
        <v>1678</v>
      </c>
      <c r="Q49" t="s">
        <v>589</v>
      </c>
      <c r="R49" s="63">
        <v>25</v>
      </c>
      <c r="S49" s="63">
        <v>25</v>
      </c>
      <c r="T49" s="63">
        <v>25</v>
      </c>
      <c r="U49" s="63">
        <v>25</v>
      </c>
      <c r="V49" s="285">
        <f>VLOOKUP(Table4[[#This Row],[Código de indicador de producto (MGA)2]],'METAS Y SECRETARIAS 2024'!$E$1:$V$93,14,FALSE)</f>
        <v>0</v>
      </c>
      <c r="W49" s="285">
        <f>VLOOKUP(Table4[[#This Row],[Código de indicador de producto (MGA)2]],'METAS Y SECRETARIAS 2024'!$E$1:$V$93,18,FALSE)</f>
        <v>0</v>
      </c>
      <c r="X49" s="285">
        <f>VLOOKUP(Table4[[#This Row],[Código de indicador de producto (MGA)2]],'METAS Y SECRETARIAS 2025'!$E$1:$U$129,13,FALSE)</f>
        <v>0.25</v>
      </c>
      <c r="Y49" s="236">
        <f>VLOOKUP(Table4[[#This Row],[Código de indicador de producto (MGA)2]],'METAS Y SECRETARIAS 2025'!$E$1:$U$129,17,FALSE)</f>
        <v>4.0322580645161289E-2</v>
      </c>
      <c r="AD49">
        <f>Table4[[#This Row],[% Cumplimiento PDT 2024]]+Table4[[#This Row],[% Cumplimiento PDT 2025]]+Table4[[#This Row],[% Cumplimiento PDT 2026]]+Table4[[#This Row],[% Cumplimiento PDT 2027]]</f>
        <v>4.0322580645161289E-2</v>
      </c>
    </row>
    <row r="50" spans="1:30" ht="47.25" x14ac:dyDescent="0.25">
      <c r="A50" s="71" t="s">
        <v>1941</v>
      </c>
      <c r="B50" s="71" t="s">
        <v>285</v>
      </c>
      <c r="C50" s="71" t="s">
        <v>402</v>
      </c>
      <c r="D50" s="58" t="s">
        <v>772</v>
      </c>
      <c r="E50" s="71" t="s">
        <v>403</v>
      </c>
      <c r="F50" s="71" t="s">
        <v>773</v>
      </c>
      <c r="G50" s="71" t="s">
        <v>404</v>
      </c>
      <c r="H50" s="71" t="s">
        <v>1653</v>
      </c>
      <c r="I50" s="139">
        <v>240211500</v>
      </c>
      <c r="J50" s="71" t="s">
        <v>783</v>
      </c>
      <c r="K50" s="71" t="s">
        <v>784</v>
      </c>
      <c r="L50" t="s">
        <v>779</v>
      </c>
      <c r="M50" s="63">
        <v>30</v>
      </c>
      <c r="N50" s="218">
        <v>0.25</v>
      </c>
      <c r="O50" t="s">
        <v>582</v>
      </c>
      <c r="P50" t="s">
        <v>1678</v>
      </c>
      <c r="Q50" t="s">
        <v>589</v>
      </c>
      <c r="R50" s="286">
        <v>5</v>
      </c>
      <c r="S50" s="63">
        <v>10</v>
      </c>
      <c r="T50" s="286">
        <v>10</v>
      </c>
      <c r="U50" s="63">
        <v>5</v>
      </c>
      <c r="V50" s="285">
        <f>VLOOKUP(Table4[[#This Row],[Código de indicador de producto (MGA)2]],'METAS Y SECRETARIAS 2024'!$E$1:$V$93,14,FALSE)</f>
        <v>4.7300000000000002E-2</v>
      </c>
      <c r="W50" s="285">
        <f>VLOOKUP(Table4[[#This Row],[Código de indicador de producto (MGA)2]],'METAS Y SECRETARIAS 2024'!$E$1:$V$93,18,FALSE)</f>
        <v>7.6290322580645159E-3</v>
      </c>
      <c r="X50" s="285">
        <f>VLOOKUP(Table4[[#This Row],[Código de indicador de producto (MGA)2]],'METAS Y SECRETARIAS 2025'!$E$1:$U$129,13,FALSE)</f>
        <v>0.45</v>
      </c>
      <c r="Y50" s="236">
        <f>VLOOKUP(Table4[[#This Row],[Código de indicador de producto (MGA)2]],'METAS Y SECRETARIAS 2025'!$E$1:$U$129,17,FALSE)</f>
        <v>7.2580645161290328E-2</v>
      </c>
      <c r="AD50">
        <f>Table4[[#This Row],[% Cumplimiento PDT 2024]]+Table4[[#This Row],[% Cumplimiento PDT 2025]]+Table4[[#This Row],[% Cumplimiento PDT 2026]]+Table4[[#This Row],[% Cumplimiento PDT 2027]]</f>
        <v>8.020967741935485E-2</v>
      </c>
    </row>
    <row r="51" spans="1:30" ht="63" x14ac:dyDescent="0.25">
      <c r="A51" s="71" t="s">
        <v>1941</v>
      </c>
      <c r="B51" s="71" t="s">
        <v>285</v>
      </c>
      <c r="C51" s="71" t="s">
        <v>402</v>
      </c>
      <c r="D51" s="58" t="s">
        <v>772</v>
      </c>
      <c r="E51" s="71" t="s">
        <v>403</v>
      </c>
      <c r="F51" s="71" t="s">
        <v>773</v>
      </c>
      <c r="G51" s="71" t="s">
        <v>404</v>
      </c>
      <c r="H51" s="71" t="s">
        <v>1679</v>
      </c>
      <c r="I51" s="139">
        <v>240212500</v>
      </c>
      <c r="J51" s="71" t="s">
        <v>1208</v>
      </c>
      <c r="K51" s="71" t="s">
        <v>1209</v>
      </c>
      <c r="L51" t="s">
        <v>423</v>
      </c>
      <c r="M51" s="63">
        <v>5</v>
      </c>
      <c r="N51" s="218">
        <v>1</v>
      </c>
      <c r="O51" t="s">
        <v>582</v>
      </c>
      <c r="P51" t="s">
        <v>1678</v>
      </c>
      <c r="Q51" s="85" t="s">
        <v>584</v>
      </c>
      <c r="S51" s="63">
        <v>5</v>
      </c>
      <c r="V51" s="285">
        <v>0</v>
      </c>
      <c r="W51" s="285">
        <v>0</v>
      </c>
      <c r="X51" s="285">
        <f>VLOOKUP(Table4[[#This Row],[Código de indicador de producto (MGA)2]],'METAS Y SECRETARIAS 2025'!$E$1:$U$129,13,FALSE)</f>
        <v>0</v>
      </c>
      <c r="Y51" s="236">
        <f>VLOOKUP(Table4[[#This Row],[Código de indicador de producto (MGA)2]],'METAS Y SECRETARIAS 2025'!$E$1:$U$129,17,FALSE)</f>
        <v>0</v>
      </c>
      <c r="AD51">
        <f>Table4[[#This Row],[% Cumplimiento PDT 2024]]+Table4[[#This Row],[% Cumplimiento PDT 2025]]+Table4[[#This Row],[% Cumplimiento PDT 2026]]+Table4[[#This Row],[% Cumplimiento PDT 2027]]</f>
        <v>0</v>
      </c>
    </row>
    <row r="52" spans="1:30" ht="47.25" x14ac:dyDescent="0.25">
      <c r="A52" s="71" t="s">
        <v>1941</v>
      </c>
      <c r="B52" s="71" t="s">
        <v>297</v>
      </c>
      <c r="C52" s="71" t="s">
        <v>412</v>
      </c>
      <c r="D52" s="58" t="s">
        <v>772</v>
      </c>
      <c r="E52" s="71" t="s">
        <v>403</v>
      </c>
      <c r="F52" s="71" t="s">
        <v>785</v>
      </c>
      <c r="G52" s="71" t="s">
        <v>413</v>
      </c>
      <c r="H52" s="71" t="s">
        <v>98</v>
      </c>
      <c r="I52" s="139">
        <v>240900900</v>
      </c>
      <c r="J52" s="71" t="s">
        <v>789</v>
      </c>
      <c r="K52" s="71" t="s">
        <v>790</v>
      </c>
      <c r="L52" t="s">
        <v>423</v>
      </c>
      <c r="M52" s="63">
        <v>7</v>
      </c>
      <c r="N52" s="218">
        <v>0.25</v>
      </c>
      <c r="O52" t="s">
        <v>582</v>
      </c>
      <c r="P52" t="s">
        <v>1666</v>
      </c>
      <c r="Q52" t="s">
        <v>584</v>
      </c>
      <c r="R52" s="63">
        <v>7</v>
      </c>
      <c r="S52" s="63">
        <v>7</v>
      </c>
      <c r="T52" s="63">
        <v>7</v>
      </c>
      <c r="U52" s="63">
        <v>7</v>
      </c>
      <c r="V52" s="285">
        <f>VLOOKUP(Table4[[#This Row],[Código de indicador de producto (MGA)2]],'METAS Y SECRETARIAS 2024'!$E$1:$V$93,14,FALSE)</f>
        <v>1</v>
      </c>
      <c r="W52" s="285">
        <f>VLOOKUP(Table4[[#This Row],[Código de indicador de producto (MGA)2]],'METAS Y SECRETARIAS 2024'!$E$1:$V$93,18,FALSE)</f>
        <v>0.16129032258064516</v>
      </c>
      <c r="X52" s="285">
        <f>VLOOKUP(Table4[[#This Row],[Código de indicador de producto (MGA)2]],'METAS Y SECRETARIAS 2025'!$E$1:$U$129,13,FALSE)</f>
        <v>0.73</v>
      </c>
      <c r="Y52" s="236">
        <f>VLOOKUP(Table4[[#This Row],[Código de indicador de producto (MGA)2]],'METAS Y SECRETARIAS 2025'!$E$1:$U$129,17,FALSE)</f>
        <v>0.11774193548387096</v>
      </c>
      <c r="AD52">
        <f>Table4[[#This Row],[% Cumplimiento PDT 2024]]+Table4[[#This Row],[% Cumplimiento PDT 2025]]+Table4[[#This Row],[% Cumplimiento PDT 2026]]+Table4[[#This Row],[% Cumplimiento PDT 2027]]</f>
        <v>0.27903225806451615</v>
      </c>
    </row>
    <row r="53" spans="1:30" ht="47.25" x14ac:dyDescent="0.25">
      <c r="A53" s="71" t="s">
        <v>1941</v>
      </c>
      <c r="B53" s="71" t="s">
        <v>297</v>
      </c>
      <c r="C53" s="71" t="s">
        <v>412</v>
      </c>
      <c r="D53" s="58" t="s">
        <v>772</v>
      </c>
      <c r="E53" s="71" t="s">
        <v>403</v>
      </c>
      <c r="F53" s="71" t="s">
        <v>785</v>
      </c>
      <c r="G53" s="71" t="s">
        <v>413</v>
      </c>
      <c r="H53" s="71" t="s">
        <v>1680</v>
      </c>
      <c r="I53" s="139">
        <v>240901100</v>
      </c>
      <c r="J53" s="71" t="s">
        <v>1215</v>
      </c>
      <c r="K53" s="71" t="s">
        <v>1216</v>
      </c>
      <c r="L53" t="s">
        <v>423</v>
      </c>
      <c r="M53" s="63">
        <v>1</v>
      </c>
      <c r="N53" s="218">
        <v>1</v>
      </c>
      <c r="O53" t="s">
        <v>582</v>
      </c>
      <c r="P53" t="s">
        <v>1666</v>
      </c>
      <c r="Q53" s="85" t="s">
        <v>584</v>
      </c>
      <c r="T53" s="89">
        <v>1</v>
      </c>
      <c r="V53" s="285">
        <v>0</v>
      </c>
      <c r="W53" s="285">
        <v>0</v>
      </c>
      <c r="X53" s="236">
        <v>0</v>
      </c>
      <c r="Y53" s="236">
        <v>0</v>
      </c>
      <c r="AD53">
        <f>Table4[[#This Row],[% Cumplimiento PDT 2024]]+Table4[[#This Row],[% Cumplimiento PDT 2025]]+Table4[[#This Row],[% Cumplimiento PDT 2026]]+Table4[[#This Row],[% Cumplimiento PDT 2027]]</f>
        <v>0</v>
      </c>
    </row>
    <row r="54" spans="1:30" ht="94.5" x14ac:dyDescent="0.25">
      <c r="A54" s="71" t="s">
        <v>416</v>
      </c>
      <c r="B54" s="71" t="s">
        <v>285</v>
      </c>
      <c r="C54" s="71" t="s">
        <v>321</v>
      </c>
      <c r="D54" s="58" t="s">
        <v>793</v>
      </c>
      <c r="E54" s="71" t="s">
        <v>417</v>
      </c>
      <c r="F54" s="71" t="s">
        <v>794</v>
      </c>
      <c r="G54" s="71" t="s">
        <v>418</v>
      </c>
      <c r="H54" s="71" t="s">
        <v>1688</v>
      </c>
      <c r="I54" s="139">
        <v>320100200</v>
      </c>
      <c r="J54" s="71" t="s">
        <v>1250</v>
      </c>
      <c r="K54" s="71" t="s">
        <v>1251</v>
      </c>
      <c r="L54" t="s">
        <v>423</v>
      </c>
      <c r="M54" s="63">
        <v>3</v>
      </c>
      <c r="N54" s="218">
        <v>0.5</v>
      </c>
      <c r="O54" t="s">
        <v>582</v>
      </c>
      <c r="P54" t="s">
        <v>1689</v>
      </c>
      <c r="Q54" t="s">
        <v>589</v>
      </c>
      <c r="T54" s="63">
        <v>2</v>
      </c>
      <c r="U54" s="63">
        <v>1</v>
      </c>
      <c r="V54" s="285">
        <v>0</v>
      </c>
      <c r="W54" s="285">
        <v>0</v>
      </c>
      <c r="X54" s="236">
        <v>0</v>
      </c>
      <c r="Y54" s="236">
        <v>0</v>
      </c>
      <c r="AD54">
        <f>Table4[[#This Row],[% Cumplimiento PDT 2024]]+Table4[[#This Row],[% Cumplimiento PDT 2025]]+Table4[[#This Row],[% Cumplimiento PDT 2026]]+Table4[[#This Row],[% Cumplimiento PDT 2027]]</f>
        <v>0</v>
      </c>
    </row>
    <row r="55" spans="1:30" ht="63" x14ac:dyDescent="0.25">
      <c r="A55" s="71" t="s">
        <v>416</v>
      </c>
      <c r="B55" s="71" t="s">
        <v>285</v>
      </c>
      <c r="C55" s="71" t="s">
        <v>321</v>
      </c>
      <c r="D55" s="58" t="s">
        <v>793</v>
      </c>
      <c r="E55" s="71" t="s">
        <v>417</v>
      </c>
      <c r="F55" s="71" t="s">
        <v>794</v>
      </c>
      <c r="G55" s="71" t="s">
        <v>418</v>
      </c>
      <c r="H55" s="71" t="s">
        <v>1686</v>
      </c>
      <c r="I55" s="139">
        <v>320100801</v>
      </c>
      <c r="J55" s="71" t="s">
        <v>1243</v>
      </c>
      <c r="K55" s="71" t="s">
        <v>1244</v>
      </c>
      <c r="L55" t="s">
        <v>423</v>
      </c>
      <c r="M55" s="63">
        <v>1</v>
      </c>
      <c r="N55" s="218">
        <v>1</v>
      </c>
      <c r="O55" t="s">
        <v>646</v>
      </c>
      <c r="P55" t="s">
        <v>1687</v>
      </c>
      <c r="Q55" s="85" t="s">
        <v>584</v>
      </c>
      <c r="S55" s="63">
        <v>1</v>
      </c>
      <c r="V55" s="285">
        <v>0</v>
      </c>
      <c r="W55" s="285">
        <v>0</v>
      </c>
      <c r="X55" s="285">
        <f>VLOOKUP(Table4[[#This Row],[Código de indicador de producto (MGA)2]],'METAS Y SECRETARIAS 2025'!$E$1:$U$129,13,FALSE)</f>
        <v>0.46</v>
      </c>
      <c r="Y55" s="236">
        <f>VLOOKUP(Table4[[#This Row],[Código de indicador de producto (MGA)2]],'METAS Y SECRETARIAS 2025'!$E$1:$U$129,17,FALSE)</f>
        <v>7.4193548387096769E-2</v>
      </c>
      <c r="AD55">
        <f>Table4[[#This Row],[% Cumplimiento PDT 2024]]+Table4[[#This Row],[% Cumplimiento PDT 2025]]+Table4[[#This Row],[% Cumplimiento PDT 2026]]+Table4[[#This Row],[% Cumplimiento PDT 2027]]</f>
        <v>7.4193548387096769E-2</v>
      </c>
    </row>
    <row r="56" spans="1:30" ht="63" x14ac:dyDescent="0.25">
      <c r="A56" s="71" t="s">
        <v>416</v>
      </c>
      <c r="B56" s="71" t="s">
        <v>285</v>
      </c>
      <c r="C56" s="71" t="s">
        <v>321</v>
      </c>
      <c r="D56" s="58" t="s">
        <v>793</v>
      </c>
      <c r="E56" s="71" t="s">
        <v>417</v>
      </c>
      <c r="F56" s="71" t="s">
        <v>794</v>
      </c>
      <c r="G56" s="71" t="s">
        <v>418</v>
      </c>
      <c r="H56" s="71" t="s">
        <v>101</v>
      </c>
      <c r="I56" s="139">
        <v>320102800</v>
      </c>
      <c r="J56" s="71" t="s">
        <v>798</v>
      </c>
      <c r="K56" s="71" t="s">
        <v>799</v>
      </c>
      <c r="L56" t="s">
        <v>423</v>
      </c>
      <c r="M56" s="63">
        <v>5</v>
      </c>
      <c r="N56" s="218">
        <v>0.25</v>
      </c>
      <c r="O56" t="s">
        <v>582</v>
      </c>
      <c r="P56" t="s">
        <v>1678</v>
      </c>
      <c r="Q56" t="s">
        <v>584</v>
      </c>
      <c r="R56" s="63">
        <v>5</v>
      </c>
      <c r="S56" s="63">
        <v>5</v>
      </c>
      <c r="T56" s="63">
        <v>5</v>
      </c>
      <c r="U56" s="63">
        <v>5</v>
      </c>
      <c r="V56" s="285">
        <f>VLOOKUP(Table4[[#This Row],[Código de indicador de producto (MGA)2]],'METAS Y SECRETARIAS 2024'!$E$1:$V$93,14,FALSE)</f>
        <v>1</v>
      </c>
      <c r="W56" s="285">
        <f>VLOOKUP(Table4[[#This Row],[Código de indicador de producto (MGA)2]],'METAS Y SECRETARIAS 2024'!$E$1:$V$93,18,FALSE)</f>
        <v>0.16129032258064516</v>
      </c>
      <c r="X56" s="285">
        <f>VLOOKUP(Table4[[#This Row],[Código de indicador de producto (MGA)2]],'METAS Y SECRETARIAS 2025'!$E$1:$U$129,13,FALSE)</f>
        <v>0.25</v>
      </c>
      <c r="Y56" s="236">
        <f>VLOOKUP(Table4[[#This Row],[Código de indicador de producto (MGA)2]],'METAS Y SECRETARIAS 2025'!$E$1:$U$129,17,FALSE)</f>
        <v>4.0322580645161289E-2</v>
      </c>
      <c r="AD56">
        <f>Table4[[#This Row],[% Cumplimiento PDT 2024]]+Table4[[#This Row],[% Cumplimiento PDT 2025]]+Table4[[#This Row],[% Cumplimiento PDT 2026]]+Table4[[#This Row],[% Cumplimiento PDT 2027]]</f>
        <v>0.20161290322580644</v>
      </c>
    </row>
    <row r="57" spans="1:30" ht="78.75" x14ac:dyDescent="0.25">
      <c r="A57" s="71" t="s">
        <v>416</v>
      </c>
      <c r="B57" s="71" t="s">
        <v>285</v>
      </c>
      <c r="C57" s="71" t="s">
        <v>321</v>
      </c>
      <c r="D57" s="58" t="s">
        <v>793</v>
      </c>
      <c r="E57" s="71" t="s">
        <v>417</v>
      </c>
      <c r="F57" s="71" t="s">
        <v>800</v>
      </c>
      <c r="G57" s="71" t="s">
        <v>422</v>
      </c>
      <c r="H57" s="71" t="s">
        <v>104</v>
      </c>
      <c r="I57" s="139">
        <v>320200205</v>
      </c>
      <c r="J57" s="71" t="s">
        <v>804</v>
      </c>
      <c r="K57" s="71" t="s">
        <v>805</v>
      </c>
      <c r="L57" t="s">
        <v>423</v>
      </c>
      <c r="M57" s="63">
        <v>1</v>
      </c>
      <c r="N57" s="218">
        <v>1</v>
      </c>
      <c r="O57" t="s">
        <v>646</v>
      </c>
      <c r="P57" t="s">
        <v>1689</v>
      </c>
      <c r="Q57" s="85" t="s">
        <v>584</v>
      </c>
      <c r="R57" s="63">
        <v>1</v>
      </c>
      <c r="V57" s="285">
        <f>VLOOKUP(Table4[[#This Row],[Código de indicador de producto (MGA)2]],'METAS Y SECRETARIAS 2024'!$E$1:$V$93,14,FALSE)</f>
        <v>1</v>
      </c>
      <c r="W57" s="285">
        <f>VLOOKUP(Table4[[#This Row],[Código de indicador de producto (MGA)2]],'METAS Y SECRETARIAS 2024'!$E$1:$V$93,18,FALSE)</f>
        <v>0.64516129</v>
      </c>
      <c r="X57" s="236">
        <v>0</v>
      </c>
      <c r="Y57" s="236">
        <v>0</v>
      </c>
      <c r="AD57" s="284">
        <f>Table4[[#This Row],[% Cumplimiento PDT 2024]]+Table4[[#This Row],[% Cumplimiento PDT 2025]]+Table4[[#This Row],[% Cumplimiento PDT 2026]]+Table4[[#This Row],[% Cumplimiento PDT 2027]]</f>
        <v>0.64516129</v>
      </c>
    </row>
    <row r="58" spans="1:30" ht="63" x14ac:dyDescent="0.25">
      <c r="A58" s="71" t="s">
        <v>416</v>
      </c>
      <c r="B58" s="71" t="s">
        <v>285</v>
      </c>
      <c r="C58" s="71" t="s">
        <v>321</v>
      </c>
      <c r="D58" s="58" t="s">
        <v>793</v>
      </c>
      <c r="E58" s="71" t="s">
        <v>417</v>
      </c>
      <c r="F58" s="71" t="s">
        <v>800</v>
      </c>
      <c r="G58" s="71" t="s">
        <v>422</v>
      </c>
      <c r="H58" s="71" t="s">
        <v>1691</v>
      </c>
      <c r="I58" s="139">
        <v>320200500</v>
      </c>
      <c r="J58" s="71" t="s">
        <v>1265</v>
      </c>
      <c r="K58" s="71" t="s">
        <v>1266</v>
      </c>
      <c r="L58" t="s">
        <v>811</v>
      </c>
      <c r="M58" s="63">
        <v>10</v>
      </c>
      <c r="N58" s="218">
        <v>0.33333333333333337</v>
      </c>
      <c r="O58" t="s">
        <v>582</v>
      </c>
      <c r="P58" t="s">
        <v>1689</v>
      </c>
      <c r="Q58" t="s">
        <v>589</v>
      </c>
      <c r="S58" s="63">
        <v>4</v>
      </c>
      <c r="T58" s="63">
        <v>3</v>
      </c>
      <c r="U58" s="63">
        <v>3</v>
      </c>
      <c r="V58" s="285">
        <v>0</v>
      </c>
      <c r="W58" s="285">
        <v>0</v>
      </c>
      <c r="X58" s="285">
        <f>VLOOKUP(Table4[[#This Row],[Código de indicador de producto (MGA)2]],'METAS Y SECRETARIAS 2025'!$E$1:$U$129,13,FALSE)</f>
        <v>0.45</v>
      </c>
      <c r="Y58" s="236">
        <f>VLOOKUP(Table4[[#This Row],[Código de indicador de producto (MGA)2]],'METAS Y SECRETARIAS 2025'!$E$1:$U$129,17,FALSE)</f>
        <v>7.2580645161290328E-2</v>
      </c>
      <c r="AD58">
        <f>Table4[[#This Row],[% Cumplimiento PDT 2024]]+Table4[[#This Row],[% Cumplimiento PDT 2025]]+Table4[[#This Row],[% Cumplimiento PDT 2026]]+Table4[[#This Row],[% Cumplimiento PDT 2027]]</f>
        <v>7.2580645161290328E-2</v>
      </c>
    </row>
    <row r="59" spans="1:30" ht="63" x14ac:dyDescent="0.25">
      <c r="A59" s="71" t="s">
        <v>416</v>
      </c>
      <c r="B59" s="71" t="s">
        <v>285</v>
      </c>
      <c r="C59" s="71" t="s">
        <v>321</v>
      </c>
      <c r="D59" s="58" t="s">
        <v>793</v>
      </c>
      <c r="E59" s="71" t="s">
        <v>417</v>
      </c>
      <c r="F59" s="71" t="s">
        <v>800</v>
      </c>
      <c r="G59" s="71" t="s">
        <v>422</v>
      </c>
      <c r="H59" s="71" t="s">
        <v>107</v>
      </c>
      <c r="I59" s="139">
        <v>320203700</v>
      </c>
      <c r="J59" s="71" t="s">
        <v>809</v>
      </c>
      <c r="K59" s="71" t="s">
        <v>810</v>
      </c>
      <c r="L59" t="s">
        <v>811</v>
      </c>
      <c r="M59" s="63">
        <v>23</v>
      </c>
      <c r="N59" s="218">
        <v>0.25</v>
      </c>
      <c r="O59" t="s">
        <v>582</v>
      </c>
      <c r="P59" t="s">
        <v>1674</v>
      </c>
      <c r="Q59" t="s">
        <v>584</v>
      </c>
      <c r="R59" s="63">
        <v>23</v>
      </c>
      <c r="S59" s="63">
        <v>23</v>
      </c>
      <c r="T59" s="63">
        <v>23</v>
      </c>
      <c r="U59" s="63">
        <v>23</v>
      </c>
      <c r="V59" s="285">
        <f>VLOOKUP(Table4[[#This Row],[Código de indicador de producto (MGA)2]],'METAS Y SECRETARIAS 2024'!$E$1:$V$93,14,FALSE)</f>
        <v>1</v>
      </c>
      <c r="W59" s="285">
        <f>VLOOKUP(Table4[[#This Row],[Código de indicador de producto (MGA)2]],'METAS Y SECRETARIAS 2024'!$E$1:$V$93,18,FALSE)</f>
        <v>0.16129032258064516</v>
      </c>
      <c r="X59" s="285">
        <f>VLOOKUP(Table4[[#This Row],[Código de indicador de producto (MGA)2]],'METAS Y SECRETARIAS 2025'!$E$1:$U$129,13,FALSE)</f>
        <v>0.5</v>
      </c>
      <c r="Y59" s="236">
        <f>VLOOKUP(Table4[[#This Row],[Código de indicador de producto (MGA)2]],'METAS Y SECRETARIAS 2025'!$E$1:$U$129,17,FALSE)</f>
        <v>8.0645161290322578E-2</v>
      </c>
      <c r="AD59">
        <f>Table4[[#This Row],[% Cumplimiento PDT 2024]]+Table4[[#This Row],[% Cumplimiento PDT 2025]]+Table4[[#This Row],[% Cumplimiento PDT 2026]]+Table4[[#This Row],[% Cumplimiento PDT 2027]]</f>
        <v>0.24193548387096775</v>
      </c>
    </row>
    <row r="60" spans="1:30" ht="63" x14ac:dyDescent="0.25">
      <c r="A60" s="71" t="s">
        <v>416</v>
      </c>
      <c r="B60" s="71" t="s">
        <v>285</v>
      </c>
      <c r="C60" s="71" t="s">
        <v>321</v>
      </c>
      <c r="D60" s="58" t="s">
        <v>793</v>
      </c>
      <c r="E60" s="71" t="s">
        <v>417</v>
      </c>
      <c r="F60" s="71" t="s">
        <v>800</v>
      </c>
      <c r="G60" s="71" t="s">
        <v>422</v>
      </c>
      <c r="H60" s="71" t="s">
        <v>1690</v>
      </c>
      <c r="I60" s="139">
        <v>320204100</v>
      </c>
      <c r="J60" s="71" t="s">
        <v>1259</v>
      </c>
      <c r="K60" s="71" t="s">
        <v>1260</v>
      </c>
      <c r="L60" t="s">
        <v>423</v>
      </c>
      <c r="M60" s="63">
        <v>1000</v>
      </c>
      <c r="N60" s="218">
        <v>0.25</v>
      </c>
      <c r="O60" t="s">
        <v>582</v>
      </c>
      <c r="P60" t="s">
        <v>1689</v>
      </c>
      <c r="Q60" t="s">
        <v>589</v>
      </c>
      <c r="R60" s="286">
        <v>250</v>
      </c>
      <c r="S60" s="286">
        <v>250</v>
      </c>
      <c r="T60" s="286">
        <v>250</v>
      </c>
      <c r="U60" s="286">
        <v>250</v>
      </c>
      <c r="V60" s="285">
        <f>VLOOKUP(Table4[[#This Row],[Código de indicador de producto (MGA)2]],'METAS Y SECRETARIAS 2024'!$E$1:$V$93,14,FALSE)</f>
        <v>1</v>
      </c>
      <c r="W60" s="285">
        <f>VLOOKUP(Table4[[#This Row],[Código de indicador de producto (MGA)2]],'METAS Y SECRETARIAS 2024'!$E$1:$V$93,18,FALSE)</f>
        <v>0.16129032258064516</v>
      </c>
      <c r="X60" s="285">
        <f>VLOOKUP(Table4[[#This Row],[Código de indicador de producto (MGA)2]],'METAS Y SECRETARIAS 2025'!$E$1:$U$129,13,FALSE)</f>
        <v>0.46</v>
      </c>
      <c r="Y60" s="236">
        <f>VLOOKUP(Table4[[#This Row],[Código de indicador de producto (MGA)2]],'METAS Y SECRETARIAS 2025'!$E$1:$U$129,17,FALSE)</f>
        <v>7.4193548387096769E-2</v>
      </c>
      <c r="AD60">
        <f>Table4[[#This Row],[% Cumplimiento PDT 2024]]+Table4[[#This Row],[% Cumplimiento PDT 2025]]+Table4[[#This Row],[% Cumplimiento PDT 2026]]+Table4[[#This Row],[% Cumplimiento PDT 2027]]</f>
        <v>0.23548387096774193</v>
      </c>
    </row>
    <row r="61" spans="1:30" ht="63" x14ac:dyDescent="0.25">
      <c r="A61" s="71" t="s">
        <v>416</v>
      </c>
      <c r="B61" s="71" t="s">
        <v>285</v>
      </c>
      <c r="C61" s="71" t="s">
        <v>321</v>
      </c>
      <c r="D61" s="58" t="s">
        <v>793</v>
      </c>
      <c r="E61" s="71" t="s">
        <v>417</v>
      </c>
      <c r="F61" s="71" t="s">
        <v>812</v>
      </c>
      <c r="G61" s="71" t="s">
        <v>428</v>
      </c>
      <c r="H61" s="71" t="s">
        <v>1693</v>
      </c>
      <c r="I61" s="139">
        <v>320300903</v>
      </c>
      <c r="J61" s="71" t="s">
        <v>1279</v>
      </c>
      <c r="K61" s="71" t="s">
        <v>1280</v>
      </c>
      <c r="L61" t="s">
        <v>423</v>
      </c>
      <c r="M61" s="63">
        <v>1</v>
      </c>
      <c r="N61" s="218">
        <v>1</v>
      </c>
      <c r="O61" t="s">
        <v>646</v>
      </c>
      <c r="P61" t="s">
        <v>1687</v>
      </c>
      <c r="Q61" s="85" t="s">
        <v>584</v>
      </c>
      <c r="U61" s="63">
        <v>1</v>
      </c>
      <c r="V61" s="285">
        <v>0</v>
      </c>
      <c r="W61" s="285">
        <v>0</v>
      </c>
      <c r="X61" s="236">
        <v>0</v>
      </c>
      <c r="Y61" s="236">
        <v>0</v>
      </c>
      <c r="AD61">
        <f>Table4[[#This Row],[% Cumplimiento PDT 2024]]+Table4[[#This Row],[% Cumplimiento PDT 2025]]+Table4[[#This Row],[% Cumplimiento PDT 2026]]+Table4[[#This Row],[% Cumplimiento PDT 2027]]</f>
        <v>0</v>
      </c>
    </row>
    <row r="62" spans="1:30" ht="63" x14ac:dyDescent="0.25">
      <c r="A62" s="71" t="s">
        <v>416</v>
      </c>
      <c r="B62" s="71" t="s">
        <v>285</v>
      </c>
      <c r="C62" s="71" t="s">
        <v>321</v>
      </c>
      <c r="D62" s="58" t="s">
        <v>793</v>
      </c>
      <c r="E62" s="71" t="s">
        <v>417</v>
      </c>
      <c r="F62" s="71" t="s">
        <v>812</v>
      </c>
      <c r="G62" s="71" t="s">
        <v>428</v>
      </c>
      <c r="H62" s="71" t="s">
        <v>1692</v>
      </c>
      <c r="I62" s="139">
        <v>320301100</v>
      </c>
      <c r="J62" s="71" t="s">
        <v>1272</v>
      </c>
      <c r="K62" s="71" t="s">
        <v>1273</v>
      </c>
      <c r="L62" t="s">
        <v>423</v>
      </c>
      <c r="M62" s="63">
        <v>1</v>
      </c>
      <c r="N62" s="218">
        <v>1</v>
      </c>
      <c r="O62" t="s">
        <v>582</v>
      </c>
      <c r="P62" t="s">
        <v>1687</v>
      </c>
      <c r="Q62" s="85" t="s">
        <v>584</v>
      </c>
      <c r="T62" s="63">
        <v>1</v>
      </c>
      <c r="V62" s="285">
        <v>0</v>
      </c>
      <c r="W62" s="285">
        <v>0</v>
      </c>
      <c r="X62" s="236">
        <v>0</v>
      </c>
      <c r="Y62" s="236">
        <v>0</v>
      </c>
      <c r="AD62">
        <f>Table4[[#This Row],[% Cumplimiento PDT 2024]]+Table4[[#This Row],[% Cumplimiento PDT 2025]]+Table4[[#This Row],[% Cumplimiento PDT 2026]]+Table4[[#This Row],[% Cumplimiento PDT 2027]]</f>
        <v>0</v>
      </c>
    </row>
    <row r="63" spans="1:30" ht="63" x14ac:dyDescent="0.25">
      <c r="A63" s="71" t="s">
        <v>416</v>
      </c>
      <c r="B63" s="71" t="s">
        <v>285</v>
      </c>
      <c r="C63" s="71" t="s">
        <v>321</v>
      </c>
      <c r="D63" s="58" t="s">
        <v>793</v>
      </c>
      <c r="E63" s="71" t="s">
        <v>417</v>
      </c>
      <c r="F63" s="71" t="s">
        <v>812</v>
      </c>
      <c r="G63" s="71" t="s">
        <v>428</v>
      </c>
      <c r="H63" s="71" t="s">
        <v>110</v>
      </c>
      <c r="I63" s="139">
        <v>320304600</v>
      </c>
      <c r="J63" s="71" t="s">
        <v>816</v>
      </c>
      <c r="K63" s="71" t="s">
        <v>817</v>
      </c>
      <c r="L63" t="s">
        <v>429</v>
      </c>
      <c r="M63" s="63">
        <v>1000</v>
      </c>
      <c r="N63" s="218">
        <v>0.25</v>
      </c>
      <c r="O63" t="s">
        <v>582</v>
      </c>
      <c r="P63" t="s">
        <v>1674</v>
      </c>
      <c r="Q63" t="s">
        <v>589</v>
      </c>
      <c r="R63" s="63">
        <v>250</v>
      </c>
      <c r="S63" s="63">
        <v>250</v>
      </c>
      <c r="T63" s="63">
        <v>250</v>
      </c>
      <c r="U63" s="63">
        <v>250</v>
      </c>
      <c r="V63" s="285">
        <f>VLOOKUP(Table4[[#This Row],[Código de indicador de producto (MGA)2]],'METAS Y SECRETARIAS 2024'!$E$1:$V$93,14,FALSE)</f>
        <v>1</v>
      </c>
      <c r="W63" s="285">
        <f>VLOOKUP(Table4[[#This Row],[Código de indicador de producto (MGA)2]],'METAS Y SECRETARIAS 2024'!$E$1:$V$93,18,FALSE)</f>
        <v>0.16129032258064516</v>
      </c>
      <c r="X63" s="285">
        <f>VLOOKUP(Table4[[#This Row],[Código de indicador de producto (MGA)2]],'METAS Y SECRETARIAS 2025'!$E$1:$U$129,13,FALSE)</f>
        <v>0.05</v>
      </c>
      <c r="Y63" s="236">
        <f>VLOOKUP(Table4[[#This Row],[Código de indicador de producto (MGA)2]],'METAS Y SECRETARIAS 2025'!$E$1:$U$129,17,FALSE)</f>
        <v>8.0645161290322578E-3</v>
      </c>
      <c r="AD63">
        <f>Table4[[#This Row],[% Cumplimiento PDT 2024]]+Table4[[#This Row],[% Cumplimiento PDT 2025]]+Table4[[#This Row],[% Cumplimiento PDT 2026]]+Table4[[#This Row],[% Cumplimiento PDT 2027]]</f>
        <v>0.16935483870967741</v>
      </c>
    </row>
    <row r="64" spans="1:30" ht="63" x14ac:dyDescent="0.25">
      <c r="A64" s="71" t="s">
        <v>416</v>
      </c>
      <c r="B64" s="71" t="s">
        <v>285</v>
      </c>
      <c r="C64" s="71" t="s">
        <v>321</v>
      </c>
      <c r="D64" s="58" t="s">
        <v>793</v>
      </c>
      <c r="E64" s="71" t="s">
        <v>417</v>
      </c>
      <c r="F64" s="71" t="s">
        <v>812</v>
      </c>
      <c r="G64" s="71" t="s">
        <v>428</v>
      </c>
      <c r="H64" s="71" t="s">
        <v>113</v>
      </c>
      <c r="I64" s="139">
        <v>320305000</v>
      </c>
      <c r="J64" s="71" t="s">
        <v>821</v>
      </c>
      <c r="K64" s="71" t="s">
        <v>822</v>
      </c>
      <c r="L64" t="s">
        <v>811</v>
      </c>
      <c r="M64" s="63">
        <v>50</v>
      </c>
      <c r="N64" s="218">
        <v>0.25</v>
      </c>
      <c r="O64" t="s">
        <v>582</v>
      </c>
      <c r="P64" t="s">
        <v>1674</v>
      </c>
      <c r="Q64" t="s">
        <v>584</v>
      </c>
      <c r="R64" s="63">
        <v>50</v>
      </c>
      <c r="S64" s="63">
        <v>50</v>
      </c>
      <c r="T64" s="63">
        <v>50</v>
      </c>
      <c r="U64" s="63">
        <v>50</v>
      </c>
      <c r="V64" s="285">
        <f>VLOOKUP(Table4[[#This Row],[Código de indicador de producto (MGA)2]],'METAS Y SECRETARIAS 2024'!$E$1:$V$93,14,FALSE)</f>
        <v>1</v>
      </c>
      <c r="W64" s="285">
        <f>VLOOKUP(Table4[[#This Row],[Código de indicador de producto (MGA)2]],'METAS Y SECRETARIAS 2024'!$E$1:$V$93,18,FALSE)</f>
        <v>0.16129032258064516</v>
      </c>
      <c r="X64" s="285">
        <f>VLOOKUP(Table4[[#This Row],[Código de indicador de producto (MGA)2]],'METAS Y SECRETARIAS 2025'!$E$1:$U$129,13,FALSE)</f>
        <v>0.35</v>
      </c>
      <c r="Y64" s="236">
        <f>VLOOKUP(Table4[[#This Row],[Código de indicador de producto (MGA)2]],'METAS Y SECRETARIAS 2025'!$E$1:$U$129,17,FALSE)</f>
        <v>5.6451612903225798E-2</v>
      </c>
      <c r="AD64">
        <f>Table4[[#This Row],[% Cumplimiento PDT 2024]]+Table4[[#This Row],[% Cumplimiento PDT 2025]]+Table4[[#This Row],[% Cumplimiento PDT 2026]]+Table4[[#This Row],[% Cumplimiento PDT 2027]]</f>
        <v>0.21774193548387094</v>
      </c>
    </row>
    <row r="65" spans="1:30" ht="126" x14ac:dyDescent="0.25">
      <c r="A65" s="71" t="s">
        <v>416</v>
      </c>
      <c r="B65" s="71" t="s">
        <v>285</v>
      </c>
      <c r="C65" s="71" t="s">
        <v>321</v>
      </c>
      <c r="D65" s="58" t="s">
        <v>793</v>
      </c>
      <c r="E65" s="71" t="s">
        <v>417</v>
      </c>
      <c r="F65" s="71" t="s">
        <v>823</v>
      </c>
      <c r="G65" s="71" t="s">
        <v>433</v>
      </c>
      <c r="H65" s="71" t="s">
        <v>1694</v>
      </c>
      <c r="I65" s="139">
        <v>320600302</v>
      </c>
      <c r="J65" s="71" t="s">
        <v>1286</v>
      </c>
      <c r="K65" s="71" t="s">
        <v>1287</v>
      </c>
      <c r="L65" t="s">
        <v>423</v>
      </c>
      <c r="M65" s="63">
        <v>1</v>
      </c>
      <c r="N65" s="218">
        <v>1</v>
      </c>
      <c r="O65" t="s">
        <v>646</v>
      </c>
      <c r="P65" t="s">
        <v>1695</v>
      </c>
      <c r="Q65" s="85" t="s">
        <v>584</v>
      </c>
      <c r="T65" s="63">
        <v>1</v>
      </c>
      <c r="V65" s="285">
        <v>0</v>
      </c>
      <c r="W65" s="285">
        <v>0</v>
      </c>
      <c r="X65" s="236">
        <v>0</v>
      </c>
      <c r="Y65" s="236">
        <v>0</v>
      </c>
      <c r="AD65">
        <f>Table4[[#This Row],[% Cumplimiento PDT 2024]]+Table4[[#This Row],[% Cumplimiento PDT 2025]]+Table4[[#This Row],[% Cumplimiento PDT 2026]]+Table4[[#This Row],[% Cumplimiento PDT 2027]]</f>
        <v>0</v>
      </c>
    </row>
    <row r="66" spans="1:30" ht="63" x14ac:dyDescent="0.25">
      <c r="A66" s="71" t="s">
        <v>416</v>
      </c>
      <c r="B66" s="71" t="s">
        <v>285</v>
      </c>
      <c r="C66" s="71" t="s">
        <v>321</v>
      </c>
      <c r="D66" s="58" t="s">
        <v>793</v>
      </c>
      <c r="E66" s="71" t="s">
        <v>417</v>
      </c>
      <c r="F66" s="71" t="s">
        <v>823</v>
      </c>
      <c r="G66" s="71" t="s">
        <v>433</v>
      </c>
      <c r="H66" s="71" t="s">
        <v>116</v>
      </c>
      <c r="I66" s="139">
        <v>320601400</v>
      </c>
      <c r="J66" s="71" t="s">
        <v>827</v>
      </c>
      <c r="K66" s="71" t="s">
        <v>828</v>
      </c>
      <c r="L66" t="s">
        <v>423</v>
      </c>
      <c r="M66" s="63">
        <v>10000</v>
      </c>
      <c r="N66" s="218">
        <v>0.25</v>
      </c>
      <c r="O66" t="s">
        <v>582</v>
      </c>
      <c r="P66" t="s">
        <v>1689</v>
      </c>
      <c r="Q66" t="s">
        <v>589</v>
      </c>
      <c r="R66" s="63">
        <v>2500</v>
      </c>
      <c r="S66" s="63">
        <v>2500</v>
      </c>
      <c r="T66" s="63">
        <v>2500</v>
      </c>
      <c r="U66" s="63">
        <v>2500</v>
      </c>
      <c r="V66" s="285">
        <f>VLOOKUP(Table4[[#This Row],[Código de indicador de producto (MGA)2]],'METAS Y SECRETARIAS 2024'!$E$1:$V$93,14,FALSE)</f>
        <v>0.97</v>
      </c>
      <c r="W66" s="285">
        <f>VLOOKUP(Table4[[#This Row],[Código de indicador de producto (MGA)2]],'METAS Y SECRETARIAS 2024'!$E$1:$V$93,18,FALSE)</f>
        <v>0.15645161290322579</v>
      </c>
      <c r="X66" s="285">
        <f>VLOOKUP(Table4[[#This Row],[Código de indicador de producto (MGA)2]],'METAS Y SECRETARIAS 2025'!$E$1:$U$129,13,FALSE)</f>
        <v>0.49</v>
      </c>
      <c r="Y66" s="236">
        <f>VLOOKUP(Table4[[#This Row],[Código de indicador de producto (MGA)2]],'METAS Y SECRETARIAS 2025'!$E$1:$U$129,17,FALSE)</f>
        <v>7.9032258064516123E-2</v>
      </c>
      <c r="AD66">
        <f>Table4[[#This Row],[% Cumplimiento PDT 2024]]+Table4[[#This Row],[% Cumplimiento PDT 2025]]+Table4[[#This Row],[% Cumplimiento PDT 2026]]+Table4[[#This Row],[% Cumplimiento PDT 2027]]</f>
        <v>0.23548387096774193</v>
      </c>
    </row>
    <row r="67" spans="1:30" ht="94.5" x14ac:dyDescent="0.25">
      <c r="A67" s="71" t="s">
        <v>416</v>
      </c>
      <c r="B67" s="71" t="s">
        <v>285</v>
      </c>
      <c r="C67" s="71" t="s">
        <v>321</v>
      </c>
      <c r="D67" s="58" t="s">
        <v>793</v>
      </c>
      <c r="E67" s="71" t="s">
        <v>417</v>
      </c>
      <c r="F67" s="71" t="s">
        <v>829</v>
      </c>
      <c r="G67" s="71" t="s">
        <v>437</v>
      </c>
      <c r="H67" s="71" t="s">
        <v>1654</v>
      </c>
      <c r="I67" s="139">
        <v>320800600</v>
      </c>
      <c r="J67" s="71" t="s">
        <v>833</v>
      </c>
      <c r="K67" s="71" t="s">
        <v>834</v>
      </c>
      <c r="L67" t="s">
        <v>423</v>
      </c>
      <c r="M67" s="63">
        <v>9</v>
      </c>
      <c r="N67" s="218">
        <v>0.25</v>
      </c>
      <c r="O67" t="s">
        <v>582</v>
      </c>
      <c r="P67" t="s">
        <v>1668</v>
      </c>
      <c r="Q67" t="s">
        <v>584</v>
      </c>
      <c r="R67" s="63">
        <v>9</v>
      </c>
      <c r="S67" s="63">
        <v>9</v>
      </c>
      <c r="T67" s="63">
        <v>9</v>
      </c>
      <c r="U67" s="63">
        <v>9</v>
      </c>
      <c r="V67" s="285">
        <f>VLOOKUP(Table4[[#This Row],[Código de indicador de producto (MGA)2]],'METAS Y SECRETARIAS 2024'!$E$1:$V$93,14,FALSE)</f>
        <v>1</v>
      </c>
      <c r="W67" s="285">
        <f>VLOOKUP(Table4[[#This Row],[Código de indicador de producto (MGA)2]],'METAS Y SECRETARIAS 2024'!$E$1:$V$93,18,FALSE)</f>
        <v>0.16129032258064516</v>
      </c>
      <c r="X67" s="285">
        <f>VLOOKUP(Table4[[#This Row],[Código de indicador de producto (MGA)2]],'METAS Y SECRETARIAS 2025'!$E$1:$U$129,13,FALSE)</f>
        <v>0.45</v>
      </c>
      <c r="Y67" s="236">
        <f>VLOOKUP(Table4[[#This Row],[Código de indicador de producto (MGA)2]],'METAS Y SECRETARIAS 2025'!$E$1:$U$129,17,FALSE)</f>
        <v>7.2580645161290328E-2</v>
      </c>
      <c r="AD67">
        <f>Table4[[#This Row],[% Cumplimiento PDT 2024]]+Table4[[#This Row],[% Cumplimiento PDT 2025]]+Table4[[#This Row],[% Cumplimiento PDT 2026]]+Table4[[#This Row],[% Cumplimiento PDT 2027]]</f>
        <v>0.2338709677419355</v>
      </c>
    </row>
    <row r="68" spans="1:30" ht="78.75" x14ac:dyDescent="0.25">
      <c r="A68" s="71" t="s">
        <v>416</v>
      </c>
      <c r="B68" s="71" t="s">
        <v>285</v>
      </c>
      <c r="C68" s="71" t="s">
        <v>321</v>
      </c>
      <c r="D68" s="58" t="s">
        <v>793</v>
      </c>
      <c r="E68" s="71" t="s">
        <v>417</v>
      </c>
      <c r="F68" s="71" t="s">
        <v>829</v>
      </c>
      <c r="G68" s="71" t="s">
        <v>437</v>
      </c>
      <c r="H68" s="71" t="s">
        <v>1697</v>
      </c>
      <c r="I68" s="139">
        <v>320800701</v>
      </c>
      <c r="J68" s="71" t="s">
        <v>1294</v>
      </c>
      <c r="K68" s="71" t="s">
        <v>1295</v>
      </c>
      <c r="L68" t="s">
        <v>423</v>
      </c>
      <c r="M68" s="63">
        <v>1</v>
      </c>
      <c r="N68" s="218">
        <v>1</v>
      </c>
      <c r="O68" t="s">
        <v>646</v>
      </c>
      <c r="P68" t="s">
        <v>1698</v>
      </c>
      <c r="Q68" s="85" t="s">
        <v>584</v>
      </c>
      <c r="T68" s="63">
        <v>1</v>
      </c>
      <c r="V68" s="285">
        <v>0</v>
      </c>
      <c r="W68" s="285">
        <v>0</v>
      </c>
      <c r="X68" s="236">
        <v>0</v>
      </c>
      <c r="Y68" s="236">
        <v>0</v>
      </c>
      <c r="AD68">
        <f>Table4[[#This Row],[% Cumplimiento PDT 2024]]+Table4[[#This Row],[% Cumplimiento PDT 2025]]+Table4[[#This Row],[% Cumplimiento PDT 2026]]+Table4[[#This Row],[% Cumplimiento PDT 2027]]</f>
        <v>0</v>
      </c>
    </row>
    <row r="69" spans="1:30" ht="63" x14ac:dyDescent="0.25">
      <c r="A69" s="71" t="s">
        <v>416</v>
      </c>
      <c r="B69" s="71" t="s">
        <v>285</v>
      </c>
      <c r="C69" s="71" t="s">
        <v>321</v>
      </c>
      <c r="D69" s="58" t="s">
        <v>793</v>
      </c>
      <c r="E69" s="71" t="s">
        <v>417</v>
      </c>
      <c r="F69" s="71" t="s">
        <v>829</v>
      </c>
      <c r="G69" s="71" t="s">
        <v>437</v>
      </c>
      <c r="H69" s="71" t="s">
        <v>122</v>
      </c>
      <c r="I69" s="139">
        <v>320801000</v>
      </c>
      <c r="J69" s="71" t="s">
        <v>838</v>
      </c>
      <c r="K69" s="71" t="s">
        <v>839</v>
      </c>
      <c r="L69" t="s">
        <v>423</v>
      </c>
      <c r="M69" s="63">
        <v>200</v>
      </c>
      <c r="N69" s="218">
        <v>0.25</v>
      </c>
      <c r="O69" t="s">
        <v>582</v>
      </c>
      <c r="P69" t="s">
        <v>1696</v>
      </c>
      <c r="Q69" t="s">
        <v>584</v>
      </c>
      <c r="R69" s="63">
        <v>200</v>
      </c>
      <c r="S69" s="63">
        <v>200</v>
      </c>
      <c r="T69" s="63">
        <v>200</v>
      </c>
      <c r="U69" s="63">
        <v>200</v>
      </c>
      <c r="V69" s="285">
        <f>VLOOKUP(Table4[[#This Row],[Código de indicador de producto (MGA)2]],'METAS Y SECRETARIAS 2024'!$E$1:$V$93,14,FALSE)</f>
        <v>1</v>
      </c>
      <c r="W69" s="285">
        <f>VLOOKUP(Table4[[#This Row],[Código de indicador de producto (MGA)2]],'METAS Y SECRETARIAS 2024'!$E$1:$V$93,18,FALSE)</f>
        <v>0.16129032258064516</v>
      </c>
      <c r="X69" s="285">
        <f>VLOOKUP(Table4[[#This Row],[Código de indicador de producto (MGA)2]],'METAS Y SECRETARIAS 2025'!$E$1:$U$129,13,FALSE)</f>
        <v>0.25</v>
      </c>
      <c r="Y69" s="236">
        <f>VLOOKUP(Table4[[#This Row],[Código de indicador de producto (MGA)2]],'METAS Y SECRETARIAS 2025'!$E$1:$U$129,17,FALSE)</f>
        <v>4.0322580645161289E-2</v>
      </c>
      <c r="AD69">
        <f>Table4[[#This Row],[% Cumplimiento PDT 2024]]+Table4[[#This Row],[% Cumplimiento PDT 2025]]+Table4[[#This Row],[% Cumplimiento PDT 2026]]+Table4[[#This Row],[% Cumplimiento PDT 2027]]</f>
        <v>0.20161290322580644</v>
      </c>
    </row>
    <row r="70" spans="1:30" ht="78.75" x14ac:dyDescent="0.25">
      <c r="A70" s="71" t="s">
        <v>298</v>
      </c>
      <c r="B70" s="71" t="s">
        <v>315</v>
      </c>
      <c r="C70" s="71" t="s">
        <v>441</v>
      </c>
      <c r="D70" s="58" t="s">
        <v>615</v>
      </c>
      <c r="E70" s="71" t="s">
        <v>442</v>
      </c>
      <c r="F70" s="71" t="s">
        <v>616</v>
      </c>
      <c r="G70" s="71" t="s">
        <v>443</v>
      </c>
      <c r="H70" s="71" t="s">
        <v>125</v>
      </c>
      <c r="I70" s="139">
        <v>330105300</v>
      </c>
      <c r="J70" s="71" t="s">
        <v>619</v>
      </c>
      <c r="K70" s="71" t="s">
        <v>620</v>
      </c>
      <c r="L70" t="s">
        <v>423</v>
      </c>
      <c r="M70" s="63">
        <v>48</v>
      </c>
      <c r="N70" s="218">
        <v>0.25</v>
      </c>
      <c r="O70" t="s">
        <v>582</v>
      </c>
      <c r="P70" t="s">
        <v>1666</v>
      </c>
      <c r="Q70" t="s">
        <v>589</v>
      </c>
      <c r="R70" s="63">
        <v>12</v>
      </c>
      <c r="S70" s="63">
        <v>12</v>
      </c>
      <c r="T70" s="63">
        <v>12</v>
      </c>
      <c r="U70" s="63">
        <v>12</v>
      </c>
      <c r="V70" s="285">
        <f>VLOOKUP(Table4[[#This Row],[Código de indicador de producto (MGA)2]],'METAS Y SECRETARIAS 2024'!$E$1:$V$93,14,FALSE)</f>
        <v>1</v>
      </c>
      <c r="W70" s="285">
        <f>VLOOKUP(Table4[[#This Row],[Código de indicador de producto (MGA)2]],'METAS Y SECRETARIAS 2024'!$E$1:$V$93,18,FALSE)</f>
        <v>0.16129032258064516</v>
      </c>
      <c r="X70" s="285">
        <f>VLOOKUP(Table4[[#This Row],[Código de indicador de producto (MGA)2]],'METAS Y SECRETARIAS 2025'!$E$1:$U$129,13,FALSE)</f>
        <v>0.04</v>
      </c>
      <c r="Y70" s="236">
        <f>VLOOKUP(Table4[[#This Row],[Código de indicador de producto (MGA)2]],'METAS Y SECRETARIAS 2025'!$E$1:$U$129,17,FALSE)</f>
        <v>6.4516129032258064E-3</v>
      </c>
      <c r="AD70">
        <f>Table4[[#This Row],[% Cumplimiento PDT 2024]]+Table4[[#This Row],[% Cumplimiento PDT 2025]]+Table4[[#This Row],[% Cumplimiento PDT 2026]]+Table4[[#This Row],[% Cumplimiento PDT 2027]]</f>
        <v>0.16774193548387095</v>
      </c>
    </row>
    <row r="71" spans="1:30" ht="63" x14ac:dyDescent="0.25">
      <c r="A71" s="71" t="s">
        <v>298</v>
      </c>
      <c r="B71" s="71" t="s">
        <v>315</v>
      </c>
      <c r="C71" s="71" t="s">
        <v>441</v>
      </c>
      <c r="D71" s="58" t="s">
        <v>615</v>
      </c>
      <c r="E71" s="71" t="s">
        <v>442</v>
      </c>
      <c r="F71" s="71" t="s">
        <v>616</v>
      </c>
      <c r="G71" s="71" t="s">
        <v>443</v>
      </c>
      <c r="H71" s="71" t="s">
        <v>1712</v>
      </c>
      <c r="I71" s="139">
        <v>330105400</v>
      </c>
      <c r="J71" s="71" t="s">
        <v>1384</v>
      </c>
      <c r="K71" s="71" t="s">
        <v>1385</v>
      </c>
      <c r="L71" t="s">
        <v>423</v>
      </c>
      <c r="M71" s="63">
        <v>8</v>
      </c>
      <c r="N71" s="218">
        <v>0.33333333333333337</v>
      </c>
      <c r="O71" t="s">
        <v>582</v>
      </c>
      <c r="P71" t="s">
        <v>1713</v>
      </c>
      <c r="Q71" t="s">
        <v>589</v>
      </c>
      <c r="S71" s="63">
        <v>2</v>
      </c>
      <c r="T71" s="63">
        <v>3</v>
      </c>
      <c r="U71" s="63">
        <v>3</v>
      </c>
      <c r="V71" s="285">
        <v>0</v>
      </c>
      <c r="W71" s="285">
        <v>0</v>
      </c>
      <c r="X71" s="285">
        <f>VLOOKUP(Table4[[#This Row],[Código de indicador de producto (MGA)2]],'METAS Y SECRETARIAS 2025'!$E$1:$U$129,13,FALSE)</f>
        <v>0</v>
      </c>
      <c r="Y71" s="236">
        <f>VLOOKUP(Table4[[#This Row],[Código de indicador de producto (MGA)2]],'METAS Y SECRETARIAS 2025'!$E$1:$U$129,17,FALSE)</f>
        <v>0</v>
      </c>
      <c r="AD71">
        <f>Table4[[#This Row],[% Cumplimiento PDT 2024]]+Table4[[#This Row],[% Cumplimiento PDT 2025]]+Table4[[#This Row],[% Cumplimiento PDT 2026]]+Table4[[#This Row],[% Cumplimiento PDT 2027]]</f>
        <v>0</v>
      </c>
    </row>
    <row r="72" spans="1:30" ht="63" x14ac:dyDescent="0.25">
      <c r="A72" s="71" t="s">
        <v>298</v>
      </c>
      <c r="B72" s="71" t="s">
        <v>315</v>
      </c>
      <c r="C72" s="71" t="s">
        <v>441</v>
      </c>
      <c r="D72" s="58" t="s">
        <v>615</v>
      </c>
      <c r="E72" s="71" t="s">
        <v>442</v>
      </c>
      <c r="F72" s="71" t="s">
        <v>616</v>
      </c>
      <c r="G72" s="71" t="s">
        <v>443</v>
      </c>
      <c r="H72" s="71" t="s">
        <v>128</v>
      </c>
      <c r="I72" s="139">
        <v>330106800</v>
      </c>
      <c r="J72" s="71" t="s">
        <v>843</v>
      </c>
      <c r="K72" s="71" t="s">
        <v>127</v>
      </c>
      <c r="L72" t="s">
        <v>423</v>
      </c>
      <c r="M72" s="63">
        <v>2</v>
      </c>
      <c r="N72" s="218">
        <v>0.25</v>
      </c>
      <c r="O72" t="s">
        <v>582</v>
      </c>
      <c r="P72" t="s">
        <v>1666</v>
      </c>
      <c r="Q72" t="s">
        <v>584</v>
      </c>
      <c r="R72" s="63">
        <v>2</v>
      </c>
      <c r="S72" s="63">
        <v>2</v>
      </c>
      <c r="T72" s="63">
        <v>2</v>
      </c>
      <c r="U72" s="63">
        <v>2</v>
      </c>
      <c r="V72" s="285">
        <f>VLOOKUP(Table4[[#This Row],[Código de indicador de producto (MGA)2]],'METAS Y SECRETARIAS 2024'!$E$1:$V$93,14,FALSE)</f>
        <v>0.5</v>
      </c>
      <c r="W72" s="285">
        <f>VLOOKUP(Table4[[#This Row],[Código de indicador de producto (MGA)2]],'METAS Y SECRETARIAS 2024'!$E$1:$V$93,18,FALSE)</f>
        <v>8.0645161290322578E-2</v>
      </c>
      <c r="X72" s="285">
        <f>VLOOKUP(Table4[[#This Row],[Código de indicador de producto (MGA)2]],'METAS Y SECRETARIAS 2025'!$E$1:$U$129,13,FALSE)</f>
        <v>0.15</v>
      </c>
      <c r="Y72" s="236">
        <f>VLOOKUP(Table4[[#This Row],[Código de indicador de producto (MGA)2]],'METAS Y SECRETARIAS 2025'!$E$1:$U$129,17,FALSE)</f>
        <v>2.4193548387096774E-2</v>
      </c>
      <c r="AD72">
        <f>Table4[[#This Row],[% Cumplimiento PDT 2024]]+Table4[[#This Row],[% Cumplimiento PDT 2025]]+Table4[[#This Row],[% Cumplimiento PDT 2026]]+Table4[[#This Row],[% Cumplimiento PDT 2027]]</f>
        <v>0.10483870967741934</v>
      </c>
    </row>
    <row r="73" spans="1:30" ht="78.75" x14ac:dyDescent="0.25">
      <c r="A73" s="71" t="s">
        <v>298</v>
      </c>
      <c r="B73" s="71" t="s">
        <v>315</v>
      </c>
      <c r="C73" s="71" t="s">
        <v>441</v>
      </c>
      <c r="D73" s="58" t="s">
        <v>615</v>
      </c>
      <c r="E73" s="71" t="s">
        <v>442</v>
      </c>
      <c r="F73" s="71" t="s">
        <v>616</v>
      </c>
      <c r="G73" s="71" t="s">
        <v>443</v>
      </c>
      <c r="H73" s="71" t="s">
        <v>131</v>
      </c>
      <c r="I73" s="139">
        <v>330107400</v>
      </c>
      <c r="J73" s="71" t="s">
        <v>847</v>
      </c>
      <c r="K73" s="71" t="s">
        <v>848</v>
      </c>
      <c r="L73" t="s">
        <v>423</v>
      </c>
      <c r="M73" s="63">
        <v>24</v>
      </c>
      <c r="N73" s="218">
        <v>0.25</v>
      </c>
      <c r="O73" t="s">
        <v>582</v>
      </c>
      <c r="P73" t="s">
        <v>1668</v>
      </c>
      <c r="Q73" t="s">
        <v>589</v>
      </c>
      <c r="R73" s="63">
        <v>6</v>
      </c>
      <c r="S73" s="63">
        <v>6</v>
      </c>
      <c r="T73" s="63">
        <v>6</v>
      </c>
      <c r="U73" s="63">
        <v>6</v>
      </c>
      <c r="V73" s="285">
        <f>VLOOKUP(Table4[[#This Row],[Código de indicador de producto (MGA)2]],'METAS Y SECRETARIAS 2024'!$E$1:$V$93,14,FALSE)</f>
        <v>1</v>
      </c>
      <c r="W73" s="285">
        <f>VLOOKUP(Table4[[#This Row],[Código de indicador de producto (MGA)2]],'METAS Y SECRETARIAS 2024'!$E$1:$V$93,18,FALSE)</f>
        <v>0.16129032258064516</v>
      </c>
      <c r="X73" s="285">
        <f>VLOOKUP(Table4[[#This Row],[Código de indicador de producto (MGA)2]],'METAS Y SECRETARIAS 2025'!$E$1:$U$129,13,FALSE)</f>
        <v>0.4</v>
      </c>
      <c r="Y73" s="236">
        <f>VLOOKUP(Table4[[#This Row],[Código de indicador de producto (MGA)2]],'METAS Y SECRETARIAS 2025'!$E$1:$U$129,17,FALSE)</f>
        <v>6.4516129032258063E-2</v>
      </c>
      <c r="AD73">
        <f>Table4[[#This Row],[% Cumplimiento PDT 2024]]+Table4[[#This Row],[% Cumplimiento PDT 2025]]+Table4[[#This Row],[% Cumplimiento PDT 2026]]+Table4[[#This Row],[% Cumplimiento PDT 2027]]</f>
        <v>0.22580645161290322</v>
      </c>
    </row>
    <row r="74" spans="1:30" ht="47.25" x14ac:dyDescent="0.25">
      <c r="A74" s="71" t="s">
        <v>298</v>
      </c>
      <c r="B74" s="71" t="s">
        <v>315</v>
      </c>
      <c r="C74" s="71" t="s">
        <v>441</v>
      </c>
      <c r="D74" s="58" t="s">
        <v>615</v>
      </c>
      <c r="E74" s="71" t="s">
        <v>442</v>
      </c>
      <c r="F74" s="71" t="s">
        <v>616</v>
      </c>
      <c r="G74" s="71" t="s">
        <v>443</v>
      </c>
      <c r="H74" s="71" t="s">
        <v>134</v>
      </c>
      <c r="I74" s="139">
        <v>330108500</v>
      </c>
      <c r="J74" s="71" t="s">
        <v>451</v>
      </c>
      <c r="K74" s="71" t="s">
        <v>623</v>
      </c>
      <c r="L74" t="s">
        <v>423</v>
      </c>
      <c r="M74" s="63">
        <v>9500</v>
      </c>
      <c r="N74" s="218">
        <v>0.25</v>
      </c>
      <c r="O74" t="s">
        <v>582</v>
      </c>
      <c r="P74" t="s">
        <v>1709</v>
      </c>
      <c r="Q74" t="s">
        <v>584</v>
      </c>
      <c r="R74" s="63">
        <v>9500</v>
      </c>
      <c r="S74" s="63">
        <v>9500</v>
      </c>
      <c r="T74" s="63">
        <v>9500</v>
      </c>
      <c r="U74" s="63">
        <v>9500</v>
      </c>
      <c r="V74" s="285">
        <f>VLOOKUP(Table4[[#This Row],[Código de indicador de producto (MGA)2]],'METAS Y SECRETARIAS 2024'!$E$1:$V$93,14,FALSE)</f>
        <v>1</v>
      </c>
      <c r="W74" s="285">
        <f>VLOOKUP(Table4[[#This Row],[Código de indicador de producto (MGA)2]],'METAS Y SECRETARIAS 2024'!$E$1:$V$93,18,FALSE)</f>
        <v>0.16129032258064516</v>
      </c>
      <c r="X74" s="285">
        <f>VLOOKUP(Table4[[#This Row],[Código de indicador de producto (MGA)2]],'METAS Y SECRETARIAS 2025'!$E$1:$U$129,13,FALSE)</f>
        <v>0.32</v>
      </c>
      <c r="Y74" s="236">
        <f>VLOOKUP(Table4[[#This Row],[Código de indicador de producto (MGA)2]],'METAS Y SECRETARIAS 2025'!$E$1:$U$129,17,FALSE)</f>
        <v>5.1612903225806452E-2</v>
      </c>
      <c r="AD74">
        <f>Table4[[#This Row],[% Cumplimiento PDT 2024]]+Table4[[#This Row],[% Cumplimiento PDT 2025]]+Table4[[#This Row],[% Cumplimiento PDT 2026]]+Table4[[#This Row],[% Cumplimiento PDT 2027]]</f>
        <v>0.2129032258064516</v>
      </c>
    </row>
    <row r="75" spans="1:30" ht="63" x14ac:dyDescent="0.25">
      <c r="A75" s="71" t="s">
        <v>298</v>
      </c>
      <c r="B75" s="71" t="s">
        <v>315</v>
      </c>
      <c r="C75" s="71" t="s">
        <v>441</v>
      </c>
      <c r="D75" s="58" t="s">
        <v>615</v>
      </c>
      <c r="E75" s="71" t="s">
        <v>442</v>
      </c>
      <c r="F75" s="71" t="s">
        <v>616</v>
      </c>
      <c r="G75" s="71" t="s">
        <v>443</v>
      </c>
      <c r="H75" s="71" t="s">
        <v>137</v>
      </c>
      <c r="I75" s="139">
        <v>330112600</v>
      </c>
      <c r="J75" s="71" t="s">
        <v>852</v>
      </c>
      <c r="K75" s="71" t="s">
        <v>853</v>
      </c>
      <c r="L75" t="s">
        <v>423</v>
      </c>
      <c r="M75" s="63">
        <v>10</v>
      </c>
      <c r="N75" s="218">
        <v>0.25</v>
      </c>
      <c r="O75" t="s">
        <v>582</v>
      </c>
      <c r="P75" t="s">
        <v>1709</v>
      </c>
      <c r="Q75" t="s">
        <v>584</v>
      </c>
      <c r="R75" s="63">
        <v>10</v>
      </c>
      <c r="S75" s="63">
        <v>10</v>
      </c>
      <c r="T75" s="63">
        <v>10</v>
      </c>
      <c r="U75" s="63">
        <v>10</v>
      </c>
      <c r="V75" s="285">
        <f>VLOOKUP(Table4[[#This Row],[Código de indicador de producto (MGA)2]],'METAS Y SECRETARIAS 2024'!$E$1:$V$93,14,FALSE)</f>
        <v>1</v>
      </c>
      <c r="W75" s="285">
        <f>VLOOKUP(Table4[[#This Row],[Código de indicador de producto (MGA)2]],'METAS Y SECRETARIAS 2024'!$E$1:$V$93,18,FALSE)</f>
        <v>0.16129032258064516</v>
      </c>
      <c r="X75" s="285">
        <f>VLOOKUP(Table4[[#This Row],[Código de indicador de producto (MGA)2]],'METAS Y SECRETARIAS 2025'!$E$1:$U$129,13,FALSE)</f>
        <v>0.4</v>
      </c>
      <c r="Y75" s="236">
        <f>VLOOKUP(Table4[[#This Row],[Código de indicador de producto (MGA)2]],'METAS Y SECRETARIAS 2025'!$E$1:$U$129,17,FALSE)</f>
        <v>6.4516129032258063E-2</v>
      </c>
      <c r="AD75">
        <f>Table4[[#This Row],[% Cumplimiento PDT 2024]]+Table4[[#This Row],[% Cumplimiento PDT 2025]]+Table4[[#This Row],[% Cumplimiento PDT 2026]]+Table4[[#This Row],[% Cumplimiento PDT 2027]]</f>
        <v>0.22580645161290322</v>
      </c>
    </row>
    <row r="76" spans="1:30" ht="63" x14ac:dyDescent="0.25">
      <c r="A76" s="71" t="s">
        <v>298</v>
      </c>
      <c r="B76" s="71" t="s">
        <v>315</v>
      </c>
      <c r="C76" s="71" t="s">
        <v>441</v>
      </c>
      <c r="D76" s="58" t="s">
        <v>615</v>
      </c>
      <c r="E76" s="71" t="s">
        <v>442</v>
      </c>
      <c r="F76" s="71" t="s">
        <v>616</v>
      </c>
      <c r="G76" s="71" t="s">
        <v>443</v>
      </c>
      <c r="H76" s="71" t="s">
        <v>1711</v>
      </c>
      <c r="I76" s="139">
        <v>330112700</v>
      </c>
      <c r="J76" s="71" t="s">
        <v>1378</v>
      </c>
      <c r="K76" s="71" t="s">
        <v>1380</v>
      </c>
      <c r="L76" t="s">
        <v>423</v>
      </c>
      <c r="M76" s="63">
        <v>4</v>
      </c>
      <c r="N76" s="218">
        <v>0.33333333333333337</v>
      </c>
      <c r="O76" t="s">
        <v>582</v>
      </c>
      <c r="P76" t="s">
        <v>1666</v>
      </c>
      <c r="Q76" t="s">
        <v>589</v>
      </c>
      <c r="S76" s="63">
        <v>2</v>
      </c>
      <c r="T76" s="63">
        <v>1</v>
      </c>
      <c r="U76" s="63">
        <v>1</v>
      </c>
      <c r="V76" s="285">
        <v>0</v>
      </c>
      <c r="W76" s="285">
        <v>0</v>
      </c>
      <c r="X76" s="285">
        <f>VLOOKUP(Table4[[#This Row],[Código de indicador de producto (MGA)2]],'METAS Y SECRETARIAS 2025'!$E$1:$U$129,13,FALSE)</f>
        <v>0</v>
      </c>
      <c r="Y76" s="236">
        <f>VLOOKUP(Table4[[#This Row],[Código de indicador de producto (MGA)2]],'METAS Y SECRETARIAS 2025'!$E$1:$U$129,17,FALSE)</f>
        <v>0</v>
      </c>
      <c r="AD76">
        <f>Table4[[#This Row],[% Cumplimiento PDT 2024]]+Table4[[#This Row],[% Cumplimiento PDT 2025]]+Table4[[#This Row],[% Cumplimiento PDT 2026]]+Table4[[#This Row],[% Cumplimiento PDT 2027]]</f>
        <v>0</v>
      </c>
    </row>
    <row r="77" spans="1:30" ht="78.75" x14ac:dyDescent="0.25">
      <c r="A77" s="71" t="s">
        <v>298</v>
      </c>
      <c r="B77" s="71" t="s">
        <v>315</v>
      </c>
      <c r="C77" s="71" t="s">
        <v>441</v>
      </c>
      <c r="D77" s="58" t="s">
        <v>615</v>
      </c>
      <c r="E77" s="71" t="s">
        <v>442</v>
      </c>
      <c r="F77" s="71" t="s">
        <v>616</v>
      </c>
      <c r="G77" s="71" t="s">
        <v>443</v>
      </c>
      <c r="H77" s="71" t="s">
        <v>140</v>
      </c>
      <c r="I77" s="139">
        <v>330112800</v>
      </c>
      <c r="J77" s="71" t="s">
        <v>626</v>
      </c>
      <c r="K77" s="71" t="s">
        <v>627</v>
      </c>
      <c r="L77" t="s">
        <v>423</v>
      </c>
      <c r="M77" s="63">
        <v>20</v>
      </c>
      <c r="N77" s="218">
        <v>0.25</v>
      </c>
      <c r="O77" t="s">
        <v>582</v>
      </c>
      <c r="P77" t="s">
        <v>1666</v>
      </c>
      <c r="Q77" s="85" t="s">
        <v>589</v>
      </c>
      <c r="R77" s="63">
        <v>5</v>
      </c>
      <c r="S77" s="63">
        <v>5</v>
      </c>
      <c r="T77" s="63">
        <v>5</v>
      </c>
      <c r="U77" s="63">
        <v>5</v>
      </c>
      <c r="V77" s="285">
        <f>VLOOKUP(Table4[[#This Row],[Código de indicador de producto (MGA)2]],'METAS Y SECRETARIAS 2024'!$E$1:$V$93,14,FALSE)</f>
        <v>0</v>
      </c>
      <c r="W77" s="285">
        <f>VLOOKUP(Table4[[#This Row],[Código de indicador de producto (MGA)2]],'METAS Y SECRETARIAS 2024'!$E$1:$V$93,18,FALSE)</f>
        <v>0</v>
      </c>
      <c r="X77" s="285">
        <f>VLOOKUP(Table4[[#This Row],[Código de indicador de producto (MGA)2]],'METAS Y SECRETARIAS 2025'!$E$1:$U$129,13,FALSE)</f>
        <v>0</v>
      </c>
      <c r="Y77" s="236">
        <f>VLOOKUP(Table4[[#This Row],[Código de indicador de producto (MGA)2]],'METAS Y SECRETARIAS 2025'!$E$1:$U$129,17,FALSE)</f>
        <v>0</v>
      </c>
      <c r="AD77">
        <f>Table4[[#This Row],[% Cumplimiento PDT 2024]]+Table4[[#This Row],[% Cumplimiento PDT 2025]]+Table4[[#This Row],[% Cumplimiento PDT 2026]]+Table4[[#This Row],[% Cumplimiento PDT 2027]]</f>
        <v>0</v>
      </c>
    </row>
    <row r="78" spans="1:30" ht="47.25" x14ac:dyDescent="0.25">
      <c r="A78" s="71" t="s">
        <v>298</v>
      </c>
      <c r="B78" s="71" t="s">
        <v>315</v>
      </c>
      <c r="C78" s="71" t="s">
        <v>441</v>
      </c>
      <c r="D78" s="58" t="s">
        <v>615</v>
      </c>
      <c r="E78" s="71" t="s">
        <v>442</v>
      </c>
      <c r="F78" s="71" t="s">
        <v>628</v>
      </c>
      <c r="G78" s="71" t="s">
        <v>457</v>
      </c>
      <c r="H78" s="71" t="s">
        <v>142</v>
      </c>
      <c r="I78" s="139">
        <v>330201900</v>
      </c>
      <c r="J78" s="71" t="s">
        <v>631</v>
      </c>
      <c r="K78" s="71" t="s">
        <v>130</v>
      </c>
      <c r="L78" t="s">
        <v>423</v>
      </c>
      <c r="M78" s="63">
        <v>1</v>
      </c>
      <c r="N78" s="218">
        <v>0.25</v>
      </c>
      <c r="O78" t="s">
        <v>582</v>
      </c>
      <c r="P78" t="s">
        <v>1709</v>
      </c>
      <c r="Q78" t="s">
        <v>584</v>
      </c>
      <c r="R78" s="63">
        <v>1</v>
      </c>
      <c r="S78" s="63">
        <v>1</v>
      </c>
      <c r="T78" s="63">
        <v>1</v>
      </c>
      <c r="U78" s="63">
        <v>1</v>
      </c>
      <c r="V78" s="285">
        <f>VLOOKUP(Table4[[#This Row],[Código de indicador de producto (MGA)2]],'METAS Y SECRETARIAS 2024'!$E$1:$V$93,14,FALSE)</f>
        <v>1</v>
      </c>
      <c r="W78" s="285">
        <f>VLOOKUP(Table4[[#This Row],[Código de indicador de producto (MGA)2]],'METAS Y SECRETARIAS 2024'!$E$1:$V$93,18,FALSE)</f>
        <v>0.16129032258064516</v>
      </c>
      <c r="X78" s="285">
        <f>VLOOKUP(Table4[[#This Row],[Código de indicador de producto (MGA)2]],'METAS Y SECRETARIAS 2025'!$E$1:$U$129,13,FALSE)</f>
        <v>0.36</v>
      </c>
      <c r="Y78" s="236">
        <f>VLOOKUP(Table4[[#This Row],[Código de indicador de producto (MGA)2]],'METAS Y SECRETARIAS 2025'!$E$1:$U$129,17,FALSE)</f>
        <v>5.8064516129032254E-2</v>
      </c>
      <c r="AD78">
        <f>Table4[[#This Row],[% Cumplimiento PDT 2024]]+Table4[[#This Row],[% Cumplimiento PDT 2025]]+Table4[[#This Row],[% Cumplimiento PDT 2026]]+Table4[[#This Row],[% Cumplimiento PDT 2027]]</f>
        <v>0.21935483870967742</v>
      </c>
    </row>
    <row r="79" spans="1:30" ht="94.5" x14ac:dyDescent="0.25">
      <c r="A79" s="71" t="s">
        <v>278</v>
      </c>
      <c r="B79" s="71" t="s">
        <v>285</v>
      </c>
      <c r="C79" s="71" t="s">
        <v>337</v>
      </c>
      <c r="D79" s="58" t="s">
        <v>854</v>
      </c>
      <c r="E79" s="71" t="s">
        <v>461</v>
      </c>
      <c r="F79" s="71" t="s">
        <v>855</v>
      </c>
      <c r="G79" s="71" t="s">
        <v>462</v>
      </c>
      <c r="H79" s="71" t="s">
        <v>1739</v>
      </c>
      <c r="I79" s="139">
        <v>350201000</v>
      </c>
      <c r="J79" s="71" t="s">
        <v>1539</v>
      </c>
      <c r="K79" s="71" t="s">
        <v>1540</v>
      </c>
      <c r="L79" t="s">
        <v>423</v>
      </c>
      <c r="M79" s="63">
        <v>16</v>
      </c>
      <c r="N79" s="218">
        <v>0.33333333333333337</v>
      </c>
      <c r="O79" t="s">
        <v>582</v>
      </c>
      <c r="P79" t="s">
        <v>1678</v>
      </c>
      <c r="Q79" t="s">
        <v>589</v>
      </c>
      <c r="S79" s="63">
        <v>5</v>
      </c>
      <c r="T79" s="63">
        <v>6</v>
      </c>
      <c r="U79" s="63">
        <v>5</v>
      </c>
      <c r="V79" s="285">
        <v>0</v>
      </c>
      <c r="W79" s="285">
        <v>0</v>
      </c>
      <c r="X79" s="285">
        <f>VLOOKUP(Table4[[#This Row],[Código de indicador de producto (MGA)2]],'METAS Y SECRETARIAS 2025'!$E$1:$U$129,13,FALSE)</f>
        <v>0</v>
      </c>
      <c r="Y79" s="236">
        <f>VLOOKUP(Table4[[#This Row],[Código de indicador de producto (MGA)2]],'METAS Y SECRETARIAS 2025'!$E$1:$U$129,17,FALSE)</f>
        <v>0</v>
      </c>
      <c r="AD79">
        <f>Table4[[#This Row],[% Cumplimiento PDT 2024]]+Table4[[#This Row],[% Cumplimiento PDT 2025]]+Table4[[#This Row],[% Cumplimiento PDT 2026]]+Table4[[#This Row],[% Cumplimiento PDT 2027]]</f>
        <v>0</v>
      </c>
    </row>
    <row r="80" spans="1:30" ht="94.5" x14ac:dyDescent="0.25">
      <c r="A80" s="71" t="s">
        <v>278</v>
      </c>
      <c r="B80" s="71" t="s">
        <v>285</v>
      </c>
      <c r="C80" s="71" t="s">
        <v>337</v>
      </c>
      <c r="D80" s="58" t="s">
        <v>854</v>
      </c>
      <c r="E80" s="71" t="s">
        <v>461</v>
      </c>
      <c r="F80" s="71" t="s">
        <v>855</v>
      </c>
      <c r="G80" s="71" t="s">
        <v>462</v>
      </c>
      <c r="H80" s="71" t="s">
        <v>145</v>
      </c>
      <c r="I80" s="139">
        <v>350201100</v>
      </c>
      <c r="J80" s="71" t="s">
        <v>859</v>
      </c>
      <c r="K80" s="71" t="s">
        <v>860</v>
      </c>
      <c r="L80" t="s">
        <v>423</v>
      </c>
      <c r="M80" s="63">
        <v>200</v>
      </c>
      <c r="N80" s="218">
        <v>0.25</v>
      </c>
      <c r="O80" t="s">
        <v>582</v>
      </c>
      <c r="P80" t="s">
        <v>1709</v>
      </c>
      <c r="Q80" t="s">
        <v>589</v>
      </c>
      <c r="R80" s="63">
        <v>50</v>
      </c>
      <c r="S80" s="63">
        <v>50</v>
      </c>
      <c r="T80" s="63">
        <v>50</v>
      </c>
      <c r="U80" s="63">
        <v>50</v>
      </c>
      <c r="V80" s="285">
        <f>VLOOKUP(Table4[[#This Row],[Código de indicador de producto (MGA)2]],'METAS Y SECRETARIAS 2024'!$E$1:$V$93,14,FALSE)</f>
        <v>1</v>
      </c>
      <c r="W80" s="285">
        <f>VLOOKUP(Table4[[#This Row],[Código de indicador de producto (MGA)2]],'METAS Y SECRETARIAS 2024'!$E$1:$V$93,18,FALSE)</f>
        <v>0.16129032258064516</v>
      </c>
      <c r="X80" s="285">
        <f>VLOOKUP(Table4[[#This Row],[Código de indicador de producto (MGA)2]],'METAS Y SECRETARIAS 2025'!$E$1:$U$129,13,FALSE)</f>
        <v>0.5</v>
      </c>
      <c r="Y80" s="236">
        <f>VLOOKUP(Table4[[#This Row],[Código de indicador de producto (MGA)2]],'METAS Y SECRETARIAS 2025'!$E$1:$U$129,17,FALSE)</f>
        <v>8.0645161290322578E-2</v>
      </c>
      <c r="AD80">
        <f>Table4[[#This Row],[% Cumplimiento PDT 2024]]+Table4[[#This Row],[% Cumplimiento PDT 2025]]+Table4[[#This Row],[% Cumplimiento PDT 2026]]+Table4[[#This Row],[% Cumplimiento PDT 2027]]</f>
        <v>0.24193548387096775</v>
      </c>
    </row>
    <row r="81" spans="1:30" ht="126" x14ac:dyDescent="0.25">
      <c r="A81" s="71" t="s">
        <v>278</v>
      </c>
      <c r="B81" s="71" t="s">
        <v>285</v>
      </c>
      <c r="C81" s="71" t="s">
        <v>337</v>
      </c>
      <c r="D81" s="58" t="s">
        <v>854</v>
      </c>
      <c r="E81" s="71" t="s">
        <v>461</v>
      </c>
      <c r="F81" s="71" t="s">
        <v>855</v>
      </c>
      <c r="G81" s="71" t="s">
        <v>462</v>
      </c>
      <c r="H81" s="71" t="s">
        <v>1740</v>
      </c>
      <c r="I81" s="139">
        <v>350201500</v>
      </c>
      <c r="J81" s="71" t="s">
        <v>1546</v>
      </c>
      <c r="K81" s="71" t="s">
        <v>1547</v>
      </c>
      <c r="L81" t="s">
        <v>423</v>
      </c>
      <c r="M81" s="63">
        <v>20</v>
      </c>
      <c r="N81" s="218">
        <v>0.5</v>
      </c>
      <c r="O81" t="s">
        <v>582</v>
      </c>
      <c r="P81" t="s">
        <v>1713</v>
      </c>
      <c r="Q81" t="s">
        <v>589</v>
      </c>
      <c r="T81" s="63">
        <v>10</v>
      </c>
      <c r="U81" s="63">
        <v>10</v>
      </c>
      <c r="V81" s="285">
        <v>0</v>
      </c>
      <c r="W81" s="285">
        <v>0</v>
      </c>
      <c r="X81" s="236">
        <v>0</v>
      </c>
      <c r="Y81" s="236">
        <v>0</v>
      </c>
      <c r="AD81">
        <f>Table4[[#This Row],[% Cumplimiento PDT 2024]]+Table4[[#This Row],[% Cumplimiento PDT 2025]]+Table4[[#This Row],[% Cumplimiento PDT 2026]]+Table4[[#This Row],[% Cumplimiento PDT 2027]]</f>
        <v>0</v>
      </c>
    </row>
    <row r="82" spans="1:30" ht="110.25" x14ac:dyDescent="0.25">
      <c r="A82" s="71" t="s">
        <v>278</v>
      </c>
      <c r="B82" s="71" t="s">
        <v>285</v>
      </c>
      <c r="C82" s="71" t="s">
        <v>337</v>
      </c>
      <c r="D82" s="58" t="s">
        <v>854</v>
      </c>
      <c r="E82" s="71" t="s">
        <v>461</v>
      </c>
      <c r="F82" s="71" t="s">
        <v>855</v>
      </c>
      <c r="G82" s="71" t="s">
        <v>462</v>
      </c>
      <c r="H82" s="71" t="s">
        <v>1738</v>
      </c>
      <c r="I82" s="272">
        <v>350203600</v>
      </c>
      <c r="J82" s="71" t="s">
        <v>1533</v>
      </c>
      <c r="K82" s="71" t="s">
        <v>1534</v>
      </c>
      <c r="L82" t="s">
        <v>423</v>
      </c>
      <c r="M82" s="63">
        <v>2</v>
      </c>
      <c r="N82" s="218">
        <v>1</v>
      </c>
      <c r="O82" t="s">
        <v>582</v>
      </c>
      <c r="P82" t="s">
        <v>1713</v>
      </c>
      <c r="Q82" s="85" t="s">
        <v>584</v>
      </c>
      <c r="S82" s="63">
        <v>2</v>
      </c>
      <c r="V82" s="285">
        <v>0</v>
      </c>
      <c r="W82" s="285">
        <v>0</v>
      </c>
      <c r="X82" s="285">
        <f>VLOOKUP(Table4[[#This Row],[Código de indicador de producto (MGA)2]],'METAS Y SECRETARIAS 2025'!$E$1:$U$129,13,FALSE)</f>
        <v>0</v>
      </c>
      <c r="Y82" s="236">
        <f>VLOOKUP(Table4[[#This Row],[Código de indicador de producto (MGA)2]],'METAS Y SECRETARIAS 2025'!$E$1:$U$129,17,FALSE)</f>
        <v>0</v>
      </c>
      <c r="AD82">
        <f>Table4[[#This Row],[% Cumplimiento PDT 2024]]+Table4[[#This Row],[% Cumplimiento PDT 2025]]+Table4[[#This Row],[% Cumplimiento PDT 2026]]+Table4[[#This Row],[% Cumplimiento PDT 2027]]</f>
        <v>0</v>
      </c>
    </row>
    <row r="83" spans="1:30" ht="47.25" x14ac:dyDescent="0.25">
      <c r="A83" s="71" t="s">
        <v>278</v>
      </c>
      <c r="B83" s="71" t="s">
        <v>285</v>
      </c>
      <c r="C83" s="71" t="s">
        <v>337</v>
      </c>
      <c r="D83" s="58" t="s">
        <v>854</v>
      </c>
      <c r="E83" s="71" t="s">
        <v>461</v>
      </c>
      <c r="F83" s="71" t="s">
        <v>855</v>
      </c>
      <c r="G83" s="71" t="s">
        <v>462</v>
      </c>
      <c r="H83" s="71" t="s">
        <v>148</v>
      </c>
      <c r="I83" s="139">
        <v>350204600</v>
      </c>
      <c r="J83" s="71" t="s">
        <v>864</v>
      </c>
      <c r="K83" s="71" t="s">
        <v>865</v>
      </c>
      <c r="L83" t="s">
        <v>423</v>
      </c>
      <c r="M83" s="63">
        <v>8</v>
      </c>
      <c r="N83" s="218">
        <v>0.25</v>
      </c>
      <c r="O83" t="s">
        <v>582</v>
      </c>
      <c r="P83" t="s">
        <v>1713</v>
      </c>
      <c r="Q83" t="s">
        <v>589</v>
      </c>
      <c r="R83" s="63">
        <v>2</v>
      </c>
      <c r="S83" s="63">
        <v>2</v>
      </c>
      <c r="T83" s="63">
        <v>2</v>
      </c>
      <c r="U83" s="63">
        <v>2</v>
      </c>
      <c r="V83" s="285">
        <f>VLOOKUP(Table4[[#This Row],[Código de indicador de producto (MGA)2]],'METAS Y SECRETARIAS 2024'!$E$1:$V$93,14,FALSE)</f>
        <v>1</v>
      </c>
      <c r="W83" s="285">
        <f>VLOOKUP(Table4[[#This Row],[Código de indicador de producto (MGA)2]],'METAS Y SECRETARIAS 2024'!$E$1:$V$93,18,FALSE)</f>
        <v>0.16129032258064516</v>
      </c>
      <c r="X83" s="285">
        <f>VLOOKUP(Table4[[#This Row],[Código de indicador de producto (MGA)2]],'METAS Y SECRETARIAS 2025'!$E$1:$U$129,13,FALSE)</f>
        <v>0.6</v>
      </c>
      <c r="Y83" s="236">
        <f>VLOOKUP(Table4[[#This Row],[Código de indicador de producto (MGA)2]],'METAS Y SECRETARIAS 2025'!$E$1:$U$129,17,FALSE)</f>
        <v>9.6774193548387094E-2</v>
      </c>
      <c r="AD83">
        <f>Table4[[#This Row],[% Cumplimiento PDT 2024]]+Table4[[#This Row],[% Cumplimiento PDT 2025]]+Table4[[#This Row],[% Cumplimiento PDT 2026]]+Table4[[#This Row],[% Cumplimiento PDT 2027]]</f>
        <v>0.25806451612903225</v>
      </c>
    </row>
    <row r="84" spans="1:30" ht="78.75" x14ac:dyDescent="0.25">
      <c r="A84" s="71" t="s">
        <v>278</v>
      </c>
      <c r="B84" s="71" t="s">
        <v>285</v>
      </c>
      <c r="C84" s="71" t="s">
        <v>337</v>
      </c>
      <c r="D84" s="58" t="s">
        <v>866</v>
      </c>
      <c r="E84" s="71" t="s">
        <v>465</v>
      </c>
      <c r="F84" s="71" t="s">
        <v>1549</v>
      </c>
      <c r="G84" s="71" t="s">
        <v>1866</v>
      </c>
      <c r="H84" s="71" t="s">
        <v>1741</v>
      </c>
      <c r="I84" s="139">
        <v>360201304</v>
      </c>
      <c r="J84" s="71" t="s">
        <v>1553</v>
      </c>
      <c r="K84" s="71" t="s">
        <v>1554</v>
      </c>
      <c r="L84" t="s">
        <v>423</v>
      </c>
      <c r="M84" s="63">
        <v>1</v>
      </c>
      <c r="N84" s="218">
        <v>1</v>
      </c>
      <c r="O84" t="s">
        <v>646</v>
      </c>
      <c r="P84" t="s">
        <v>1713</v>
      </c>
      <c r="Q84" s="85" t="s">
        <v>584</v>
      </c>
      <c r="S84" s="63">
        <v>1</v>
      </c>
      <c r="V84" s="285">
        <v>0</v>
      </c>
      <c r="W84" s="285">
        <v>0</v>
      </c>
      <c r="X84" s="285">
        <f>VLOOKUP(Table4[[#This Row],[Código de indicador de producto (MGA)2]],'METAS Y SECRETARIAS 2025'!$E$1:$U$129,13,FALSE)</f>
        <v>0</v>
      </c>
      <c r="Y84" s="236">
        <f>VLOOKUP(Table4[[#This Row],[Código de indicador de producto (MGA)2]],'METAS Y SECRETARIAS 2025'!$E$1:$U$129,17,FALSE)</f>
        <v>0</v>
      </c>
      <c r="AD84">
        <f>Table4[[#This Row],[% Cumplimiento PDT 2024]]+Table4[[#This Row],[% Cumplimiento PDT 2025]]+Table4[[#This Row],[% Cumplimiento PDT 2026]]+Table4[[#This Row],[% Cumplimiento PDT 2027]]</f>
        <v>0</v>
      </c>
    </row>
    <row r="85" spans="1:30" ht="94.5" x14ac:dyDescent="0.25">
      <c r="A85" s="71" t="s">
        <v>278</v>
      </c>
      <c r="B85" s="71" t="s">
        <v>285</v>
      </c>
      <c r="C85" s="71" t="s">
        <v>337</v>
      </c>
      <c r="D85" s="58" t="s">
        <v>866</v>
      </c>
      <c r="E85" s="71" t="s">
        <v>465</v>
      </c>
      <c r="F85" s="71" t="s">
        <v>867</v>
      </c>
      <c r="G85" s="71" t="s">
        <v>466</v>
      </c>
      <c r="H85" s="71" t="s">
        <v>151</v>
      </c>
      <c r="I85" s="139">
        <v>360300200</v>
      </c>
      <c r="J85" s="71" t="s">
        <v>871</v>
      </c>
      <c r="K85" s="71" t="s">
        <v>872</v>
      </c>
      <c r="L85" t="s">
        <v>423</v>
      </c>
      <c r="M85" s="63">
        <v>300</v>
      </c>
      <c r="N85" s="218">
        <v>0.25</v>
      </c>
      <c r="O85" t="s">
        <v>582</v>
      </c>
      <c r="P85" t="s">
        <v>1709</v>
      </c>
      <c r="Q85" t="s">
        <v>589</v>
      </c>
      <c r="R85" s="63">
        <v>75</v>
      </c>
      <c r="S85" s="63">
        <v>75</v>
      </c>
      <c r="T85" s="63">
        <v>75</v>
      </c>
      <c r="U85" s="63">
        <v>75</v>
      </c>
      <c r="V85" s="285">
        <f>VLOOKUP(Table4[[#This Row],[Código de indicador de producto (MGA)2]],'METAS Y SECRETARIAS 2024'!$E$1:$V$93,14,FALSE)</f>
        <v>0.73</v>
      </c>
      <c r="W85" s="285">
        <f>VLOOKUP(Table4[[#This Row],[Código de indicador de producto (MGA)2]],'METAS Y SECRETARIAS 2024'!$E$1:$V$93,18,FALSE)</f>
        <v>0.11774193548387096</v>
      </c>
      <c r="X85" s="285">
        <f>VLOOKUP(Table4[[#This Row],[Código de indicador de producto (MGA)2]],'METAS Y SECRETARIAS 2025'!$E$1:$U$129,13,FALSE)</f>
        <v>0.4</v>
      </c>
      <c r="Y85" s="236">
        <f>VLOOKUP(Table4[[#This Row],[Código de indicador de producto (MGA)2]],'METAS Y SECRETARIAS 2025'!$E$1:$U$129,17,FALSE)</f>
        <v>6.4516129032258063E-2</v>
      </c>
      <c r="AD85">
        <f>Table4[[#This Row],[% Cumplimiento PDT 2024]]+Table4[[#This Row],[% Cumplimiento PDT 2025]]+Table4[[#This Row],[% Cumplimiento PDT 2026]]+Table4[[#This Row],[% Cumplimiento PDT 2027]]</f>
        <v>0.18225806451612903</v>
      </c>
    </row>
    <row r="86" spans="1:30" ht="110.25" x14ac:dyDescent="0.25">
      <c r="A86" s="71" t="s">
        <v>278</v>
      </c>
      <c r="B86" s="71" t="s">
        <v>285</v>
      </c>
      <c r="C86" s="71" t="s">
        <v>337</v>
      </c>
      <c r="D86" s="58" t="s">
        <v>866</v>
      </c>
      <c r="E86" s="71" t="s">
        <v>465</v>
      </c>
      <c r="F86" s="71" t="s">
        <v>867</v>
      </c>
      <c r="G86" s="71" t="s">
        <v>466</v>
      </c>
      <c r="H86" s="71" t="s">
        <v>1742</v>
      </c>
      <c r="I86" s="139">
        <v>360300300</v>
      </c>
      <c r="J86" s="71" t="s">
        <v>1559</v>
      </c>
      <c r="K86" s="71" t="s">
        <v>1560</v>
      </c>
      <c r="L86" t="s">
        <v>423</v>
      </c>
      <c r="M86" s="63">
        <v>1</v>
      </c>
      <c r="N86" s="218">
        <v>1</v>
      </c>
      <c r="O86" t="s">
        <v>582</v>
      </c>
      <c r="P86" t="s">
        <v>1709</v>
      </c>
      <c r="Q86" s="85" t="s">
        <v>584</v>
      </c>
      <c r="T86" s="63">
        <v>1</v>
      </c>
      <c r="V86" s="285">
        <v>0</v>
      </c>
      <c r="W86" s="285">
        <v>0</v>
      </c>
      <c r="X86" s="236">
        <v>0</v>
      </c>
      <c r="Y86" s="236">
        <v>0</v>
      </c>
      <c r="AD86">
        <f>Table4[[#This Row],[% Cumplimiento PDT 2024]]+Table4[[#This Row],[% Cumplimiento PDT 2025]]+Table4[[#This Row],[% Cumplimiento PDT 2026]]+Table4[[#This Row],[% Cumplimiento PDT 2027]]</f>
        <v>0</v>
      </c>
    </row>
    <row r="87" spans="1:30" ht="63" x14ac:dyDescent="0.25">
      <c r="A87" s="71" t="s">
        <v>1941</v>
      </c>
      <c r="B87" s="71" t="s">
        <v>285</v>
      </c>
      <c r="C87" s="71" t="s">
        <v>285</v>
      </c>
      <c r="D87" s="58" t="s">
        <v>873</v>
      </c>
      <c r="E87" s="71" t="s">
        <v>470</v>
      </c>
      <c r="F87" s="71" t="s">
        <v>1142</v>
      </c>
      <c r="G87" s="71" t="s">
        <v>1961</v>
      </c>
      <c r="H87" s="71" t="s">
        <v>1670</v>
      </c>
      <c r="I87" s="139">
        <v>400100200</v>
      </c>
      <c r="J87" s="71" t="s">
        <v>1021</v>
      </c>
      <c r="K87" s="71" t="s">
        <v>1163</v>
      </c>
      <c r="L87" t="s">
        <v>423</v>
      </c>
      <c r="M87" s="63">
        <v>3</v>
      </c>
      <c r="N87" s="218">
        <v>1</v>
      </c>
      <c r="O87" t="s">
        <v>582</v>
      </c>
      <c r="P87" t="s">
        <v>1668</v>
      </c>
      <c r="Q87" s="85" t="s">
        <v>584</v>
      </c>
      <c r="S87" s="63">
        <v>3</v>
      </c>
      <c r="V87" s="285">
        <v>0</v>
      </c>
      <c r="W87" s="285">
        <v>0</v>
      </c>
      <c r="X87" s="285">
        <f>VLOOKUP(Table4[[#This Row],[Código de indicador de producto (MGA)2]],'METAS Y SECRETARIAS 2025'!$E$1:$U$129,13,FALSE)</f>
        <v>0</v>
      </c>
      <c r="Y87" s="236">
        <f>VLOOKUP(Table4[[#This Row],[Código de indicador de producto (MGA)2]],'METAS Y SECRETARIAS 2025'!$E$1:$U$129,17,FALSE)</f>
        <v>0</v>
      </c>
      <c r="AD87">
        <f>Table4[[#This Row],[% Cumplimiento PDT 2024]]+Table4[[#This Row],[% Cumplimiento PDT 2025]]+Table4[[#This Row],[% Cumplimiento PDT 2026]]+Table4[[#This Row],[% Cumplimiento PDT 2027]]</f>
        <v>0</v>
      </c>
    </row>
    <row r="88" spans="1:30" ht="63" x14ac:dyDescent="0.25">
      <c r="A88" s="71" t="s">
        <v>1941</v>
      </c>
      <c r="B88" s="71" t="s">
        <v>285</v>
      </c>
      <c r="C88" s="71" t="s">
        <v>285</v>
      </c>
      <c r="D88" s="58" t="s">
        <v>873</v>
      </c>
      <c r="E88" s="71" t="s">
        <v>470</v>
      </c>
      <c r="F88" s="71" t="s">
        <v>1142</v>
      </c>
      <c r="G88" s="71" t="s">
        <v>1961</v>
      </c>
      <c r="H88" s="71" t="s">
        <v>1665</v>
      </c>
      <c r="I88" s="139">
        <v>400100400</v>
      </c>
      <c r="J88" s="71" t="s">
        <v>1146</v>
      </c>
      <c r="K88" s="71" t="s">
        <v>1147</v>
      </c>
      <c r="L88" t="s">
        <v>423</v>
      </c>
      <c r="M88" s="63">
        <v>1</v>
      </c>
      <c r="N88" s="218">
        <v>1</v>
      </c>
      <c r="O88" t="s">
        <v>582</v>
      </c>
      <c r="P88" t="s">
        <v>1666</v>
      </c>
      <c r="Q88" s="85" t="s">
        <v>584</v>
      </c>
      <c r="S88" s="63">
        <v>1</v>
      </c>
      <c r="V88" s="285">
        <v>0</v>
      </c>
      <c r="W88" s="285">
        <v>0</v>
      </c>
      <c r="X88" s="285">
        <f>VLOOKUP(Table4[[#This Row],[Código de indicador de producto (MGA)2]],'METAS Y SECRETARIAS 2025'!$E$1:$U$129,13,FALSE)</f>
        <v>0</v>
      </c>
      <c r="Y88" s="236">
        <f>VLOOKUP(Table4[[#This Row],[Código de indicador de producto (MGA)2]],'METAS Y SECRETARIAS 2025'!$E$1:$U$129,17,FALSE)</f>
        <v>0</v>
      </c>
      <c r="AD88">
        <f>Table4[[#This Row],[% Cumplimiento PDT 2024]]+Table4[[#This Row],[% Cumplimiento PDT 2025]]+Table4[[#This Row],[% Cumplimiento PDT 2026]]+Table4[[#This Row],[% Cumplimiento PDT 2027]]</f>
        <v>0</v>
      </c>
    </row>
    <row r="89" spans="1:30" ht="47.25" x14ac:dyDescent="0.25">
      <c r="A89" s="71" t="s">
        <v>1941</v>
      </c>
      <c r="B89" s="71" t="s">
        <v>285</v>
      </c>
      <c r="C89" s="71" t="s">
        <v>285</v>
      </c>
      <c r="D89" s="58" t="s">
        <v>873</v>
      </c>
      <c r="E89" s="71" t="s">
        <v>470</v>
      </c>
      <c r="F89" s="71" t="s">
        <v>1142</v>
      </c>
      <c r="G89" s="71" t="s">
        <v>1961</v>
      </c>
      <c r="H89" s="71" t="s">
        <v>1667</v>
      </c>
      <c r="I89" s="139">
        <v>400100700</v>
      </c>
      <c r="J89" s="71" t="s">
        <v>1152</v>
      </c>
      <c r="K89" s="71" t="s">
        <v>1153</v>
      </c>
      <c r="L89" t="s">
        <v>423</v>
      </c>
      <c r="M89" s="63">
        <v>200</v>
      </c>
      <c r="N89" s="218">
        <v>0.33</v>
      </c>
      <c r="O89" t="s">
        <v>582</v>
      </c>
      <c r="P89" t="s">
        <v>1668</v>
      </c>
      <c r="Q89" t="s">
        <v>589</v>
      </c>
      <c r="S89" s="286">
        <v>50</v>
      </c>
      <c r="T89" s="286">
        <v>100</v>
      </c>
      <c r="U89" s="286">
        <v>50</v>
      </c>
      <c r="V89" s="285">
        <v>0</v>
      </c>
      <c r="W89" s="285">
        <v>0</v>
      </c>
      <c r="X89" s="285">
        <f>VLOOKUP(Table4[[#This Row],[Código de indicador de producto (MGA)2]],'METAS Y SECRETARIAS 2025'!$E$1:$U$129,13,FALSE)</f>
        <v>0</v>
      </c>
      <c r="Y89" s="236">
        <f>VLOOKUP(Table4[[#This Row],[Código de indicador de producto (MGA)2]],'METAS Y SECRETARIAS 2025'!$E$1:$U$129,17,FALSE)</f>
        <v>0</v>
      </c>
      <c r="AD89">
        <f>Table4[[#This Row],[% Cumplimiento PDT 2024]]+Table4[[#This Row],[% Cumplimiento PDT 2025]]+Table4[[#This Row],[% Cumplimiento PDT 2026]]+Table4[[#This Row],[% Cumplimiento PDT 2027]]</f>
        <v>0</v>
      </c>
    </row>
    <row r="90" spans="1:30" ht="47.25" x14ac:dyDescent="0.25">
      <c r="A90" s="71" t="s">
        <v>1941</v>
      </c>
      <c r="B90" s="71" t="s">
        <v>285</v>
      </c>
      <c r="C90" s="71" t="s">
        <v>285</v>
      </c>
      <c r="D90" s="58" t="s">
        <v>873</v>
      </c>
      <c r="E90" s="71" t="s">
        <v>470</v>
      </c>
      <c r="F90" s="71" t="s">
        <v>1142</v>
      </c>
      <c r="G90" s="71" t="s">
        <v>1961</v>
      </c>
      <c r="H90" s="71" t="s">
        <v>1671</v>
      </c>
      <c r="I90" s="139">
        <v>400104200</v>
      </c>
      <c r="J90" s="71" t="s">
        <v>1166</v>
      </c>
      <c r="K90" s="71" t="s">
        <v>1168</v>
      </c>
      <c r="L90" t="s">
        <v>423</v>
      </c>
      <c r="M90" s="63">
        <v>67</v>
      </c>
      <c r="N90" s="218">
        <v>1</v>
      </c>
      <c r="O90" t="s">
        <v>582</v>
      </c>
      <c r="P90" t="s">
        <v>1666</v>
      </c>
      <c r="Q90" s="85" t="s">
        <v>584</v>
      </c>
      <c r="S90" s="286"/>
      <c r="T90" s="286">
        <v>67</v>
      </c>
      <c r="V90" s="285">
        <v>0</v>
      </c>
      <c r="W90" s="285">
        <v>0</v>
      </c>
      <c r="X90" s="236">
        <v>0</v>
      </c>
      <c r="Y90" s="236">
        <v>0</v>
      </c>
      <c r="AD90">
        <f>Table4[[#This Row],[% Cumplimiento PDT 2024]]+Table4[[#This Row],[% Cumplimiento PDT 2025]]+Table4[[#This Row],[% Cumplimiento PDT 2026]]+Table4[[#This Row],[% Cumplimiento PDT 2027]]</f>
        <v>0</v>
      </c>
    </row>
    <row r="91" spans="1:30" ht="78.75" x14ac:dyDescent="0.25">
      <c r="A91" s="71" t="s">
        <v>1941</v>
      </c>
      <c r="B91" s="71" t="s">
        <v>285</v>
      </c>
      <c r="C91" s="71" t="s">
        <v>285</v>
      </c>
      <c r="D91" s="58" t="s">
        <v>873</v>
      </c>
      <c r="E91" s="71" t="s">
        <v>470</v>
      </c>
      <c r="F91" s="71" t="s">
        <v>1142</v>
      </c>
      <c r="G91" s="71" t="s">
        <v>1961</v>
      </c>
      <c r="H91" s="71" t="s">
        <v>1669</v>
      </c>
      <c r="I91" s="139">
        <v>400104400</v>
      </c>
      <c r="J91" s="71" t="s">
        <v>1156</v>
      </c>
      <c r="K91" s="71" t="s">
        <v>1158</v>
      </c>
      <c r="L91" t="s">
        <v>423</v>
      </c>
      <c r="M91" s="63">
        <v>300</v>
      </c>
      <c r="N91" s="218">
        <v>0.33333333333333337</v>
      </c>
      <c r="O91" t="s">
        <v>582</v>
      </c>
      <c r="P91" t="s">
        <v>1666</v>
      </c>
      <c r="Q91" t="s">
        <v>589</v>
      </c>
      <c r="S91" s="63">
        <v>100</v>
      </c>
      <c r="T91" s="63">
        <v>100</v>
      </c>
      <c r="U91" s="63">
        <v>100</v>
      </c>
      <c r="V91" s="285">
        <v>0</v>
      </c>
      <c r="W91" s="285">
        <v>0</v>
      </c>
      <c r="X91" s="285">
        <f>VLOOKUP(Table4[[#This Row],[Código de indicador de producto (MGA)2]],'METAS Y SECRETARIAS 2025'!$E$1:$U$129,13,FALSE)</f>
        <v>0</v>
      </c>
      <c r="Y91" s="236">
        <f>VLOOKUP(Table4[[#This Row],[Código de indicador de producto (MGA)2]],'METAS Y SECRETARIAS 2025'!$E$1:$U$129,17,FALSE)</f>
        <v>0</v>
      </c>
      <c r="AD91">
        <f>Table4[[#This Row],[% Cumplimiento PDT 2024]]+Table4[[#This Row],[% Cumplimiento PDT 2025]]+Table4[[#This Row],[% Cumplimiento PDT 2026]]+Table4[[#This Row],[% Cumplimiento PDT 2027]]</f>
        <v>0</v>
      </c>
    </row>
    <row r="92" spans="1:30" ht="31.5" x14ac:dyDescent="0.25">
      <c r="A92" s="71" t="s">
        <v>1941</v>
      </c>
      <c r="B92" s="71" t="s">
        <v>285</v>
      </c>
      <c r="C92" s="71" t="s">
        <v>334</v>
      </c>
      <c r="D92" s="58" t="s">
        <v>873</v>
      </c>
      <c r="E92" s="71" t="s">
        <v>470</v>
      </c>
      <c r="F92" s="71" t="s">
        <v>874</v>
      </c>
      <c r="G92" s="71" t="s">
        <v>471</v>
      </c>
      <c r="H92" s="71" t="s">
        <v>1673</v>
      </c>
      <c r="I92" s="139">
        <v>400201600</v>
      </c>
      <c r="J92" s="71" t="s">
        <v>1146</v>
      </c>
      <c r="K92" s="58" t="s">
        <v>1182</v>
      </c>
      <c r="L92" t="s">
        <v>423</v>
      </c>
      <c r="M92" s="63">
        <v>1</v>
      </c>
      <c r="N92" s="218">
        <v>0.33</v>
      </c>
      <c r="O92" t="s">
        <v>582</v>
      </c>
      <c r="P92" t="s">
        <v>1666</v>
      </c>
      <c r="Q92" t="s">
        <v>589</v>
      </c>
      <c r="S92" s="437">
        <v>0.33333000000000002</v>
      </c>
      <c r="T92" s="89">
        <v>0.33333000000000002</v>
      </c>
      <c r="U92" s="89">
        <v>0.33333000000000002</v>
      </c>
      <c r="V92" s="285">
        <v>0</v>
      </c>
      <c r="W92" s="285">
        <v>0</v>
      </c>
      <c r="X92" s="285">
        <f>VLOOKUP(Table4[[#This Row],[Código de indicador de producto (MGA)2]],'METAS Y SECRETARIAS 2025'!$E$1:$U$129,13,FALSE)</f>
        <v>0</v>
      </c>
      <c r="Y92" s="236">
        <f>VLOOKUP(Table4[[#This Row],[Código de indicador de producto (MGA)2]],'METAS Y SECRETARIAS 2025'!$E$1:$U$129,17,FALSE)</f>
        <v>0</v>
      </c>
      <c r="AD92">
        <f>Table4[[#This Row],[% Cumplimiento PDT 2024]]+Table4[[#This Row],[% Cumplimiento PDT 2025]]+Table4[[#This Row],[% Cumplimiento PDT 2026]]+Table4[[#This Row],[% Cumplimiento PDT 2027]]</f>
        <v>0</v>
      </c>
    </row>
    <row r="93" spans="1:30" ht="126" x14ac:dyDescent="0.25">
      <c r="A93" s="71" t="s">
        <v>1941</v>
      </c>
      <c r="B93" s="71" t="s">
        <v>285</v>
      </c>
      <c r="C93" s="71" t="s">
        <v>334</v>
      </c>
      <c r="D93" s="58" t="s">
        <v>873</v>
      </c>
      <c r="E93" s="71" t="s">
        <v>470</v>
      </c>
      <c r="F93" s="71" t="s">
        <v>874</v>
      </c>
      <c r="G93" s="71" t="s">
        <v>471</v>
      </c>
      <c r="H93" s="71" t="s">
        <v>1673</v>
      </c>
      <c r="I93" s="139">
        <v>400201601</v>
      </c>
      <c r="J93" s="71" t="s">
        <v>1178</v>
      </c>
      <c r="K93" s="58" t="s">
        <v>1179</v>
      </c>
      <c r="L93" t="s">
        <v>423</v>
      </c>
      <c r="M93" s="63">
        <v>12</v>
      </c>
      <c r="N93" s="218">
        <v>0.5</v>
      </c>
      <c r="O93" t="s">
        <v>646</v>
      </c>
      <c r="P93" t="s">
        <v>1666</v>
      </c>
      <c r="Q93" t="s">
        <v>589</v>
      </c>
      <c r="T93" s="63">
        <v>6</v>
      </c>
      <c r="U93" s="63">
        <v>6</v>
      </c>
      <c r="V93" s="285">
        <v>0</v>
      </c>
      <c r="W93" s="285">
        <v>0</v>
      </c>
      <c r="X93" s="236">
        <v>0</v>
      </c>
      <c r="Y93" s="236">
        <v>0</v>
      </c>
      <c r="AD93">
        <f>Table4[[#This Row],[% Cumplimiento PDT 2024]]+Table4[[#This Row],[% Cumplimiento PDT 2025]]+Table4[[#This Row],[% Cumplimiento PDT 2026]]+Table4[[#This Row],[% Cumplimiento PDT 2027]]</f>
        <v>0</v>
      </c>
    </row>
    <row r="94" spans="1:30" ht="47.25" x14ac:dyDescent="0.25">
      <c r="A94" s="71" t="s">
        <v>1941</v>
      </c>
      <c r="B94" s="71" t="s">
        <v>297</v>
      </c>
      <c r="C94" s="71" t="s">
        <v>469</v>
      </c>
      <c r="D94" s="58" t="s">
        <v>873</v>
      </c>
      <c r="E94" s="71" t="s">
        <v>470</v>
      </c>
      <c r="F94" s="71" t="s">
        <v>874</v>
      </c>
      <c r="G94" s="71" t="s">
        <v>471</v>
      </c>
      <c r="H94" s="71" t="s">
        <v>154</v>
      </c>
      <c r="I94" s="139">
        <v>400202000</v>
      </c>
      <c r="J94" s="71" t="s">
        <v>876</v>
      </c>
      <c r="K94" s="71" t="s">
        <v>878</v>
      </c>
      <c r="L94" t="s">
        <v>879</v>
      </c>
      <c r="M94" s="63">
        <v>40000</v>
      </c>
      <c r="N94" s="218">
        <v>0.25</v>
      </c>
      <c r="O94" t="s">
        <v>582</v>
      </c>
      <c r="P94" t="s">
        <v>1666</v>
      </c>
      <c r="Q94" t="s">
        <v>589</v>
      </c>
      <c r="R94" s="63">
        <v>20000</v>
      </c>
      <c r="S94" s="63">
        <v>10000</v>
      </c>
      <c r="T94" s="63">
        <v>5000</v>
      </c>
      <c r="U94" s="63">
        <v>5000</v>
      </c>
      <c r="V94" s="285">
        <f>VLOOKUP(Table4[[#This Row],[Código de indicador de producto (MGA)2]],'METAS Y SECRETARIAS 2024'!$E$1:$V$93,14,FALSE)</f>
        <v>0.94</v>
      </c>
      <c r="W94" s="285">
        <f>VLOOKUP(Table4[[#This Row],[Código de indicador de producto (MGA)2]],'METAS Y SECRETARIAS 2024'!$E$1:$V$93,18,FALSE)</f>
        <v>0.15161290322580645</v>
      </c>
      <c r="X94" s="285">
        <f>VLOOKUP(Table4[[#This Row],[Código de indicador de producto (MGA)2]],'METAS Y SECRETARIAS 2025'!$E$1:$U$129,13,FALSE)</f>
        <v>0.36</v>
      </c>
      <c r="Y94" s="236">
        <f>VLOOKUP(Table4[[#This Row],[Código de indicador de producto (MGA)2]],'METAS Y SECRETARIAS 2025'!$E$1:$U$129,17,FALSE)</f>
        <v>5.8064516129032254E-2</v>
      </c>
      <c r="AD94">
        <f>Table4[[#This Row],[% Cumplimiento PDT 2024]]+Table4[[#This Row],[% Cumplimiento PDT 2025]]+Table4[[#This Row],[% Cumplimiento PDT 2026]]+Table4[[#This Row],[% Cumplimiento PDT 2027]]</f>
        <v>0.20967741935483869</v>
      </c>
    </row>
    <row r="95" spans="1:30" ht="118.5" customHeight="1" x14ac:dyDescent="0.25">
      <c r="A95" s="71" t="s">
        <v>1941</v>
      </c>
      <c r="B95" s="71" t="s">
        <v>285</v>
      </c>
      <c r="C95" s="71" t="s">
        <v>334</v>
      </c>
      <c r="D95" s="58" t="s">
        <v>873</v>
      </c>
      <c r="E95" s="71" t="s">
        <v>470</v>
      </c>
      <c r="F95" s="71" t="s">
        <v>874</v>
      </c>
      <c r="G95" s="71" t="s">
        <v>471</v>
      </c>
      <c r="H95" s="71" t="s">
        <v>1672</v>
      </c>
      <c r="I95" s="139">
        <v>400203400</v>
      </c>
      <c r="J95" s="71" t="s">
        <v>1173</v>
      </c>
      <c r="K95" s="58" t="s">
        <v>1174</v>
      </c>
      <c r="L95" t="s">
        <v>423</v>
      </c>
      <c r="M95" s="63">
        <v>1</v>
      </c>
      <c r="N95" s="218">
        <v>1</v>
      </c>
      <c r="O95" t="s">
        <v>582</v>
      </c>
      <c r="P95" t="s">
        <v>1668</v>
      </c>
      <c r="Q95" s="85" t="s">
        <v>584</v>
      </c>
      <c r="T95" s="63">
        <v>1</v>
      </c>
      <c r="V95" s="285">
        <v>0</v>
      </c>
      <c r="W95" s="285">
        <v>0</v>
      </c>
      <c r="X95" s="236">
        <v>0</v>
      </c>
      <c r="Y95" s="236">
        <v>0</v>
      </c>
      <c r="AD95">
        <f>Table4[[#This Row],[% Cumplimiento PDT 2024]]+Table4[[#This Row],[% Cumplimiento PDT 2025]]+Table4[[#This Row],[% Cumplimiento PDT 2026]]+Table4[[#This Row],[% Cumplimiento PDT 2027]]</f>
        <v>0</v>
      </c>
    </row>
    <row r="96" spans="1:30" ht="63" x14ac:dyDescent="0.25">
      <c r="A96" s="71" t="s">
        <v>1941</v>
      </c>
      <c r="B96" s="71" t="s">
        <v>285</v>
      </c>
      <c r="C96" s="71" t="s">
        <v>321</v>
      </c>
      <c r="D96" s="58" t="s">
        <v>873</v>
      </c>
      <c r="E96" s="71" t="s">
        <v>470</v>
      </c>
      <c r="F96" s="71" t="s">
        <v>880</v>
      </c>
      <c r="G96" s="71" t="s">
        <v>474</v>
      </c>
      <c r="H96" s="71" t="s">
        <v>1677</v>
      </c>
      <c r="I96" s="139">
        <v>400300600</v>
      </c>
      <c r="J96" s="71" t="s">
        <v>1146</v>
      </c>
      <c r="K96" s="71" t="s">
        <v>1200</v>
      </c>
      <c r="L96" t="s">
        <v>423</v>
      </c>
      <c r="M96" s="63">
        <v>1</v>
      </c>
      <c r="N96" s="218">
        <v>1</v>
      </c>
      <c r="O96" t="s">
        <v>582</v>
      </c>
      <c r="P96" t="s">
        <v>1674</v>
      </c>
      <c r="Q96" s="85" t="s">
        <v>584</v>
      </c>
      <c r="S96" s="63">
        <v>1</v>
      </c>
      <c r="V96" s="285">
        <v>0</v>
      </c>
      <c r="W96" s="285">
        <v>0</v>
      </c>
      <c r="X96" s="285">
        <f>VLOOKUP(Table4[[#This Row],[Código de indicador de producto (MGA)2]],'METAS Y SECRETARIAS 2025'!$E$1:$U$129,13,FALSE)</f>
        <v>0.08</v>
      </c>
      <c r="Y96" s="236">
        <f>VLOOKUP(Table4[[#This Row],[Código de indicador de producto (MGA)2]],'METAS Y SECRETARIAS 2025'!$E$1:$U$129,17,FALSE)</f>
        <v>1.2903225806451613E-2</v>
      </c>
      <c r="AD96">
        <f>Table4[[#This Row],[% Cumplimiento PDT 2024]]+Table4[[#This Row],[% Cumplimiento PDT 2025]]+Table4[[#This Row],[% Cumplimiento PDT 2026]]+Table4[[#This Row],[% Cumplimiento PDT 2027]]</f>
        <v>1.2903225806451613E-2</v>
      </c>
    </row>
    <row r="97" spans="1:30" ht="78.75" x14ac:dyDescent="0.25">
      <c r="A97" s="71" t="s">
        <v>1941</v>
      </c>
      <c r="B97" s="71" t="s">
        <v>285</v>
      </c>
      <c r="C97" s="71" t="s">
        <v>334</v>
      </c>
      <c r="D97" s="58" t="s">
        <v>873</v>
      </c>
      <c r="E97" s="71" t="s">
        <v>470</v>
      </c>
      <c r="F97" s="71" t="s">
        <v>880</v>
      </c>
      <c r="G97" s="71" t="s">
        <v>474</v>
      </c>
      <c r="H97" s="71" t="s">
        <v>1675</v>
      </c>
      <c r="I97" s="139">
        <v>400300800</v>
      </c>
      <c r="J97" s="71" t="s">
        <v>1190</v>
      </c>
      <c r="K97" s="71" t="s">
        <v>1191</v>
      </c>
      <c r="L97" t="s">
        <v>423</v>
      </c>
      <c r="M97" s="63">
        <v>2</v>
      </c>
      <c r="N97" s="218">
        <v>0.5</v>
      </c>
      <c r="O97" t="s">
        <v>582</v>
      </c>
      <c r="P97" t="s">
        <v>1674</v>
      </c>
      <c r="Q97" t="s">
        <v>589</v>
      </c>
      <c r="S97" s="286"/>
      <c r="T97" s="286">
        <v>1</v>
      </c>
      <c r="U97" s="286">
        <v>1</v>
      </c>
      <c r="V97" s="285">
        <v>0</v>
      </c>
      <c r="W97" s="285">
        <v>0</v>
      </c>
      <c r="X97" s="236">
        <v>0</v>
      </c>
      <c r="Y97" s="236">
        <v>0</v>
      </c>
      <c r="AD97">
        <f>Table4[[#This Row],[% Cumplimiento PDT 2024]]+Table4[[#This Row],[% Cumplimiento PDT 2025]]+Table4[[#This Row],[% Cumplimiento PDT 2026]]+Table4[[#This Row],[% Cumplimiento PDT 2027]]</f>
        <v>0</v>
      </c>
    </row>
    <row r="98" spans="1:30" ht="63" x14ac:dyDescent="0.25">
      <c r="A98" s="71" t="s">
        <v>1941</v>
      </c>
      <c r="B98" s="71" t="s">
        <v>285</v>
      </c>
      <c r="C98" s="71" t="s">
        <v>334</v>
      </c>
      <c r="D98" s="58" t="s">
        <v>873</v>
      </c>
      <c r="E98" s="71" t="s">
        <v>470</v>
      </c>
      <c r="F98" s="71" t="s">
        <v>880</v>
      </c>
      <c r="G98" s="71" t="s">
        <v>474</v>
      </c>
      <c r="H98" s="71" t="s">
        <v>1676</v>
      </c>
      <c r="I98" s="139">
        <v>400301200</v>
      </c>
      <c r="J98" s="71" t="s">
        <v>1194</v>
      </c>
      <c r="K98" s="71" t="s">
        <v>1196</v>
      </c>
      <c r="L98" t="s">
        <v>423</v>
      </c>
      <c r="M98" s="63">
        <v>1</v>
      </c>
      <c r="N98" s="218">
        <v>1</v>
      </c>
      <c r="O98" t="s">
        <v>582</v>
      </c>
      <c r="P98" t="s">
        <v>1666</v>
      </c>
      <c r="Q98" s="85" t="s">
        <v>584</v>
      </c>
      <c r="S98" s="286"/>
      <c r="T98" s="286">
        <v>1</v>
      </c>
      <c r="V98" s="285">
        <v>0</v>
      </c>
      <c r="W98" s="285">
        <v>0</v>
      </c>
      <c r="X98" s="236">
        <v>0</v>
      </c>
      <c r="Y98" s="236">
        <v>0</v>
      </c>
      <c r="AD98">
        <f>Table4[[#This Row],[% Cumplimiento PDT 2024]]+Table4[[#This Row],[% Cumplimiento PDT 2025]]+Table4[[#This Row],[% Cumplimiento PDT 2026]]+Table4[[#This Row],[% Cumplimiento PDT 2027]]</f>
        <v>0</v>
      </c>
    </row>
    <row r="99" spans="1:30" ht="78.75" x14ac:dyDescent="0.25">
      <c r="A99" s="71" t="s">
        <v>1941</v>
      </c>
      <c r="B99" s="71" t="s">
        <v>285</v>
      </c>
      <c r="C99" s="71" t="s">
        <v>334</v>
      </c>
      <c r="D99" s="58" t="s">
        <v>873</v>
      </c>
      <c r="E99" s="71" t="s">
        <v>470</v>
      </c>
      <c r="F99" s="71" t="s">
        <v>880</v>
      </c>
      <c r="G99" s="71" t="s">
        <v>474</v>
      </c>
      <c r="H99" s="71" t="s">
        <v>1655</v>
      </c>
      <c r="I99" s="139">
        <v>400304700</v>
      </c>
      <c r="J99" s="71" t="s">
        <v>884</v>
      </c>
      <c r="K99" s="71" t="s">
        <v>885</v>
      </c>
      <c r="L99" t="s">
        <v>423</v>
      </c>
      <c r="M99" s="63">
        <v>19353</v>
      </c>
      <c r="N99" s="218">
        <v>0.25</v>
      </c>
      <c r="O99" t="s">
        <v>582</v>
      </c>
      <c r="P99" t="s">
        <v>1674</v>
      </c>
      <c r="Q99" t="s">
        <v>584</v>
      </c>
      <c r="R99" s="63">
        <v>19353</v>
      </c>
      <c r="S99" s="63">
        <v>19353</v>
      </c>
      <c r="T99" s="63">
        <v>19353</v>
      </c>
      <c r="U99" s="63">
        <v>19353</v>
      </c>
      <c r="V99" s="285">
        <f>VLOOKUP(Table4[[#This Row],[Código de indicador de producto (MGA)2]],'METAS Y SECRETARIAS 2024'!$E$1:$V$93,14,FALSE)</f>
        <v>1</v>
      </c>
      <c r="W99" s="285">
        <f>VLOOKUP(Table4[[#This Row],[Código de indicador de producto (MGA)2]],'METAS Y SECRETARIAS 2024'!$E$1:$V$93,18,FALSE)</f>
        <v>0.16129032258064516</v>
      </c>
      <c r="X99" s="285">
        <f>VLOOKUP(Table4[[#This Row],[Código de indicador de producto (MGA)2]],'METAS Y SECRETARIAS 2025'!$E$1:$U$129,13,FALSE)</f>
        <v>0.4</v>
      </c>
      <c r="Y99" s="236">
        <f>VLOOKUP(Table4[[#This Row],[Código de indicador de producto (MGA)2]],'METAS Y SECRETARIAS 2025'!$E$1:$U$129,17,FALSE)</f>
        <v>6.4516129032258063E-2</v>
      </c>
      <c r="AD99">
        <f>Table4[[#This Row],[% Cumplimiento PDT 2024]]+Table4[[#This Row],[% Cumplimiento PDT 2025]]+Table4[[#This Row],[% Cumplimiento PDT 2026]]+Table4[[#This Row],[% Cumplimiento PDT 2027]]</f>
        <v>0.22580645161290322</v>
      </c>
    </row>
    <row r="100" spans="1:30" ht="94.5" x14ac:dyDescent="0.25">
      <c r="A100" s="71" t="s">
        <v>298</v>
      </c>
      <c r="B100" s="71" t="s">
        <v>315</v>
      </c>
      <c r="C100" s="71" t="s">
        <v>478</v>
      </c>
      <c r="D100" s="58" t="s">
        <v>632</v>
      </c>
      <c r="E100" s="71" t="s">
        <v>479</v>
      </c>
      <c r="F100" s="71" t="s">
        <v>886</v>
      </c>
      <c r="G100" s="320" t="s">
        <v>480</v>
      </c>
      <c r="H100" s="71" t="s">
        <v>1714</v>
      </c>
      <c r="I100" s="139">
        <v>410101400</v>
      </c>
      <c r="J100" s="71" t="s">
        <v>1111</v>
      </c>
      <c r="K100" s="71" t="s">
        <v>1112</v>
      </c>
      <c r="L100" t="s">
        <v>423</v>
      </c>
      <c r="M100" s="63">
        <v>500</v>
      </c>
      <c r="N100" s="218">
        <v>1</v>
      </c>
      <c r="O100" t="s">
        <v>582</v>
      </c>
      <c r="P100" t="s">
        <v>1668</v>
      </c>
      <c r="Q100" s="85" t="s">
        <v>584</v>
      </c>
      <c r="S100" s="63">
        <v>500</v>
      </c>
      <c r="V100" s="285">
        <v>0</v>
      </c>
      <c r="W100" s="285">
        <v>0</v>
      </c>
      <c r="X100" s="285">
        <f>VLOOKUP(Table4[[#This Row],[Código de indicador de producto (MGA)2]],'METAS Y SECRETARIAS 2025'!$E$1:$U$129,13,FALSE)</f>
        <v>0</v>
      </c>
      <c r="Y100" s="236">
        <f>VLOOKUP(Table4[[#This Row],[Código de indicador de producto (MGA)2]],'METAS Y SECRETARIAS 2025'!$E$1:$U$129,17,FALSE)</f>
        <v>0</v>
      </c>
      <c r="AD100">
        <f>Table4[[#This Row],[% Cumplimiento PDT 2024]]+Table4[[#This Row],[% Cumplimiento PDT 2025]]+Table4[[#This Row],[% Cumplimiento PDT 2026]]+Table4[[#This Row],[% Cumplimiento PDT 2027]]</f>
        <v>0</v>
      </c>
    </row>
    <row r="101" spans="1:30" ht="63" x14ac:dyDescent="0.25">
      <c r="A101" s="71" t="s">
        <v>298</v>
      </c>
      <c r="B101" s="71" t="s">
        <v>315</v>
      </c>
      <c r="C101" s="71" t="s">
        <v>478</v>
      </c>
      <c r="D101" s="58" t="s">
        <v>632</v>
      </c>
      <c r="E101" s="71" t="s">
        <v>479</v>
      </c>
      <c r="F101" s="71" t="s">
        <v>886</v>
      </c>
      <c r="G101" s="320" t="s">
        <v>480</v>
      </c>
      <c r="H101" s="71" t="s">
        <v>160</v>
      </c>
      <c r="I101" s="139">
        <v>410103800</v>
      </c>
      <c r="J101" s="71" t="s">
        <v>890</v>
      </c>
      <c r="K101" s="71" t="s">
        <v>159</v>
      </c>
      <c r="L101" t="s">
        <v>423</v>
      </c>
      <c r="M101" s="63">
        <v>3</v>
      </c>
      <c r="N101" s="218">
        <v>0.25</v>
      </c>
      <c r="O101" t="s">
        <v>582</v>
      </c>
      <c r="P101" t="s">
        <v>1668</v>
      </c>
      <c r="Q101" t="s">
        <v>584</v>
      </c>
      <c r="R101" s="63">
        <v>3</v>
      </c>
      <c r="S101" s="63">
        <v>3</v>
      </c>
      <c r="T101" s="63">
        <v>3</v>
      </c>
      <c r="U101" s="63">
        <v>3</v>
      </c>
      <c r="V101" s="285">
        <f>VLOOKUP(Table4[[#This Row],[Código de indicador de producto (MGA)2]],'METAS Y SECRETARIAS 2024'!$E$1:$V$93,14,FALSE)</f>
        <v>1</v>
      </c>
      <c r="W101" s="285">
        <f>VLOOKUP(Table4[[#This Row],[Código de indicador de producto (MGA)2]],'METAS Y SECRETARIAS 2024'!$E$1:$V$93,18,FALSE)</f>
        <v>0.16129032258064516</v>
      </c>
      <c r="X101" s="285">
        <f>VLOOKUP(Table4[[#This Row],[Código de indicador de producto (MGA)2]],'METAS Y SECRETARIAS 2025'!$E$1:$U$129,13,FALSE)</f>
        <v>0.25</v>
      </c>
      <c r="Y101" s="236">
        <f>VLOOKUP(Table4[[#This Row],[Código de indicador de producto (MGA)2]],'METAS Y SECRETARIAS 2025'!$E$1:$U$129,17,FALSE)</f>
        <v>4.0322580645161289E-2</v>
      </c>
      <c r="AD101">
        <f>Table4[[#This Row],[% Cumplimiento PDT 2024]]+Table4[[#This Row],[% Cumplimiento PDT 2025]]+Table4[[#This Row],[% Cumplimiento PDT 2026]]+Table4[[#This Row],[% Cumplimiento PDT 2027]]</f>
        <v>0.20161290322580644</v>
      </c>
    </row>
    <row r="102" spans="1:30" ht="63" x14ac:dyDescent="0.25">
      <c r="A102" s="71" t="s">
        <v>298</v>
      </c>
      <c r="B102" s="71" t="s">
        <v>315</v>
      </c>
      <c r="C102" s="71" t="s">
        <v>478</v>
      </c>
      <c r="D102" s="58" t="s">
        <v>632</v>
      </c>
      <c r="E102" s="71" t="s">
        <v>479</v>
      </c>
      <c r="F102" s="71" t="s">
        <v>886</v>
      </c>
      <c r="G102" s="320" t="s">
        <v>480</v>
      </c>
      <c r="H102" s="71" t="s">
        <v>160</v>
      </c>
      <c r="I102" s="139">
        <v>410103801</v>
      </c>
      <c r="J102" s="71" t="s">
        <v>892</v>
      </c>
      <c r="K102" s="71" t="s">
        <v>893</v>
      </c>
      <c r="L102" t="s">
        <v>423</v>
      </c>
      <c r="M102" s="63">
        <v>16</v>
      </c>
      <c r="N102" s="218">
        <v>0.25</v>
      </c>
      <c r="O102" t="s">
        <v>646</v>
      </c>
      <c r="P102" t="s">
        <v>1668</v>
      </c>
      <c r="Q102" s="85" t="s">
        <v>584</v>
      </c>
      <c r="R102" s="286">
        <v>16</v>
      </c>
      <c r="S102" s="286">
        <v>16</v>
      </c>
      <c r="T102" s="286">
        <v>16</v>
      </c>
      <c r="U102" s="286">
        <v>16</v>
      </c>
      <c r="V102" s="285">
        <f>VLOOKUP(Table4[[#This Row],[Código de indicador de producto (MGA)2]],'METAS Y SECRETARIAS 2024'!$E$1:$V$93,14,FALSE)</f>
        <v>1</v>
      </c>
      <c r="W102" s="285">
        <f>VLOOKUP(Table4[[#This Row],[Código de indicador de producto (MGA)2]],'METAS Y SECRETARIAS 2024'!$E$1:$V$93,18,FALSE)</f>
        <v>0.16129032258064516</v>
      </c>
      <c r="X102" s="285">
        <f>VLOOKUP(Table4[[#This Row],[Código de indicador de producto (MGA)2]],'METAS Y SECRETARIAS 2025'!$E$1:$U$129,13,FALSE)</f>
        <v>0.21</v>
      </c>
      <c r="Y102" s="236">
        <f>VLOOKUP(Table4[[#This Row],[Código de indicador de producto (MGA)2]],'METAS Y SECRETARIAS 2025'!$E$1:$U$129,17,FALSE)</f>
        <v>3.387096774193548E-2</v>
      </c>
      <c r="AD102">
        <f>Table4[[#This Row],[% Cumplimiento PDT 2024]]+Table4[[#This Row],[% Cumplimiento PDT 2025]]+Table4[[#This Row],[% Cumplimiento PDT 2026]]+Table4[[#This Row],[% Cumplimiento PDT 2027]]</f>
        <v>0.19516129032258064</v>
      </c>
    </row>
    <row r="103" spans="1:30" ht="78.75" x14ac:dyDescent="0.25">
      <c r="A103" s="71" t="s">
        <v>298</v>
      </c>
      <c r="B103" s="71" t="s">
        <v>297</v>
      </c>
      <c r="C103" s="71" t="s">
        <v>310</v>
      </c>
      <c r="D103" s="58" t="s">
        <v>632</v>
      </c>
      <c r="E103" s="71" t="s">
        <v>479</v>
      </c>
      <c r="F103" s="71" t="s">
        <v>886</v>
      </c>
      <c r="G103" s="320" t="s">
        <v>480</v>
      </c>
      <c r="H103" s="71" t="s">
        <v>1656</v>
      </c>
      <c r="I103" s="139">
        <v>410106800</v>
      </c>
      <c r="J103" s="71" t="s">
        <v>864</v>
      </c>
      <c r="K103" s="71" t="s">
        <v>897</v>
      </c>
      <c r="L103" t="s">
        <v>423</v>
      </c>
      <c r="M103" s="63">
        <v>12</v>
      </c>
      <c r="N103" s="218">
        <v>0.25</v>
      </c>
      <c r="O103" t="s">
        <v>582</v>
      </c>
      <c r="P103" t="s">
        <v>1668</v>
      </c>
      <c r="Q103" t="s">
        <v>584</v>
      </c>
      <c r="R103" s="63">
        <v>12</v>
      </c>
      <c r="S103" s="63">
        <v>12</v>
      </c>
      <c r="T103" s="63">
        <v>12</v>
      </c>
      <c r="U103" s="63">
        <v>12</v>
      </c>
      <c r="V103" s="285">
        <f>VLOOKUP(Table4[[#This Row],[Código de indicador de producto (MGA)2]],'METAS Y SECRETARIAS 2024'!$E$1:$V$93,14,FALSE)</f>
        <v>1</v>
      </c>
      <c r="W103" s="285">
        <f>VLOOKUP(Table4[[#This Row],[Código de indicador de producto (MGA)2]],'METAS Y SECRETARIAS 2024'!$E$1:$V$93,18,FALSE)</f>
        <v>0.16129032258064516</v>
      </c>
      <c r="X103" s="285">
        <f>VLOOKUP(Table4[[#This Row],[Código de indicador de producto (MGA)2]],'METAS Y SECRETARIAS 2025'!$E$1:$U$129,13,FALSE)</f>
        <v>0.49</v>
      </c>
      <c r="Y103" s="236">
        <f>VLOOKUP(Table4[[#This Row],[Código de indicador de producto (MGA)2]],'METAS Y SECRETARIAS 2025'!$E$1:$U$129,17,FALSE)</f>
        <v>7.9032258064516123E-2</v>
      </c>
      <c r="AD103">
        <f>Table4[[#This Row],[% Cumplimiento PDT 2024]]+Table4[[#This Row],[% Cumplimiento PDT 2025]]+Table4[[#This Row],[% Cumplimiento PDT 2026]]+Table4[[#This Row],[% Cumplimiento PDT 2027]]</f>
        <v>0.24032258064516127</v>
      </c>
    </row>
    <row r="104" spans="1:30" ht="63" x14ac:dyDescent="0.25">
      <c r="A104" s="71" t="s">
        <v>298</v>
      </c>
      <c r="B104" s="71" t="s">
        <v>315</v>
      </c>
      <c r="C104" s="71" t="s">
        <v>478</v>
      </c>
      <c r="D104" s="58" t="s">
        <v>632</v>
      </c>
      <c r="E104" s="71" t="s">
        <v>479</v>
      </c>
      <c r="F104" s="71" t="s">
        <v>886</v>
      </c>
      <c r="G104" s="320" t="s">
        <v>480</v>
      </c>
      <c r="H104" s="71" t="s">
        <v>1657</v>
      </c>
      <c r="I104" s="139">
        <v>410110000</v>
      </c>
      <c r="J104" s="71" t="s">
        <v>901</v>
      </c>
      <c r="K104" s="71" t="s">
        <v>902</v>
      </c>
      <c r="L104" t="s">
        <v>423</v>
      </c>
      <c r="M104" s="63">
        <v>300</v>
      </c>
      <c r="N104" s="218">
        <v>0.25</v>
      </c>
      <c r="O104" t="s">
        <v>582</v>
      </c>
      <c r="P104" t="s">
        <v>1668</v>
      </c>
      <c r="Q104" t="s">
        <v>589</v>
      </c>
      <c r="R104" s="63">
        <v>75</v>
      </c>
      <c r="S104" s="63">
        <v>75</v>
      </c>
      <c r="T104" s="63">
        <v>75</v>
      </c>
      <c r="U104" s="63">
        <v>75</v>
      </c>
      <c r="V104" s="285">
        <f>VLOOKUP(Table4[[#This Row],[Código de indicador de producto (MGA)2]],'METAS Y SECRETARIAS 2024'!$E$1:$V$93,14,FALSE)</f>
        <v>0.17</v>
      </c>
      <c r="W104" s="285">
        <f>VLOOKUP(Table4[[#This Row],[Código de indicador de producto (MGA)2]],'METAS Y SECRETARIAS 2024'!$E$1:$V$93,18,FALSE)</f>
        <v>2.7419354838709678E-2</v>
      </c>
      <c r="X104" s="285">
        <f>VLOOKUP(Table4[[#This Row],[Código de indicador de producto (MGA)2]],'METAS Y SECRETARIAS 2025'!$E$1:$U$129,13,FALSE)</f>
        <v>0.6</v>
      </c>
      <c r="Y104" s="236">
        <f>VLOOKUP(Table4[[#This Row],[Código de indicador de producto (MGA)2]],'METAS Y SECRETARIAS 2025'!$E$1:$U$129,17,FALSE)</f>
        <v>9.6774193548387094E-2</v>
      </c>
      <c r="AD104">
        <f>Table4[[#This Row],[% Cumplimiento PDT 2024]]+Table4[[#This Row],[% Cumplimiento PDT 2025]]+Table4[[#This Row],[% Cumplimiento PDT 2026]]+Table4[[#This Row],[% Cumplimiento PDT 2027]]</f>
        <v>0.12419354838709677</v>
      </c>
    </row>
    <row r="105" spans="1:30" ht="78.75" x14ac:dyDescent="0.25">
      <c r="A105" s="71" t="s">
        <v>298</v>
      </c>
      <c r="B105" s="71" t="s">
        <v>315</v>
      </c>
      <c r="C105" s="71" t="s">
        <v>478</v>
      </c>
      <c r="D105" s="58" t="s">
        <v>632</v>
      </c>
      <c r="E105" s="71" t="s">
        <v>479</v>
      </c>
      <c r="F105" s="71" t="s">
        <v>903</v>
      </c>
      <c r="G105" s="71" t="s">
        <v>487</v>
      </c>
      <c r="H105" s="71" t="s">
        <v>1715</v>
      </c>
      <c r="I105" s="139">
        <v>410200400</v>
      </c>
      <c r="J105" s="71" t="s">
        <v>1396</v>
      </c>
      <c r="K105" s="71" t="s">
        <v>1397</v>
      </c>
      <c r="L105" t="s">
        <v>423</v>
      </c>
      <c r="M105" s="63">
        <v>1</v>
      </c>
      <c r="N105" s="218">
        <v>1</v>
      </c>
      <c r="O105" t="s">
        <v>582</v>
      </c>
      <c r="P105" t="s">
        <v>1709</v>
      </c>
      <c r="Q105" s="85" t="s">
        <v>584</v>
      </c>
      <c r="S105" s="63">
        <v>1</v>
      </c>
      <c r="V105" s="285">
        <v>0</v>
      </c>
      <c r="W105" s="285">
        <v>0</v>
      </c>
      <c r="X105" s="285">
        <f>VLOOKUP(Table4[[#This Row],[Código de indicador de producto (MGA)2]],'METAS Y SECRETARIAS 2025'!$E$1:$U$129,13,FALSE)</f>
        <v>0</v>
      </c>
      <c r="Y105" s="236">
        <f>VLOOKUP(Table4[[#This Row],[Código de indicador de producto (MGA)2]],'METAS Y SECRETARIAS 2025'!$E$1:$U$129,17,FALSE)</f>
        <v>0</v>
      </c>
      <c r="AD105">
        <f>Table4[[#This Row],[% Cumplimiento PDT 2024]]+Table4[[#This Row],[% Cumplimiento PDT 2025]]+Table4[[#This Row],[% Cumplimiento PDT 2026]]+Table4[[#This Row],[% Cumplimiento PDT 2027]]</f>
        <v>0</v>
      </c>
    </row>
    <row r="106" spans="1:30" ht="110.25" x14ac:dyDescent="0.25">
      <c r="A106" s="71" t="s">
        <v>298</v>
      </c>
      <c r="B106" s="71" t="s">
        <v>297</v>
      </c>
      <c r="C106" s="71" t="s">
        <v>297</v>
      </c>
      <c r="D106" s="58" t="s">
        <v>632</v>
      </c>
      <c r="E106" s="71" t="s">
        <v>479</v>
      </c>
      <c r="F106" s="71" t="s">
        <v>903</v>
      </c>
      <c r="G106" s="71" t="s">
        <v>487</v>
      </c>
      <c r="H106" s="71" t="s">
        <v>1716</v>
      </c>
      <c r="I106" s="139">
        <v>410203800</v>
      </c>
      <c r="J106" s="71" t="s">
        <v>1402</v>
      </c>
      <c r="K106" s="71" t="s">
        <v>1403</v>
      </c>
      <c r="L106" t="s">
        <v>423</v>
      </c>
      <c r="M106" s="63">
        <v>100</v>
      </c>
      <c r="N106" s="218">
        <v>1</v>
      </c>
      <c r="O106" t="s">
        <v>582</v>
      </c>
      <c r="P106" t="s">
        <v>1668</v>
      </c>
      <c r="Q106" s="85" t="s">
        <v>584</v>
      </c>
      <c r="R106" s="286"/>
      <c r="S106" s="63">
        <v>100</v>
      </c>
      <c r="T106" s="286"/>
      <c r="U106" s="286"/>
      <c r="V106" s="285">
        <v>0</v>
      </c>
      <c r="W106" s="285">
        <v>0</v>
      </c>
      <c r="X106" s="285">
        <f>VLOOKUP(Table4[[#This Row],[Código de indicador de producto (MGA)2]],'METAS Y SECRETARIAS 2025'!$E$1:$U$129,13,FALSE)</f>
        <v>0</v>
      </c>
      <c r="Y106" s="236">
        <f>VLOOKUP(Table4[[#This Row],[Código de indicador de producto (MGA)2]],'METAS Y SECRETARIAS 2025'!$E$1:$U$129,17,FALSE)</f>
        <v>0</v>
      </c>
      <c r="AD106">
        <f>Table4[[#This Row],[% Cumplimiento PDT 2024]]+Table4[[#This Row],[% Cumplimiento PDT 2025]]+Table4[[#This Row],[% Cumplimiento PDT 2026]]+Table4[[#This Row],[% Cumplimiento PDT 2027]]</f>
        <v>0</v>
      </c>
    </row>
    <row r="107" spans="1:30" ht="94.5" x14ac:dyDescent="0.25">
      <c r="A107" s="71" t="s">
        <v>298</v>
      </c>
      <c r="B107" s="71" t="s">
        <v>315</v>
      </c>
      <c r="C107" s="71" t="s">
        <v>315</v>
      </c>
      <c r="D107" s="58" t="s">
        <v>632</v>
      </c>
      <c r="E107" s="71" t="s">
        <v>479</v>
      </c>
      <c r="F107" s="71" t="s">
        <v>903</v>
      </c>
      <c r="G107" s="71" t="s">
        <v>487</v>
      </c>
      <c r="H107" s="71" t="s">
        <v>171</v>
      </c>
      <c r="I107" s="139">
        <v>410204600</v>
      </c>
      <c r="J107" s="71" t="s">
        <v>907</v>
      </c>
      <c r="K107" s="71" t="s">
        <v>908</v>
      </c>
      <c r="L107" t="s">
        <v>423</v>
      </c>
      <c r="M107" s="63">
        <v>20</v>
      </c>
      <c r="N107" s="218">
        <v>0.25</v>
      </c>
      <c r="O107" t="s">
        <v>582</v>
      </c>
      <c r="P107" t="s">
        <v>1668</v>
      </c>
      <c r="Q107" t="s">
        <v>589</v>
      </c>
      <c r="R107" s="63">
        <v>5</v>
      </c>
      <c r="S107" s="63">
        <v>5</v>
      </c>
      <c r="T107" s="63">
        <v>5</v>
      </c>
      <c r="U107" s="63">
        <v>5</v>
      </c>
      <c r="V107" s="285">
        <f>VLOOKUP(Table4[[#This Row],[Código de indicador de producto (MGA)2]],'METAS Y SECRETARIAS 2024'!$E$1:$V$93,14,FALSE)</f>
        <v>1</v>
      </c>
      <c r="W107" s="285">
        <f>VLOOKUP(Table4[[#This Row],[Código de indicador de producto (MGA)2]],'METAS Y SECRETARIAS 2024'!$E$1:$V$93,18,FALSE)</f>
        <v>0.16129032258064516</v>
      </c>
      <c r="X107" s="285">
        <f>VLOOKUP(Table4[[#This Row],[Código de indicador de producto (MGA)2]],'METAS Y SECRETARIAS 2025'!$E$1:$U$129,13,FALSE)</f>
        <v>0.6</v>
      </c>
      <c r="Y107" s="236">
        <f>VLOOKUP(Table4[[#This Row],[Código de indicador de producto (MGA)2]],'METAS Y SECRETARIAS 2025'!$E$1:$U$129,17,FALSE)</f>
        <v>9.6774193548387094E-2</v>
      </c>
      <c r="AD107">
        <f>Table4[[#This Row],[% Cumplimiento PDT 2024]]+Table4[[#This Row],[% Cumplimiento PDT 2025]]+Table4[[#This Row],[% Cumplimiento PDT 2026]]+Table4[[#This Row],[% Cumplimiento PDT 2027]]</f>
        <v>0.25806451612903225</v>
      </c>
    </row>
    <row r="108" spans="1:30" ht="78.75" x14ac:dyDescent="0.25">
      <c r="A108" s="71" t="s">
        <v>298</v>
      </c>
      <c r="B108" s="71" t="s">
        <v>315</v>
      </c>
      <c r="C108" s="71" t="s">
        <v>315</v>
      </c>
      <c r="D108" s="58" t="s">
        <v>632</v>
      </c>
      <c r="E108" s="71" t="s">
        <v>479</v>
      </c>
      <c r="F108" s="71" t="s">
        <v>903</v>
      </c>
      <c r="G108" s="71" t="s">
        <v>487</v>
      </c>
      <c r="H108" s="71" t="s">
        <v>174</v>
      </c>
      <c r="I108" s="139">
        <v>410204700</v>
      </c>
      <c r="J108" s="71" t="s">
        <v>912</v>
      </c>
      <c r="K108" s="71" t="s">
        <v>913</v>
      </c>
      <c r="L108" t="s">
        <v>423</v>
      </c>
      <c r="M108" s="63">
        <v>2</v>
      </c>
      <c r="N108" s="218">
        <v>0.25</v>
      </c>
      <c r="O108" t="s">
        <v>582</v>
      </c>
      <c r="P108" t="s">
        <v>1668</v>
      </c>
      <c r="Q108" t="s">
        <v>584</v>
      </c>
      <c r="R108" s="63">
        <v>2</v>
      </c>
      <c r="S108" s="63">
        <v>2</v>
      </c>
      <c r="T108" s="63">
        <v>2</v>
      </c>
      <c r="U108" s="63">
        <v>2</v>
      </c>
      <c r="V108" s="285">
        <f>VLOOKUP(Table4[[#This Row],[Código de indicador de producto (MGA)2]],'METAS Y SECRETARIAS 2024'!$E$1:$V$93,14,FALSE)</f>
        <v>1</v>
      </c>
      <c r="W108" s="285">
        <f>VLOOKUP(Table4[[#This Row],[Código de indicador de producto (MGA)2]],'METAS Y SECRETARIAS 2024'!$E$1:$V$93,18,FALSE)</f>
        <v>0.16129032258064516</v>
      </c>
      <c r="X108" s="285">
        <f>VLOOKUP(Table4[[#This Row],[Código de indicador de producto (MGA)2]],'METAS Y SECRETARIAS 2025'!$E$1:$U$129,13,FALSE)</f>
        <v>0.43</v>
      </c>
      <c r="Y108" s="236">
        <f>VLOOKUP(Table4[[#This Row],[Código de indicador de producto (MGA)2]],'METAS Y SECRETARIAS 2025'!$E$1:$U$129,17,FALSE)</f>
        <v>6.9354838709677416E-2</v>
      </c>
      <c r="AD108">
        <f>Table4[[#This Row],[% Cumplimiento PDT 2024]]+Table4[[#This Row],[% Cumplimiento PDT 2025]]+Table4[[#This Row],[% Cumplimiento PDT 2026]]+Table4[[#This Row],[% Cumplimiento PDT 2027]]</f>
        <v>0.23064516129032259</v>
      </c>
    </row>
    <row r="109" spans="1:30" ht="78.75" x14ac:dyDescent="0.25">
      <c r="A109" s="71" t="s">
        <v>298</v>
      </c>
      <c r="B109" s="71" t="s">
        <v>315</v>
      </c>
      <c r="C109" s="71" t="s">
        <v>315</v>
      </c>
      <c r="D109" s="58" t="s">
        <v>632</v>
      </c>
      <c r="E109" s="71" t="s">
        <v>479</v>
      </c>
      <c r="F109" s="71" t="s">
        <v>903</v>
      </c>
      <c r="G109" s="71" t="s">
        <v>487</v>
      </c>
      <c r="H109" s="71" t="s">
        <v>177</v>
      </c>
      <c r="I109" s="139">
        <v>410205200</v>
      </c>
      <c r="J109" s="71" t="s">
        <v>917</v>
      </c>
      <c r="K109" s="71" t="s">
        <v>918</v>
      </c>
      <c r="L109" t="s">
        <v>423</v>
      </c>
      <c r="M109" s="63">
        <v>100</v>
      </c>
      <c r="N109" s="218">
        <v>0.25</v>
      </c>
      <c r="O109" t="s">
        <v>582</v>
      </c>
      <c r="P109" t="s">
        <v>1668</v>
      </c>
      <c r="Q109" t="s">
        <v>584</v>
      </c>
      <c r="R109" s="63">
        <v>100</v>
      </c>
      <c r="S109" s="63">
        <v>100</v>
      </c>
      <c r="T109" s="63">
        <v>100</v>
      </c>
      <c r="U109" s="63">
        <v>100</v>
      </c>
      <c r="V109" s="285">
        <f>VLOOKUP(Table4[[#This Row],[Código de indicador de producto (MGA)2]],'METAS Y SECRETARIAS 2024'!$E$1:$V$93,14,FALSE)</f>
        <v>0.57999999999999996</v>
      </c>
      <c r="W109" s="285">
        <f>VLOOKUP(Table4[[#This Row],[Código de indicador de producto (MGA)2]],'METAS Y SECRETARIAS 2024'!$E$1:$V$93,18,FALSE)</f>
        <v>9.3548387096774183E-2</v>
      </c>
      <c r="X109" s="285">
        <f>VLOOKUP(Table4[[#This Row],[Código de indicador de producto (MGA)2]],'METAS Y SECRETARIAS 2025'!$E$1:$U$129,13,FALSE)</f>
        <v>0.1</v>
      </c>
      <c r="Y109" s="236">
        <f>VLOOKUP(Table4[[#This Row],[Código de indicador de producto (MGA)2]],'METAS Y SECRETARIAS 2025'!$E$1:$U$129,17,FALSE)</f>
        <v>1.6129032258064516E-2</v>
      </c>
      <c r="AD109">
        <f>Table4[[#This Row],[% Cumplimiento PDT 2024]]+Table4[[#This Row],[% Cumplimiento PDT 2025]]+Table4[[#This Row],[% Cumplimiento PDT 2026]]+Table4[[#This Row],[% Cumplimiento PDT 2027]]</f>
        <v>0.1096774193548387</v>
      </c>
    </row>
    <row r="110" spans="1:30" ht="63" x14ac:dyDescent="0.25">
      <c r="A110" s="71" t="s">
        <v>298</v>
      </c>
      <c r="B110" s="71" t="s">
        <v>315</v>
      </c>
      <c r="C110" s="71" t="s">
        <v>478</v>
      </c>
      <c r="D110" s="58" t="s">
        <v>632</v>
      </c>
      <c r="E110" s="71" t="s">
        <v>479</v>
      </c>
      <c r="F110" s="71" t="s">
        <v>919</v>
      </c>
      <c r="G110" s="71" t="s">
        <v>493</v>
      </c>
      <c r="H110" s="71" t="s">
        <v>180</v>
      </c>
      <c r="I110" s="139">
        <v>410305200</v>
      </c>
      <c r="J110" s="71" t="s">
        <v>923</v>
      </c>
      <c r="K110" s="71" t="s">
        <v>179</v>
      </c>
      <c r="L110" t="s">
        <v>423</v>
      </c>
      <c r="M110" s="63">
        <v>3109</v>
      </c>
      <c r="N110" s="218">
        <v>0.25</v>
      </c>
      <c r="O110" t="s">
        <v>582</v>
      </c>
      <c r="P110" t="s">
        <v>1700</v>
      </c>
      <c r="Q110" t="s">
        <v>584</v>
      </c>
      <c r="R110" s="63">
        <v>3109</v>
      </c>
      <c r="S110" s="63">
        <v>3109</v>
      </c>
      <c r="T110" s="63">
        <v>3109</v>
      </c>
      <c r="U110" s="63">
        <v>3109</v>
      </c>
      <c r="V110" s="285">
        <f>VLOOKUP(Table4[[#This Row],[Código de indicador de producto (MGA)2]],'METAS Y SECRETARIAS 2024'!$E$1:$V$93,14,FALSE)</f>
        <v>1</v>
      </c>
      <c r="W110" s="285">
        <f>VLOOKUP(Table4[[#This Row],[Código de indicador de producto (MGA)2]],'METAS Y SECRETARIAS 2024'!$E$1:$V$93,18,FALSE)</f>
        <v>0.16129032258064516</v>
      </c>
      <c r="X110" s="285">
        <f>VLOOKUP(Table4[[#This Row],[Código de indicador de producto (MGA)2]],'METAS Y SECRETARIAS 2025'!$E$1:$U$129,13,FALSE)</f>
        <v>0.5</v>
      </c>
      <c r="Y110" s="236">
        <f>VLOOKUP(Table4[[#This Row],[Código de indicador de producto (MGA)2]],'METAS Y SECRETARIAS 2025'!$E$1:$U$129,17,FALSE)</f>
        <v>8.0645161290322578E-2</v>
      </c>
      <c r="AD110">
        <f>Table4[[#This Row],[% Cumplimiento PDT 2024]]+Table4[[#This Row],[% Cumplimiento PDT 2025]]+Table4[[#This Row],[% Cumplimiento PDT 2026]]+Table4[[#This Row],[% Cumplimiento PDT 2027]]</f>
        <v>0.24193548387096775</v>
      </c>
    </row>
    <row r="111" spans="1:30" ht="94.5" x14ac:dyDescent="0.25">
      <c r="A111" s="71" t="s">
        <v>298</v>
      </c>
      <c r="B111" s="71" t="s">
        <v>315</v>
      </c>
      <c r="C111" s="71" t="s">
        <v>478</v>
      </c>
      <c r="D111" s="58" t="s">
        <v>632</v>
      </c>
      <c r="E111" s="71" t="s">
        <v>479</v>
      </c>
      <c r="F111" s="71" t="s">
        <v>919</v>
      </c>
      <c r="G111" s="71" t="s">
        <v>493</v>
      </c>
      <c r="H111" s="71" t="s">
        <v>1719</v>
      </c>
      <c r="I111" s="139">
        <v>410305500</v>
      </c>
      <c r="J111" s="71" t="s">
        <v>1408</v>
      </c>
      <c r="K111" s="71" t="s">
        <v>1409</v>
      </c>
      <c r="L111" t="s">
        <v>423</v>
      </c>
      <c r="M111" s="63">
        <v>20</v>
      </c>
      <c r="N111" s="218">
        <v>1</v>
      </c>
      <c r="O111" t="s">
        <v>582</v>
      </c>
      <c r="P111" t="s">
        <v>1720</v>
      </c>
      <c r="Q111" s="85" t="s">
        <v>584</v>
      </c>
      <c r="T111" s="63">
        <v>20</v>
      </c>
      <c r="V111" s="285">
        <v>0</v>
      </c>
      <c r="W111" s="285">
        <v>0</v>
      </c>
      <c r="X111" s="236">
        <v>0</v>
      </c>
      <c r="Y111" s="236">
        <v>0</v>
      </c>
      <c r="AD111">
        <f>Table4[[#This Row],[% Cumplimiento PDT 2024]]+Table4[[#This Row],[% Cumplimiento PDT 2025]]+Table4[[#This Row],[% Cumplimiento PDT 2026]]+Table4[[#This Row],[% Cumplimiento PDT 2027]]</f>
        <v>0</v>
      </c>
    </row>
    <row r="112" spans="1:30" ht="78.75" x14ac:dyDescent="0.25">
      <c r="A112" s="71" t="s">
        <v>298</v>
      </c>
      <c r="B112" s="71" t="s">
        <v>315</v>
      </c>
      <c r="C112" s="71" t="s">
        <v>315</v>
      </c>
      <c r="D112" s="58" t="s">
        <v>632</v>
      </c>
      <c r="E112" s="71" t="s">
        <v>479</v>
      </c>
      <c r="F112" s="71" t="s">
        <v>919</v>
      </c>
      <c r="G112" s="71" t="s">
        <v>493</v>
      </c>
      <c r="H112" s="71" t="s">
        <v>1717</v>
      </c>
      <c r="I112" s="139">
        <v>410305700</v>
      </c>
      <c r="J112" s="71" t="s">
        <v>1413</v>
      </c>
      <c r="K112" s="71" t="s">
        <v>1414</v>
      </c>
      <c r="L112" t="s">
        <v>423</v>
      </c>
      <c r="M112" s="63">
        <v>20</v>
      </c>
      <c r="N112" s="218">
        <v>0.5</v>
      </c>
      <c r="O112" t="s">
        <v>582</v>
      </c>
      <c r="P112" t="s">
        <v>1700</v>
      </c>
      <c r="Q112" t="s">
        <v>589</v>
      </c>
      <c r="S112" s="63">
        <v>10</v>
      </c>
      <c r="U112" s="63">
        <v>10</v>
      </c>
      <c r="V112" s="285">
        <v>0</v>
      </c>
      <c r="W112" s="285">
        <v>0</v>
      </c>
      <c r="X112" s="285">
        <f>VLOOKUP(Table4[[#This Row],[Código de indicador de producto (MGA)2]],'METAS Y SECRETARIAS 2025'!$E$1:$U$129,13,FALSE)</f>
        <v>0.25</v>
      </c>
      <c r="Y112" s="236">
        <f>VLOOKUP(Table4[[#This Row],[Código de indicador de producto (MGA)2]],'METAS Y SECRETARIAS 2025'!$E$1:$U$129,17,FALSE)</f>
        <v>4.0322580645161289E-2</v>
      </c>
      <c r="AD112">
        <f>Table4[[#This Row],[% Cumplimiento PDT 2024]]+Table4[[#This Row],[% Cumplimiento PDT 2025]]+Table4[[#This Row],[% Cumplimiento PDT 2026]]+Table4[[#This Row],[% Cumplimiento PDT 2027]]</f>
        <v>4.0322580645161289E-2</v>
      </c>
    </row>
    <row r="113" spans="1:30" ht="47.25" x14ac:dyDescent="0.25">
      <c r="A113" s="71" t="s">
        <v>298</v>
      </c>
      <c r="B113" s="71" t="s">
        <v>315</v>
      </c>
      <c r="C113" s="71" t="s">
        <v>315</v>
      </c>
      <c r="D113" s="58" t="s">
        <v>632</v>
      </c>
      <c r="E113" s="71" t="s">
        <v>479</v>
      </c>
      <c r="F113" s="71" t="s">
        <v>919</v>
      </c>
      <c r="G113" s="71" t="s">
        <v>493</v>
      </c>
      <c r="H113" s="71" t="s">
        <v>1718</v>
      </c>
      <c r="I113" s="272">
        <v>410306000</v>
      </c>
      <c r="J113" s="71" t="s">
        <v>1419</v>
      </c>
      <c r="K113" s="71" t="s">
        <v>1420</v>
      </c>
      <c r="L113" t="s">
        <v>423</v>
      </c>
      <c r="M113" s="63">
        <v>2</v>
      </c>
      <c r="N113" s="218">
        <v>1</v>
      </c>
      <c r="O113" t="s">
        <v>582</v>
      </c>
      <c r="P113" t="s">
        <v>1668</v>
      </c>
      <c r="Q113" s="85" t="s">
        <v>584</v>
      </c>
      <c r="S113" s="63">
        <v>2</v>
      </c>
      <c r="V113" s="285">
        <v>0</v>
      </c>
      <c r="W113" s="285">
        <v>0</v>
      </c>
      <c r="X113" s="285">
        <f>VLOOKUP(Table4[[#This Row],[Código de indicador de producto (MGA)2]],'METAS Y SECRETARIAS 2025'!$E$1:$U$129,13,FALSE)</f>
        <v>0</v>
      </c>
      <c r="Y113" s="236">
        <f>VLOOKUP(Table4[[#This Row],[Código de indicador de producto (MGA)2]],'METAS Y SECRETARIAS 2025'!$E$1:$U$129,17,FALSE)</f>
        <v>0</v>
      </c>
      <c r="AD113">
        <f>Table4[[#This Row],[% Cumplimiento PDT 2024]]+Table4[[#This Row],[% Cumplimiento PDT 2025]]+Table4[[#This Row],[% Cumplimiento PDT 2026]]+Table4[[#This Row],[% Cumplimiento PDT 2027]]</f>
        <v>0</v>
      </c>
    </row>
    <row r="114" spans="1:30" ht="94.5" x14ac:dyDescent="0.25">
      <c r="A114" s="71" t="s">
        <v>298</v>
      </c>
      <c r="B114" s="71" t="s">
        <v>315</v>
      </c>
      <c r="C114" s="71" t="s">
        <v>478</v>
      </c>
      <c r="D114" s="58" t="s">
        <v>632</v>
      </c>
      <c r="E114" s="71" t="s">
        <v>479</v>
      </c>
      <c r="F114" s="71" t="s">
        <v>919</v>
      </c>
      <c r="G114" s="71" t="s">
        <v>493</v>
      </c>
      <c r="H114" s="71" t="s">
        <v>183</v>
      </c>
      <c r="I114" s="139">
        <v>410306100</v>
      </c>
      <c r="J114" s="71" t="s">
        <v>927</v>
      </c>
      <c r="K114" s="71" t="s">
        <v>928</v>
      </c>
      <c r="L114" t="s">
        <v>423</v>
      </c>
      <c r="M114" s="63">
        <v>724</v>
      </c>
      <c r="N114" s="218">
        <v>0.25</v>
      </c>
      <c r="O114" t="s">
        <v>582</v>
      </c>
      <c r="P114" t="s">
        <v>1700</v>
      </c>
      <c r="Q114" t="s">
        <v>584</v>
      </c>
      <c r="R114" s="63">
        <v>724</v>
      </c>
      <c r="S114" s="63">
        <v>724</v>
      </c>
      <c r="T114" s="63">
        <v>724</v>
      </c>
      <c r="U114" s="63">
        <v>724</v>
      </c>
      <c r="V114" s="285">
        <f>VLOOKUP(Table4[[#This Row],[Código de indicador de producto (MGA)2]],'METAS Y SECRETARIAS 2024'!$E$1:$V$93,14,FALSE)</f>
        <v>1</v>
      </c>
      <c r="W114" s="285">
        <f>VLOOKUP(Table4[[#This Row],[Código de indicador de producto (MGA)2]],'METAS Y SECRETARIAS 2024'!$E$1:$V$93,18,FALSE)</f>
        <v>0.16129032258064516</v>
      </c>
      <c r="X114" s="285">
        <f>VLOOKUP(Table4[[#This Row],[Código de indicador de producto (MGA)2]],'METAS Y SECRETARIAS 2025'!$E$1:$U$129,13,FALSE)</f>
        <v>0.4</v>
      </c>
      <c r="Y114" s="236">
        <f>VLOOKUP(Table4[[#This Row],[Código de indicador de producto (MGA)2]],'METAS Y SECRETARIAS 2025'!$E$1:$U$129,17,FALSE)</f>
        <v>6.4516129032258063E-2</v>
      </c>
      <c r="AD114">
        <f>Table4[[#This Row],[% Cumplimiento PDT 2024]]+Table4[[#This Row],[% Cumplimiento PDT 2025]]+Table4[[#This Row],[% Cumplimiento PDT 2026]]+Table4[[#This Row],[% Cumplimiento PDT 2027]]</f>
        <v>0.22580645161290322</v>
      </c>
    </row>
    <row r="115" spans="1:30" ht="63" x14ac:dyDescent="0.25">
      <c r="A115" s="71" t="s">
        <v>298</v>
      </c>
      <c r="B115" s="71" t="s">
        <v>315</v>
      </c>
      <c r="C115" s="71" t="s">
        <v>478</v>
      </c>
      <c r="D115" s="58" t="s">
        <v>632</v>
      </c>
      <c r="E115" s="71" t="s">
        <v>479</v>
      </c>
      <c r="F115" s="71" t="s">
        <v>633</v>
      </c>
      <c r="G115" s="71" t="s">
        <v>498</v>
      </c>
      <c r="H115" s="71" t="s">
        <v>1658</v>
      </c>
      <c r="I115" s="139">
        <v>410400800</v>
      </c>
      <c r="J115" s="71" t="s">
        <v>932</v>
      </c>
      <c r="K115" s="71" t="s">
        <v>933</v>
      </c>
      <c r="L115" t="s">
        <v>423</v>
      </c>
      <c r="M115" s="63">
        <v>90</v>
      </c>
      <c r="N115" s="218">
        <v>0.25</v>
      </c>
      <c r="O115" t="s">
        <v>582</v>
      </c>
      <c r="P115" t="s">
        <v>1700</v>
      </c>
      <c r="Q115" t="s">
        <v>584</v>
      </c>
      <c r="R115" s="63">
        <v>90</v>
      </c>
      <c r="S115" s="63">
        <v>90</v>
      </c>
      <c r="T115" s="63">
        <v>90</v>
      </c>
      <c r="U115" s="63">
        <v>90</v>
      </c>
      <c r="V115" s="285">
        <f>VLOOKUP(Table4[[#This Row],[Código de indicador de producto (MGA)2]],'METAS Y SECRETARIAS 2024'!$E$1:$V$93,14,FALSE)</f>
        <v>1</v>
      </c>
      <c r="W115" s="285">
        <f>VLOOKUP(Table4[[#This Row],[Código de indicador de producto (MGA)2]],'METAS Y SECRETARIAS 2024'!$E$1:$V$93,18,FALSE)</f>
        <v>0.16129032258064516</v>
      </c>
      <c r="X115" s="285">
        <f>VLOOKUP(Table4[[#This Row],[Código de indicador de producto (MGA)2]],'METAS Y SECRETARIAS 2025'!$E$1:$U$129,13,FALSE)</f>
        <v>0.45</v>
      </c>
      <c r="Y115" s="236">
        <f>VLOOKUP(Table4[[#This Row],[Código de indicador de producto (MGA)2]],'METAS Y SECRETARIAS 2025'!$E$1:$U$129,17,FALSE)</f>
        <v>7.2580645161290328E-2</v>
      </c>
      <c r="AD115">
        <f>Table4[[#This Row],[% Cumplimiento PDT 2024]]+Table4[[#This Row],[% Cumplimiento PDT 2025]]+Table4[[#This Row],[% Cumplimiento PDT 2026]]+Table4[[#This Row],[% Cumplimiento PDT 2027]]</f>
        <v>0.2338709677419355</v>
      </c>
    </row>
    <row r="116" spans="1:30" ht="63" x14ac:dyDescent="0.25">
      <c r="A116" s="71" t="s">
        <v>298</v>
      </c>
      <c r="B116" s="71" t="s">
        <v>315</v>
      </c>
      <c r="C116" s="71" t="s">
        <v>478</v>
      </c>
      <c r="D116" s="58" t="s">
        <v>632</v>
      </c>
      <c r="E116" s="71" t="s">
        <v>479</v>
      </c>
      <c r="F116" s="71" t="s">
        <v>633</v>
      </c>
      <c r="G116" s="71" t="s">
        <v>498</v>
      </c>
      <c r="H116" s="71" t="s">
        <v>1658</v>
      </c>
      <c r="I116" s="139">
        <v>410400800</v>
      </c>
      <c r="J116" s="71" t="s">
        <v>932</v>
      </c>
      <c r="K116" s="71" t="s">
        <v>185</v>
      </c>
      <c r="L116" t="s">
        <v>423</v>
      </c>
      <c r="M116" s="63">
        <v>465</v>
      </c>
      <c r="N116" s="218">
        <v>0.25</v>
      </c>
      <c r="O116" t="s">
        <v>582</v>
      </c>
      <c r="P116" t="s">
        <v>1700</v>
      </c>
      <c r="Q116" t="s">
        <v>584</v>
      </c>
      <c r="R116" s="63">
        <v>465</v>
      </c>
      <c r="S116" s="63">
        <v>465</v>
      </c>
      <c r="T116" s="63">
        <v>465</v>
      </c>
      <c r="U116" s="63">
        <v>465</v>
      </c>
      <c r="V116" s="285">
        <f>VLOOKUP(Table4[[#This Row],[Código de indicador de producto (MGA)2]],'METAS Y SECRETARIAS 2024'!$E$1:$V$93,14,FALSE)</f>
        <v>1</v>
      </c>
      <c r="W116" s="285">
        <f>VLOOKUP(Table4[[#This Row],[Código de indicador de producto (MGA)2]],'METAS Y SECRETARIAS 2024'!$E$1:$V$93,18,FALSE)</f>
        <v>0.16129032258064516</v>
      </c>
      <c r="X116" s="285">
        <f>VLOOKUP(Table4[[#This Row],[Código de indicador de producto (MGA)2]],'METAS Y SECRETARIAS 2025'!$E$1:$U$129,13,FALSE)</f>
        <v>0.45</v>
      </c>
      <c r="Y116" s="236">
        <f>VLOOKUP(Table4[[#This Row],[Código de indicador de producto (MGA)2]],'METAS Y SECRETARIAS 2025'!$E$1:$U$129,17,FALSE)</f>
        <v>7.2580645161290328E-2</v>
      </c>
      <c r="AD116">
        <f>Table4[[#This Row],[% Cumplimiento PDT 2024]]+Table4[[#This Row],[% Cumplimiento PDT 2025]]+Table4[[#This Row],[% Cumplimiento PDT 2026]]+Table4[[#This Row],[% Cumplimiento PDT 2027]]</f>
        <v>0.2338709677419355</v>
      </c>
    </row>
    <row r="117" spans="1:30" ht="63" x14ac:dyDescent="0.25">
      <c r="A117" s="71" t="s">
        <v>298</v>
      </c>
      <c r="B117" s="71" t="s">
        <v>315</v>
      </c>
      <c r="C117" s="71" t="s">
        <v>478</v>
      </c>
      <c r="D117" s="58" t="s">
        <v>632</v>
      </c>
      <c r="E117" s="71" t="s">
        <v>479</v>
      </c>
      <c r="F117" s="71" t="s">
        <v>633</v>
      </c>
      <c r="G117" s="71" t="s">
        <v>498</v>
      </c>
      <c r="H117" s="71" t="s">
        <v>190</v>
      </c>
      <c r="I117" s="139">
        <v>410402000</v>
      </c>
      <c r="J117" s="71" t="s">
        <v>636</v>
      </c>
      <c r="K117" s="71" t="s">
        <v>189</v>
      </c>
      <c r="L117" t="s">
        <v>423</v>
      </c>
      <c r="M117" s="63">
        <v>200</v>
      </c>
      <c r="N117" s="218">
        <v>0.25</v>
      </c>
      <c r="O117" t="s">
        <v>582</v>
      </c>
      <c r="P117" t="s">
        <v>1700</v>
      </c>
      <c r="Q117" t="s">
        <v>584</v>
      </c>
      <c r="R117" s="63">
        <v>200</v>
      </c>
      <c r="S117" s="63">
        <v>200</v>
      </c>
      <c r="T117" s="63">
        <v>200</v>
      </c>
      <c r="U117" s="63">
        <v>200</v>
      </c>
      <c r="V117" s="285">
        <f>VLOOKUP(Table4[[#This Row],[Código de indicador de producto (MGA)2]],'METAS Y SECRETARIAS 2024'!$E$1:$V$93,14,FALSE)</f>
        <v>1</v>
      </c>
      <c r="W117" s="285">
        <f>VLOOKUP(Table4[[#This Row],[Código de indicador de producto (MGA)2]],'METAS Y SECRETARIAS 2024'!$E$1:$V$93,18,FALSE)</f>
        <v>0.16129032258064516</v>
      </c>
      <c r="X117" s="285">
        <f>VLOOKUP(Table4[[#This Row],[Código de indicador de producto (MGA)2]],'METAS Y SECRETARIAS 2025'!$E$1:$U$129,13,FALSE)</f>
        <v>0.4</v>
      </c>
      <c r="Y117" s="236">
        <f>VLOOKUP(Table4[[#This Row],[Código de indicador de producto (MGA)2]],'METAS Y SECRETARIAS 2025'!$E$1:$U$129,17,FALSE)</f>
        <v>6.4516129032258063E-2</v>
      </c>
      <c r="AD117">
        <f>Table4[[#This Row],[% Cumplimiento PDT 2024]]+Table4[[#This Row],[% Cumplimiento PDT 2025]]+Table4[[#This Row],[% Cumplimiento PDT 2026]]+Table4[[#This Row],[% Cumplimiento PDT 2027]]</f>
        <v>0.22580645161290322</v>
      </c>
    </row>
    <row r="118" spans="1:30" ht="63" x14ac:dyDescent="0.25">
      <c r="A118" s="71" t="s">
        <v>298</v>
      </c>
      <c r="B118" s="71" t="s">
        <v>315</v>
      </c>
      <c r="C118" s="71" t="s">
        <v>478</v>
      </c>
      <c r="D118" s="58" t="s">
        <v>632</v>
      </c>
      <c r="E118" s="71" t="s">
        <v>479</v>
      </c>
      <c r="F118" s="71" t="s">
        <v>633</v>
      </c>
      <c r="G118" s="71" t="s">
        <v>498</v>
      </c>
      <c r="H118" s="71" t="s">
        <v>193</v>
      </c>
      <c r="I118" s="139">
        <v>410402700</v>
      </c>
      <c r="J118" s="71" t="s">
        <v>937</v>
      </c>
      <c r="K118" s="71" t="s">
        <v>938</v>
      </c>
      <c r="L118" t="s">
        <v>423</v>
      </c>
      <c r="M118" s="63">
        <v>118</v>
      </c>
      <c r="N118" s="218">
        <v>0.25</v>
      </c>
      <c r="O118" t="s">
        <v>582</v>
      </c>
      <c r="P118" t="s">
        <v>1700</v>
      </c>
      <c r="Q118" t="s">
        <v>584</v>
      </c>
      <c r="R118" s="63">
        <v>118</v>
      </c>
      <c r="S118" s="63">
        <v>118</v>
      </c>
      <c r="T118" s="63">
        <v>118</v>
      </c>
      <c r="U118" s="63">
        <v>118</v>
      </c>
      <c r="V118" s="285">
        <f>VLOOKUP(Table4[[#This Row],[Código de indicador de producto (MGA)2]],'METAS Y SECRETARIAS 2024'!$E$1:$V$93,14,FALSE)</f>
        <v>1</v>
      </c>
      <c r="W118" s="285">
        <f>VLOOKUP(Table4[[#This Row],[Código de indicador de producto (MGA)2]],'METAS Y SECRETARIAS 2024'!$E$1:$V$93,18,FALSE)</f>
        <v>0.16129032258064516</v>
      </c>
      <c r="X118" s="285">
        <f>VLOOKUP(Table4[[#This Row],[Código de indicador de producto (MGA)2]],'METAS Y SECRETARIAS 2025'!$E$1:$U$129,13,FALSE)</f>
        <v>0.2</v>
      </c>
      <c r="Y118" s="236">
        <f>VLOOKUP(Table4[[#This Row],[Código de indicador de producto (MGA)2]],'METAS Y SECRETARIAS 2025'!$E$1:$U$129,17,FALSE)</f>
        <v>3.2258064516129031E-2</v>
      </c>
      <c r="AD118">
        <f>Table4[[#This Row],[% Cumplimiento PDT 2024]]+Table4[[#This Row],[% Cumplimiento PDT 2025]]+Table4[[#This Row],[% Cumplimiento PDT 2026]]+Table4[[#This Row],[% Cumplimiento PDT 2027]]</f>
        <v>0.19354838709677419</v>
      </c>
    </row>
    <row r="119" spans="1:30" ht="63" x14ac:dyDescent="0.25">
      <c r="A119" s="71" t="s">
        <v>298</v>
      </c>
      <c r="B119" s="71" t="s">
        <v>315</v>
      </c>
      <c r="C119" s="71" t="s">
        <v>506</v>
      </c>
      <c r="D119" s="58" t="s">
        <v>637</v>
      </c>
      <c r="E119" s="71" t="s">
        <v>507</v>
      </c>
      <c r="F119" s="71" t="s">
        <v>638</v>
      </c>
      <c r="G119" s="71" t="s">
        <v>1959</v>
      </c>
      <c r="H119" s="71" t="s">
        <v>196</v>
      </c>
      <c r="I119" s="139">
        <v>430100400</v>
      </c>
      <c r="J119" s="71" t="s">
        <v>641</v>
      </c>
      <c r="K119" s="71" t="s">
        <v>642</v>
      </c>
      <c r="L119" t="s">
        <v>423</v>
      </c>
      <c r="M119" s="63">
        <v>10</v>
      </c>
      <c r="N119" s="218">
        <v>0.25</v>
      </c>
      <c r="O119" t="s">
        <v>582</v>
      </c>
      <c r="P119" t="s">
        <v>1666</v>
      </c>
      <c r="Q119" t="s">
        <v>584</v>
      </c>
      <c r="R119" s="63">
        <v>10</v>
      </c>
      <c r="S119" s="63">
        <v>10</v>
      </c>
      <c r="T119" s="63">
        <v>10</v>
      </c>
      <c r="U119" s="63">
        <v>10</v>
      </c>
      <c r="V119" s="285">
        <f>VLOOKUP(Table4[[#This Row],[Código de indicador de producto (MGA)2]],'METAS Y SECRETARIAS 2024'!$E$1:$V$93,14,FALSE)</f>
        <v>1</v>
      </c>
      <c r="W119" s="285">
        <f>VLOOKUP(Table4[[#This Row],[Código de indicador de producto (MGA)2]],'METAS Y SECRETARIAS 2024'!$E$1:$V$93,18,FALSE)</f>
        <v>0.16129032258064516</v>
      </c>
      <c r="X119" s="285">
        <f>VLOOKUP(Table4[[#This Row],[Código de indicador de producto (MGA)2]],'METAS Y SECRETARIAS 2025'!$E$1:$U$129,13,FALSE)</f>
        <v>0.35</v>
      </c>
      <c r="Y119" s="285">
        <f>VLOOKUP(Table4[[#This Row],[Código de indicador de producto (MGA)2]],'METAS Y SECRETARIAS 2025'!$E$1:$U$129,17,FALSE)</f>
        <v>5.6451612903225798E-2</v>
      </c>
      <c r="AD119">
        <f>Table4[[#This Row],[% Cumplimiento PDT 2024]]+Table4[[#This Row],[% Cumplimiento PDT 2025]]+Table4[[#This Row],[% Cumplimiento PDT 2026]]+Table4[[#This Row],[% Cumplimiento PDT 2027]]</f>
        <v>0.21774193548387094</v>
      </c>
    </row>
    <row r="120" spans="1:30" ht="63" x14ac:dyDescent="0.25">
      <c r="A120" s="71" t="s">
        <v>298</v>
      </c>
      <c r="B120" s="71" t="s">
        <v>315</v>
      </c>
      <c r="C120" s="71" t="s">
        <v>506</v>
      </c>
      <c r="D120" s="58" t="s">
        <v>637</v>
      </c>
      <c r="E120" s="71" t="s">
        <v>507</v>
      </c>
      <c r="F120" s="71" t="s">
        <v>638</v>
      </c>
      <c r="G120" s="71" t="s">
        <v>1959</v>
      </c>
      <c r="H120" s="71" t="s">
        <v>1723</v>
      </c>
      <c r="I120" s="139">
        <v>430101500</v>
      </c>
      <c r="J120" s="71" t="s">
        <v>1438</v>
      </c>
      <c r="K120" s="71" t="s">
        <v>1440</v>
      </c>
      <c r="L120" t="s">
        <v>423</v>
      </c>
      <c r="M120" s="63">
        <v>2</v>
      </c>
      <c r="N120" s="218">
        <v>0.5</v>
      </c>
      <c r="O120" t="s">
        <v>582</v>
      </c>
      <c r="P120" t="s">
        <v>1666</v>
      </c>
      <c r="Q120" t="s">
        <v>589</v>
      </c>
      <c r="S120" s="63">
        <v>1</v>
      </c>
      <c r="T120" s="63">
        <v>1</v>
      </c>
      <c r="V120" s="285">
        <v>0</v>
      </c>
      <c r="W120" s="285">
        <v>0</v>
      </c>
      <c r="X120" s="285">
        <f>VLOOKUP(Table4[[#This Row],[Código de indicador de producto (MGA)2]],'METAS Y SECRETARIAS 2025'!$E$1:$U$129,13,FALSE)</f>
        <v>0</v>
      </c>
      <c r="Y120" s="236">
        <f>VLOOKUP(Table4[[#This Row],[Código de indicador de producto (MGA)2]],'METAS Y SECRETARIAS 2025'!$E$1:$U$129,17,FALSE)</f>
        <v>0</v>
      </c>
      <c r="AD120">
        <f>Table4[[#This Row],[% Cumplimiento PDT 2024]]+Table4[[#This Row],[% Cumplimiento PDT 2025]]+Table4[[#This Row],[% Cumplimiento PDT 2026]]+Table4[[#This Row],[% Cumplimiento PDT 2027]]</f>
        <v>0</v>
      </c>
    </row>
    <row r="121" spans="1:30" ht="63" x14ac:dyDescent="0.25">
      <c r="A121" s="71" t="s">
        <v>298</v>
      </c>
      <c r="B121" s="71" t="s">
        <v>315</v>
      </c>
      <c r="C121" s="71" t="s">
        <v>506</v>
      </c>
      <c r="D121" s="58" t="s">
        <v>637</v>
      </c>
      <c r="E121" s="71" t="s">
        <v>507</v>
      </c>
      <c r="F121" s="71" t="s">
        <v>638</v>
      </c>
      <c r="G121" s="71" t="s">
        <v>1959</v>
      </c>
      <c r="H121" s="71" t="s">
        <v>1724</v>
      </c>
      <c r="I121" s="139">
        <v>430101900</v>
      </c>
      <c r="J121" s="71" t="s">
        <v>1445</v>
      </c>
      <c r="K121" s="71" t="s">
        <v>1446</v>
      </c>
      <c r="L121" t="s">
        <v>423</v>
      </c>
      <c r="M121" s="63">
        <v>5</v>
      </c>
      <c r="N121" s="218">
        <v>0.33</v>
      </c>
      <c r="O121" t="s">
        <v>582</v>
      </c>
      <c r="P121" t="s">
        <v>1666</v>
      </c>
      <c r="Q121" t="s">
        <v>589</v>
      </c>
      <c r="S121" s="286">
        <v>2</v>
      </c>
      <c r="T121" s="63">
        <v>2</v>
      </c>
      <c r="U121" s="63">
        <v>1</v>
      </c>
      <c r="V121" s="285">
        <v>0</v>
      </c>
      <c r="W121" s="285">
        <v>0</v>
      </c>
      <c r="X121" s="285">
        <f>VLOOKUP(Table4[[#This Row],[Código de indicador de producto (MGA)2]],'METAS Y SECRETARIAS 2025'!$E$1:$U$129,13,FALSE)</f>
        <v>0</v>
      </c>
      <c r="Y121" s="236">
        <f>VLOOKUP(Table4[[#This Row],[Código de indicador de producto (MGA)2]],'METAS Y SECRETARIAS 2025'!$E$1:$U$129,17,FALSE)</f>
        <v>0</v>
      </c>
      <c r="AD121">
        <f>Table4[[#This Row],[% Cumplimiento PDT 2024]]+Table4[[#This Row],[% Cumplimiento PDT 2025]]+Table4[[#This Row],[% Cumplimiento PDT 2026]]+Table4[[#This Row],[% Cumplimiento PDT 2027]]</f>
        <v>0</v>
      </c>
    </row>
    <row r="122" spans="1:30" ht="63" x14ac:dyDescent="0.25">
      <c r="A122" s="71" t="s">
        <v>298</v>
      </c>
      <c r="B122" s="71" t="s">
        <v>315</v>
      </c>
      <c r="C122" s="71" t="s">
        <v>506</v>
      </c>
      <c r="D122" s="58" t="s">
        <v>637</v>
      </c>
      <c r="E122" s="71" t="s">
        <v>507</v>
      </c>
      <c r="F122" s="71" t="s">
        <v>638</v>
      </c>
      <c r="G122" s="71" t="s">
        <v>1959</v>
      </c>
      <c r="H122" s="71" t="s">
        <v>1725</v>
      </c>
      <c r="I122" s="139">
        <v>430102600</v>
      </c>
      <c r="J122" s="71" t="s">
        <v>1449</v>
      </c>
      <c r="K122" s="71" t="s">
        <v>1451</v>
      </c>
      <c r="L122" t="s">
        <v>423</v>
      </c>
      <c r="M122" s="63">
        <v>1</v>
      </c>
      <c r="N122" s="218">
        <v>1</v>
      </c>
      <c r="O122" t="s">
        <v>582</v>
      </c>
      <c r="P122" t="s">
        <v>1666</v>
      </c>
      <c r="Q122" s="85" t="s">
        <v>584</v>
      </c>
      <c r="T122" s="63">
        <v>1</v>
      </c>
      <c r="V122" s="285">
        <v>0</v>
      </c>
      <c r="W122" s="285">
        <v>0</v>
      </c>
      <c r="X122" s="236">
        <v>0</v>
      </c>
      <c r="Y122" s="236">
        <v>0</v>
      </c>
      <c r="AD122">
        <f>Table4[[#This Row],[% Cumplimiento PDT 2024]]+Table4[[#This Row],[% Cumplimiento PDT 2025]]+Table4[[#This Row],[% Cumplimiento PDT 2026]]+Table4[[#This Row],[% Cumplimiento PDT 2027]]</f>
        <v>0</v>
      </c>
    </row>
    <row r="123" spans="1:30" ht="63" x14ac:dyDescent="0.25">
      <c r="A123" s="71" t="s">
        <v>298</v>
      </c>
      <c r="B123" s="71" t="s">
        <v>315</v>
      </c>
      <c r="C123" s="71" t="s">
        <v>506</v>
      </c>
      <c r="D123" s="58" t="s">
        <v>637</v>
      </c>
      <c r="E123" s="71" t="s">
        <v>507</v>
      </c>
      <c r="F123" s="71" t="s">
        <v>638</v>
      </c>
      <c r="G123" s="71" t="s">
        <v>1959</v>
      </c>
      <c r="H123" s="71" t="s">
        <v>1721</v>
      </c>
      <c r="I123" s="139">
        <v>430102700</v>
      </c>
      <c r="J123" s="71" t="s">
        <v>1427</v>
      </c>
      <c r="K123" s="71" t="s">
        <v>1428</v>
      </c>
      <c r="L123" t="s">
        <v>423</v>
      </c>
      <c r="M123" s="63">
        <v>1</v>
      </c>
      <c r="N123" s="218">
        <v>1</v>
      </c>
      <c r="O123" t="s">
        <v>582</v>
      </c>
      <c r="P123" t="s">
        <v>1666</v>
      </c>
      <c r="Q123" s="85" t="s">
        <v>584</v>
      </c>
      <c r="S123" s="63">
        <v>1</v>
      </c>
      <c r="V123" s="285">
        <v>0</v>
      </c>
      <c r="W123" s="285">
        <v>0</v>
      </c>
      <c r="X123" s="285">
        <f>VLOOKUP(Table4[[#This Row],[Código de indicador de producto (MGA)2]],'METAS Y SECRETARIAS 2025'!$E$1:$U$129,13,FALSE)</f>
        <v>0.1</v>
      </c>
      <c r="Y123" s="236">
        <f>VLOOKUP(Table4[[#This Row],[Código de indicador de producto (MGA)2]],'METAS Y SECRETARIAS 2025'!$E$1:$U$129,17,FALSE)</f>
        <v>1.6129032258064516E-2</v>
      </c>
      <c r="AD123">
        <f>Table4[[#This Row],[% Cumplimiento PDT 2024]]+Table4[[#This Row],[% Cumplimiento PDT 2025]]+Table4[[#This Row],[% Cumplimiento PDT 2026]]+Table4[[#This Row],[% Cumplimiento PDT 2027]]</f>
        <v>1.6129032258064516E-2</v>
      </c>
    </row>
    <row r="124" spans="1:30" ht="78.75" x14ac:dyDescent="0.25">
      <c r="A124" s="71" t="s">
        <v>298</v>
      </c>
      <c r="B124" s="71" t="s">
        <v>315</v>
      </c>
      <c r="C124" s="71" t="s">
        <v>506</v>
      </c>
      <c r="D124" s="58" t="s">
        <v>637</v>
      </c>
      <c r="E124" s="71" t="s">
        <v>507</v>
      </c>
      <c r="F124" s="71" t="s">
        <v>638</v>
      </c>
      <c r="G124" s="71" t="s">
        <v>1959</v>
      </c>
      <c r="H124" s="71" t="s">
        <v>1722</v>
      </c>
      <c r="I124" s="139">
        <v>430103100</v>
      </c>
      <c r="J124" s="71" t="s">
        <v>1434</v>
      </c>
      <c r="K124" s="71" t="s">
        <v>1435</v>
      </c>
      <c r="L124" t="s">
        <v>423</v>
      </c>
      <c r="M124" s="63">
        <v>1</v>
      </c>
      <c r="N124" s="218">
        <v>1</v>
      </c>
      <c r="O124" t="s">
        <v>582</v>
      </c>
      <c r="P124" t="s">
        <v>1666</v>
      </c>
      <c r="Q124" s="85" t="s">
        <v>584</v>
      </c>
      <c r="S124" s="63">
        <v>1</v>
      </c>
      <c r="V124" s="285">
        <v>0</v>
      </c>
      <c r="W124" s="285">
        <v>0</v>
      </c>
      <c r="X124" s="285">
        <f>VLOOKUP(Table4[[#This Row],[Código de indicador de producto (MGA)2]],'METAS Y SECRETARIAS 2025'!$E$1:$U$129,13,FALSE)</f>
        <v>0</v>
      </c>
      <c r="Y124" s="236">
        <f>VLOOKUP(Table4[[#This Row],[Código de indicador de producto (MGA)2]],'METAS Y SECRETARIAS 2025'!$E$1:$U$129,17,FALSE)</f>
        <v>0</v>
      </c>
      <c r="AD124">
        <f>Table4[[#This Row],[% Cumplimiento PDT 2024]]+Table4[[#This Row],[% Cumplimiento PDT 2025]]+Table4[[#This Row],[% Cumplimiento PDT 2026]]+Table4[[#This Row],[% Cumplimiento PDT 2027]]</f>
        <v>0</v>
      </c>
    </row>
    <row r="125" spans="1:30" ht="63" x14ac:dyDescent="0.25">
      <c r="A125" s="71" t="s">
        <v>298</v>
      </c>
      <c r="B125" s="71" t="s">
        <v>315</v>
      </c>
      <c r="C125" s="71" t="s">
        <v>506</v>
      </c>
      <c r="D125" s="58" t="s">
        <v>637</v>
      </c>
      <c r="E125" s="71" t="s">
        <v>507</v>
      </c>
      <c r="F125" s="71" t="s">
        <v>638</v>
      </c>
      <c r="G125" s="71" t="s">
        <v>1959</v>
      </c>
      <c r="H125" s="71" t="s">
        <v>199</v>
      </c>
      <c r="I125" s="139">
        <v>430103201</v>
      </c>
      <c r="J125" s="71" t="s">
        <v>942</v>
      </c>
      <c r="K125" s="71" t="s">
        <v>943</v>
      </c>
      <c r="L125" t="s">
        <v>423</v>
      </c>
      <c r="M125" s="63">
        <v>3500</v>
      </c>
      <c r="N125" s="218">
        <v>0.25</v>
      </c>
      <c r="O125" t="s">
        <v>646</v>
      </c>
      <c r="P125" t="s">
        <v>1684</v>
      </c>
      <c r="Q125" t="s">
        <v>584</v>
      </c>
      <c r="R125" s="63">
        <v>3500</v>
      </c>
      <c r="S125" s="63">
        <v>3500</v>
      </c>
      <c r="T125" s="63">
        <v>3500</v>
      </c>
      <c r="U125" s="63">
        <v>3500</v>
      </c>
      <c r="V125" s="285">
        <f>VLOOKUP(Table4[[#This Row],[Código de indicador de producto (MGA)2]],'METAS Y SECRETARIAS 2024'!$E$1:$V$93,14,FALSE)</f>
        <v>1</v>
      </c>
      <c r="W125" s="285">
        <f>VLOOKUP(Table4[[#This Row],[Código de indicador de producto (MGA)2]],'METAS Y SECRETARIAS 2024'!$E$1:$V$93,18,FALSE)</f>
        <v>0.16129032258064516</v>
      </c>
      <c r="X125" s="285">
        <f>VLOOKUP(Table4[[#This Row],[Código de indicador de producto (MGA)2]],'METAS Y SECRETARIAS 2025'!$E$1:$U$129,13,FALSE)</f>
        <v>0.8</v>
      </c>
      <c r="Y125" s="236">
        <f>VLOOKUP(Table4[[#This Row],[Código de indicador de producto (MGA)2]],'METAS Y SECRETARIAS 2025'!$E$1:$U$129,17,FALSE)</f>
        <v>0.12903225806451613</v>
      </c>
      <c r="AD125">
        <f>Table4[[#This Row],[% Cumplimiento PDT 2024]]+Table4[[#This Row],[% Cumplimiento PDT 2025]]+Table4[[#This Row],[% Cumplimiento PDT 2026]]+Table4[[#This Row],[% Cumplimiento PDT 2027]]</f>
        <v>0.29032258064516125</v>
      </c>
    </row>
    <row r="126" spans="1:30" ht="63" x14ac:dyDescent="0.25">
      <c r="A126" s="71" t="s">
        <v>298</v>
      </c>
      <c r="B126" s="71" t="s">
        <v>315</v>
      </c>
      <c r="C126" s="71" t="s">
        <v>506</v>
      </c>
      <c r="D126" s="58" t="s">
        <v>637</v>
      </c>
      <c r="E126" s="71" t="s">
        <v>507</v>
      </c>
      <c r="F126" s="71" t="s">
        <v>638</v>
      </c>
      <c r="G126" s="71" t="s">
        <v>1959</v>
      </c>
      <c r="H126" s="71" t="s">
        <v>202</v>
      </c>
      <c r="I126" s="139">
        <v>430103700</v>
      </c>
      <c r="J126" s="71" t="s">
        <v>947</v>
      </c>
      <c r="K126" s="71" t="s">
        <v>948</v>
      </c>
      <c r="L126" t="s">
        <v>423</v>
      </c>
      <c r="M126" s="63">
        <v>1200</v>
      </c>
      <c r="N126" s="218">
        <v>0.25</v>
      </c>
      <c r="O126" t="s">
        <v>582</v>
      </c>
      <c r="P126" t="s">
        <v>1684</v>
      </c>
      <c r="Q126" t="s">
        <v>584</v>
      </c>
      <c r="R126" s="63">
        <v>1200</v>
      </c>
      <c r="S126" s="63">
        <v>1200</v>
      </c>
      <c r="T126" s="63">
        <v>1200</v>
      </c>
      <c r="U126" s="63">
        <v>1200</v>
      </c>
      <c r="V126" s="285">
        <f>VLOOKUP(Table4[[#This Row],[Código de indicador de producto (MGA)2]],'METAS Y SECRETARIAS 2024'!$E$1:$V$93,14,FALSE)</f>
        <v>1</v>
      </c>
      <c r="W126" s="285">
        <f>VLOOKUP(Table4[[#This Row],[Código de indicador de producto (MGA)2]],'METAS Y SECRETARIAS 2024'!$E$1:$V$93,18,FALSE)</f>
        <v>0.16129032258064516</v>
      </c>
      <c r="X126" s="285">
        <f>VLOOKUP(Table4[[#This Row],[Código de indicador de producto (MGA)2]],'METAS Y SECRETARIAS 2025'!$E$1:$U$129,13,FALSE)</f>
        <v>0.47</v>
      </c>
      <c r="Y126" s="236">
        <f>VLOOKUP(Table4[[#This Row],[Código de indicador de producto (MGA)2]],'METAS Y SECRETARIAS 2025'!$E$1:$U$129,17,FALSE)</f>
        <v>7.5806451612903225E-2</v>
      </c>
      <c r="AD126">
        <f>Table4[[#This Row],[% Cumplimiento PDT 2024]]+Table4[[#This Row],[% Cumplimiento PDT 2025]]+Table4[[#This Row],[% Cumplimiento PDT 2026]]+Table4[[#This Row],[% Cumplimiento PDT 2027]]</f>
        <v>0.23709677419354838</v>
      </c>
    </row>
    <row r="127" spans="1:30" ht="78.75" x14ac:dyDescent="0.25">
      <c r="A127" s="71" t="s">
        <v>298</v>
      </c>
      <c r="B127" s="71" t="s">
        <v>315</v>
      </c>
      <c r="C127" s="71" t="s">
        <v>506</v>
      </c>
      <c r="D127" s="58" t="s">
        <v>637</v>
      </c>
      <c r="E127" s="71" t="s">
        <v>507</v>
      </c>
      <c r="F127" s="71" t="s">
        <v>638</v>
      </c>
      <c r="G127" s="71" t="s">
        <v>1959</v>
      </c>
      <c r="H127" s="71" t="s">
        <v>205</v>
      </c>
      <c r="I127" s="139">
        <v>430103801</v>
      </c>
      <c r="J127" s="71" t="s">
        <v>645</v>
      </c>
      <c r="K127" s="71" t="s">
        <v>647</v>
      </c>
      <c r="L127" t="s">
        <v>423</v>
      </c>
      <c r="M127" s="63">
        <v>5200</v>
      </c>
      <c r="N127" s="218">
        <v>0.25</v>
      </c>
      <c r="O127" t="s">
        <v>646</v>
      </c>
      <c r="P127" t="s">
        <v>1684</v>
      </c>
      <c r="Q127" t="s">
        <v>584</v>
      </c>
      <c r="R127" s="63">
        <v>5200</v>
      </c>
      <c r="S127" s="63">
        <v>5200</v>
      </c>
      <c r="T127" s="63">
        <v>5200</v>
      </c>
      <c r="U127" s="63">
        <v>5200</v>
      </c>
      <c r="V127" s="285">
        <f>VLOOKUP(Table4[[#This Row],[Código de indicador de producto (MGA)2]],'METAS Y SECRETARIAS 2024'!$E$1:$V$93,14,FALSE)</f>
        <v>1</v>
      </c>
      <c r="W127" s="285">
        <f>VLOOKUP(Table4[[#This Row],[Código de indicador de producto (MGA)2]],'METAS Y SECRETARIAS 2024'!$E$1:$V$93,18,FALSE)</f>
        <v>0.16129032258064516</v>
      </c>
      <c r="X127" s="285">
        <f>VLOOKUP(Table4[[#This Row],[Código de indicador de producto (MGA)2]],'METAS Y SECRETARIAS 2025'!$E$1:$U$129,13,FALSE)</f>
        <v>0.38</v>
      </c>
      <c r="Y127" s="236">
        <f>VLOOKUP(Table4[[#This Row],[Código de indicador de producto (MGA)2]],'METAS Y SECRETARIAS 2025'!$E$1:$U$129,17,FALSE)</f>
        <v>6.1290322580645158E-2</v>
      </c>
      <c r="AD127">
        <f>Table4[[#This Row],[% Cumplimiento PDT 2024]]+Table4[[#This Row],[% Cumplimiento PDT 2025]]+Table4[[#This Row],[% Cumplimiento PDT 2026]]+Table4[[#This Row],[% Cumplimiento PDT 2027]]</f>
        <v>0.22258064516129031</v>
      </c>
    </row>
    <row r="128" spans="1:30" ht="63" x14ac:dyDescent="0.25">
      <c r="A128" s="71" t="s">
        <v>1941</v>
      </c>
      <c r="B128" s="71" t="s">
        <v>297</v>
      </c>
      <c r="C128" s="71" t="s">
        <v>297</v>
      </c>
      <c r="D128" s="58" t="s">
        <v>650</v>
      </c>
      <c r="E128" s="71" t="s">
        <v>279</v>
      </c>
      <c r="F128" s="71" t="s">
        <v>651</v>
      </c>
      <c r="G128" s="71" t="s">
        <v>323</v>
      </c>
      <c r="H128" s="71" t="s">
        <v>1659</v>
      </c>
      <c r="I128" s="139">
        <v>450102600</v>
      </c>
      <c r="J128" s="71" t="s">
        <v>952</v>
      </c>
      <c r="K128" s="71" t="s">
        <v>953</v>
      </c>
      <c r="L128" t="s">
        <v>423</v>
      </c>
      <c r="M128" s="63">
        <v>1</v>
      </c>
      <c r="N128" s="218">
        <v>0.25</v>
      </c>
      <c r="O128" t="s">
        <v>582</v>
      </c>
      <c r="P128" t="s">
        <v>1668</v>
      </c>
      <c r="Q128" t="s">
        <v>584</v>
      </c>
      <c r="R128" s="63">
        <v>1</v>
      </c>
      <c r="S128" s="63">
        <v>1</v>
      </c>
      <c r="T128" s="63">
        <v>1</v>
      </c>
      <c r="U128" s="63">
        <v>1</v>
      </c>
      <c r="V128" s="285">
        <f>VLOOKUP(Table4[[#This Row],[Código de indicador de producto (MGA)2]],'METAS Y SECRETARIAS 2024'!$E$1:$V$93,14,FALSE)</f>
        <v>0.99</v>
      </c>
      <c r="W128" s="285">
        <f>VLOOKUP(Table4[[#This Row],[Código de indicador de producto (MGA)2]],'METAS Y SECRETARIAS 2024'!$E$1:$V$93,18,FALSE)</f>
        <v>0.1596774193548387</v>
      </c>
      <c r="X128" s="285">
        <f>VLOOKUP(Table4[[#This Row],[Código de indicador de producto (MGA)2]],'METAS Y SECRETARIAS 2025'!$E$1:$U$129,13,FALSE)</f>
        <v>0.3</v>
      </c>
      <c r="Y128" s="236">
        <f>VLOOKUP(Table4[[#This Row],[Código de indicador de producto (MGA)2]],'METAS Y SECRETARIAS 2025'!$E$1:$U$129,17,FALSE)</f>
        <v>4.8387096774193547E-2</v>
      </c>
      <c r="AD128">
        <f>Table4[[#This Row],[% Cumplimiento PDT 2024]]+Table4[[#This Row],[% Cumplimiento PDT 2025]]+Table4[[#This Row],[% Cumplimiento PDT 2026]]+Table4[[#This Row],[% Cumplimiento PDT 2027]]</f>
        <v>0.20806451612903226</v>
      </c>
    </row>
    <row r="129" spans="1:31" ht="63" x14ac:dyDescent="0.25">
      <c r="A129" s="71" t="s">
        <v>1941</v>
      </c>
      <c r="B129" s="71" t="s">
        <v>297</v>
      </c>
      <c r="C129" s="71" t="s">
        <v>297</v>
      </c>
      <c r="D129" s="58" t="s">
        <v>650</v>
      </c>
      <c r="E129" s="71" t="s">
        <v>279</v>
      </c>
      <c r="F129" s="71" t="s">
        <v>651</v>
      </c>
      <c r="G129" s="71" t="s">
        <v>323</v>
      </c>
      <c r="H129" s="71" t="s">
        <v>211</v>
      </c>
      <c r="I129" s="139">
        <v>450102900</v>
      </c>
      <c r="J129" s="71" t="s">
        <v>957</v>
      </c>
      <c r="K129" s="71" t="s">
        <v>958</v>
      </c>
      <c r="L129" t="s">
        <v>423</v>
      </c>
      <c r="M129" s="63">
        <v>4</v>
      </c>
      <c r="N129" s="218">
        <v>0.33333333333333337</v>
      </c>
      <c r="O129" t="s">
        <v>582</v>
      </c>
      <c r="P129" t="s">
        <v>1668</v>
      </c>
      <c r="Q129" t="s">
        <v>589</v>
      </c>
      <c r="R129" s="63">
        <v>1</v>
      </c>
      <c r="S129" s="286"/>
      <c r="T129" s="286">
        <v>2</v>
      </c>
      <c r="U129" s="63">
        <v>1</v>
      </c>
      <c r="V129" s="285">
        <f>VLOOKUP(Table4[[#This Row],[Código de indicador de producto (MGA)2]],'METAS Y SECRETARIAS 2024'!$E$1:$V$93,14,FALSE)</f>
        <v>1</v>
      </c>
      <c r="W129" s="285">
        <f>VLOOKUP(Table4[[#This Row],[Código de indicador de producto (MGA)2]],'METAS Y SECRETARIAS 2024'!$E$1:$V$93,18,FALSE)</f>
        <v>0.21505376344086022</v>
      </c>
      <c r="X129" s="236">
        <v>0</v>
      </c>
      <c r="Y129" s="236">
        <v>0</v>
      </c>
      <c r="AD129">
        <f>Table4[[#This Row],[% Cumplimiento PDT 2024]]+Table4[[#This Row],[% Cumplimiento PDT 2025]]+Table4[[#This Row],[% Cumplimiento PDT 2026]]+Table4[[#This Row],[% Cumplimiento PDT 2027]]</f>
        <v>0.21505376344086022</v>
      </c>
    </row>
    <row r="130" spans="1:31" ht="63" x14ac:dyDescent="0.25">
      <c r="A130" s="71" t="s">
        <v>1941</v>
      </c>
      <c r="B130" s="71" t="s">
        <v>315</v>
      </c>
      <c r="C130" s="71" t="s">
        <v>315</v>
      </c>
      <c r="D130" s="58" t="s">
        <v>650</v>
      </c>
      <c r="E130" s="71" t="s">
        <v>279</v>
      </c>
      <c r="F130" s="71" t="s">
        <v>651</v>
      </c>
      <c r="G130" s="71" t="s">
        <v>323</v>
      </c>
      <c r="H130" s="71" t="s">
        <v>214</v>
      </c>
      <c r="I130" s="139">
        <v>450105001</v>
      </c>
      <c r="J130" s="71" t="s">
        <v>654</v>
      </c>
      <c r="K130" s="71" t="s">
        <v>655</v>
      </c>
      <c r="L130" t="s">
        <v>423</v>
      </c>
      <c r="M130" s="63">
        <v>150</v>
      </c>
      <c r="N130" s="218">
        <v>0.25</v>
      </c>
      <c r="O130" t="s">
        <v>646</v>
      </c>
      <c r="P130" t="s">
        <v>1685</v>
      </c>
      <c r="Q130" t="s">
        <v>584</v>
      </c>
      <c r="R130" s="63">
        <v>150</v>
      </c>
      <c r="S130" s="63">
        <v>150</v>
      </c>
      <c r="T130" s="63">
        <v>150</v>
      </c>
      <c r="U130" s="63">
        <v>150</v>
      </c>
      <c r="V130" s="285">
        <f>VLOOKUP(Table4[[#This Row],[Código de indicador de producto (MGA)2]],'METAS Y SECRETARIAS 2024'!$E$1:$V$93,14,FALSE)</f>
        <v>1</v>
      </c>
      <c r="W130" s="285">
        <f>VLOOKUP(Table4[[#This Row],[Código de indicador de producto (MGA)2]],'METAS Y SECRETARIAS 2024'!$E$1:$V$93,18,FALSE)</f>
        <v>0.16129032258064516</v>
      </c>
      <c r="X130" s="285">
        <f>VLOOKUP(Table4[[#This Row],[Código de indicador de producto (MGA)2]],'METAS Y SECRETARIAS 2025'!$E$1:$U$129,13,FALSE)</f>
        <v>0.5</v>
      </c>
      <c r="Y130" s="236">
        <f>VLOOKUP(Table4[[#This Row],[Código de indicador de producto (MGA)2]],'METAS Y SECRETARIAS 2025'!$E$1:$U$129,17,FALSE)</f>
        <v>8.0645161290322578E-2</v>
      </c>
      <c r="AD130">
        <f>Table4[[#This Row],[% Cumplimiento PDT 2024]]+Table4[[#This Row],[% Cumplimiento PDT 2025]]+Table4[[#This Row],[% Cumplimiento PDT 2026]]+Table4[[#This Row],[% Cumplimiento PDT 2027]]</f>
        <v>0.24193548387096775</v>
      </c>
    </row>
    <row r="131" spans="1:31" ht="78.75" x14ac:dyDescent="0.25">
      <c r="A131" s="71" t="s">
        <v>1941</v>
      </c>
      <c r="B131" s="71" t="s">
        <v>285</v>
      </c>
      <c r="C131" s="71" t="s">
        <v>321</v>
      </c>
      <c r="D131" s="58" t="s">
        <v>650</v>
      </c>
      <c r="E131" s="71" t="s">
        <v>279</v>
      </c>
      <c r="F131" s="71" t="s">
        <v>651</v>
      </c>
      <c r="G131" s="71" t="s">
        <v>323</v>
      </c>
      <c r="H131" s="71" t="s">
        <v>217</v>
      </c>
      <c r="I131" s="139">
        <v>450105400</v>
      </c>
      <c r="J131" s="71" t="s">
        <v>962</v>
      </c>
      <c r="K131" s="71" t="s">
        <v>963</v>
      </c>
      <c r="L131" t="s">
        <v>423</v>
      </c>
      <c r="M131" s="63">
        <v>4000</v>
      </c>
      <c r="N131" s="218">
        <v>0.25</v>
      </c>
      <c r="O131" t="s">
        <v>582</v>
      </c>
      <c r="P131" t="s">
        <v>1684</v>
      </c>
      <c r="Q131" t="s">
        <v>589</v>
      </c>
      <c r="R131" s="63">
        <v>1000</v>
      </c>
      <c r="S131" s="63">
        <v>1000</v>
      </c>
      <c r="T131" s="63">
        <v>1000</v>
      </c>
      <c r="U131" s="63">
        <v>1000</v>
      </c>
      <c r="V131" s="285">
        <f>VLOOKUP(Table4[[#This Row],[Código de indicador de producto (MGA)2]],'METAS Y SECRETARIAS 2024'!$E$1:$V$93,14,FALSE)</f>
        <v>1</v>
      </c>
      <c r="W131" s="285">
        <f>VLOOKUP(Table4[[#This Row],[Código de indicador de producto (MGA)2]],'METAS Y SECRETARIAS 2024'!$E$1:$V$93,18,FALSE)</f>
        <v>0.16129032258064516</v>
      </c>
      <c r="X131" s="285">
        <f>VLOOKUP(Table4[[#This Row],[Código de indicador de producto (MGA)2]],'METAS Y SECRETARIAS 2025'!$E$1:$U$129,13,FALSE)</f>
        <v>0.28999999999999998</v>
      </c>
      <c r="Y131" s="236">
        <f>VLOOKUP(Table4[[#This Row],[Código de indicador de producto (MGA)2]],'METAS Y SECRETARIAS 2025'!$E$1:$U$129,17,FALSE)</f>
        <v>4.6774193548387091E-2</v>
      </c>
      <c r="AD131">
        <f>Table4[[#This Row],[% Cumplimiento PDT 2024]]+Table4[[#This Row],[% Cumplimiento PDT 2025]]+Table4[[#This Row],[% Cumplimiento PDT 2026]]+Table4[[#This Row],[% Cumplimiento PDT 2027]]</f>
        <v>0.20806451612903226</v>
      </c>
    </row>
    <row r="132" spans="1:31" ht="78.75" x14ac:dyDescent="0.25">
      <c r="A132" s="71" t="s">
        <v>298</v>
      </c>
      <c r="B132" s="71" t="s">
        <v>315</v>
      </c>
      <c r="C132" s="71" t="s">
        <v>315</v>
      </c>
      <c r="D132" s="58" t="s">
        <v>650</v>
      </c>
      <c r="E132" s="71" t="s">
        <v>279</v>
      </c>
      <c r="F132" s="71" t="s">
        <v>656</v>
      </c>
      <c r="G132" s="71" t="s">
        <v>524</v>
      </c>
      <c r="H132" s="71" t="s">
        <v>220</v>
      </c>
      <c r="I132" s="139">
        <v>450200100</v>
      </c>
      <c r="J132" s="71" t="s">
        <v>967</v>
      </c>
      <c r="K132" s="71" t="s">
        <v>968</v>
      </c>
      <c r="L132" t="s">
        <v>423</v>
      </c>
      <c r="M132" s="63">
        <v>16</v>
      </c>
      <c r="N132" s="218">
        <v>0.25</v>
      </c>
      <c r="O132" t="s">
        <v>582</v>
      </c>
      <c r="P132" t="s">
        <v>1668</v>
      </c>
      <c r="Q132" t="s">
        <v>589</v>
      </c>
      <c r="R132" s="63">
        <v>4</v>
      </c>
      <c r="S132" s="63">
        <v>4</v>
      </c>
      <c r="T132" s="63">
        <v>4</v>
      </c>
      <c r="U132" s="63">
        <v>4</v>
      </c>
      <c r="V132" s="285">
        <f>VLOOKUP(Table4[[#This Row],[Código de indicador de producto (MGA)2]],'METAS Y SECRETARIAS 2024'!$E$1:$V$93,14,FALSE)</f>
        <v>1</v>
      </c>
      <c r="W132" s="285">
        <f>VLOOKUP(Table4[[#This Row],[Código de indicador de producto (MGA)2]],'METAS Y SECRETARIAS 2024'!$E$1:$V$93,18,FALSE)</f>
        <v>0.16129032258064516</v>
      </c>
      <c r="X132" s="285">
        <f>VLOOKUP(Table4[[#This Row],[Código de indicador de producto (MGA)2]],'METAS Y SECRETARIAS 2025'!$E$1:$U$129,13,FALSE)</f>
        <v>0.25</v>
      </c>
      <c r="Y132" s="236">
        <f>VLOOKUP(Table4[[#This Row],[Código de indicador de producto (MGA)2]],'METAS Y SECRETARIAS 2025'!$E$1:$U$129,17,FALSE)</f>
        <v>4.0322580645161289E-2</v>
      </c>
      <c r="AD132">
        <f>Table4[[#This Row],[% Cumplimiento PDT 2024]]+Table4[[#This Row],[% Cumplimiento PDT 2025]]+Table4[[#This Row],[% Cumplimiento PDT 2026]]+Table4[[#This Row],[% Cumplimiento PDT 2027]]</f>
        <v>0.20161290322580644</v>
      </c>
    </row>
    <row r="133" spans="1:31" ht="47.25" x14ac:dyDescent="0.25">
      <c r="A133" s="71" t="s">
        <v>298</v>
      </c>
      <c r="B133" s="71" t="s">
        <v>276</v>
      </c>
      <c r="C133" s="71" t="s">
        <v>523</v>
      </c>
      <c r="D133" s="58" t="s">
        <v>650</v>
      </c>
      <c r="E133" s="71" t="s">
        <v>279</v>
      </c>
      <c r="F133" s="71" t="s">
        <v>656</v>
      </c>
      <c r="G133" s="71" t="s">
        <v>524</v>
      </c>
      <c r="H133" s="71" t="s">
        <v>220</v>
      </c>
      <c r="I133" s="139">
        <v>450200109</v>
      </c>
      <c r="J133" s="71" t="s">
        <v>970</v>
      </c>
      <c r="K133" s="71" t="s">
        <v>219</v>
      </c>
      <c r="L133" t="s">
        <v>423</v>
      </c>
      <c r="M133" s="63">
        <v>8</v>
      </c>
      <c r="N133" s="218">
        <v>0.25</v>
      </c>
      <c r="O133" t="s">
        <v>646</v>
      </c>
      <c r="P133" t="s">
        <v>1668</v>
      </c>
      <c r="Q133" t="s">
        <v>584</v>
      </c>
      <c r="R133" s="63">
        <v>8</v>
      </c>
      <c r="S133" s="63">
        <v>8</v>
      </c>
      <c r="T133" s="63">
        <v>8</v>
      </c>
      <c r="U133" s="63">
        <v>8</v>
      </c>
      <c r="V133" s="285">
        <f>VLOOKUP(Table4[[#This Row],[Código de indicador de producto (MGA)2]],'METAS Y SECRETARIAS 2024'!$E$1:$V$93,14,FALSE)</f>
        <v>0.75</v>
      </c>
      <c r="W133" s="285">
        <f>VLOOKUP(Table4[[#This Row],[Código de indicador de producto (MGA)2]],'METAS Y SECRETARIAS 2024'!$E$1:$V$93,18,FALSE)</f>
        <v>0.12096774193548387</v>
      </c>
      <c r="X133" s="285">
        <f>VLOOKUP(Table4[[#This Row],[Código de indicador de producto (MGA)2]],'METAS Y SECRETARIAS 2025'!$E$1:$U$129,13,FALSE)</f>
        <v>0.255</v>
      </c>
      <c r="Y133" s="236">
        <f>VLOOKUP(Table4[[#This Row],[Código de indicador de producto (MGA)2]],'METAS Y SECRETARIAS 2025'!$E$1:$U$129,17,FALSE)</f>
        <v>4.1129032258064517E-2</v>
      </c>
      <c r="AD133">
        <f>Table4[[#This Row],[% Cumplimiento PDT 2024]]+Table4[[#This Row],[% Cumplimiento PDT 2025]]+Table4[[#This Row],[% Cumplimiento PDT 2026]]+Table4[[#This Row],[% Cumplimiento PDT 2027]]</f>
        <v>0.1620967741935484</v>
      </c>
    </row>
    <row r="134" spans="1:31" ht="78.75" x14ac:dyDescent="0.25">
      <c r="A134" s="71" t="s">
        <v>298</v>
      </c>
      <c r="B134" s="71" t="s">
        <v>315</v>
      </c>
      <c r="C134" s="71" t="s">
        <v>315</v>
      </c>
      <c r="D134" s="58" t="s">
        <v>650</v>
      </c>
      <c r="E134" s="71" t="s">
        <v>279</v>
      </c>
      <c r="F134" s="71" t="s">
        <v>656</v>
      </c>
      <c r="G134" s="71" t="s">
        <v>524</v>
      </c>
      <c r="H134" s="71" t="s">
        <v>223</v>
      </c>
      <c r="I134" s="139">
        <v>450202204</v>
      </c>
      <c r="J134" s="71" t="s">
        <v>659</v>
      </c>
      <c r="K134" s="71" t="s">
        <v>660</v>
      </c>
      <c r="L134" t="s">
        <v>423</v>
      </c>
      <c r="M134" s="63">
        <v>1</v>
      </c>
      <c r="N134" s="218">
        <v>0.25</v>
      </c>
      <c r="O134" t="s">
        <v>646</v>
      </c>
      <c r="P134" t="s">
        <v>1668</v>
      </c>
      <c r="Q134" t="s">
        <v>584</v>
      </c>
      <c r="R134" s="63">
        <v>1</v>
      </c>
      <c r="S134" s="63">
        <v>1</v>
      </c>
      <c r="T134" s="63">
        <v>1</v>
      </c>
      <c r="U134" s="63">
        <v>1</v>
      </c>
      <c r="V134" s="285">
        <f>VLOOKUP(Table4[[#This Row],[Código de indicador de producto (MGA)2]],'METAS Y SECRETARIAS 2024'!$E$1:$V$93,14,FALSE)</f>
        <v>1</v>
      </c>
      <c r="W134" s="285">
        <f>VLOOKUP(Table4[[#This Row],[Código de indicador de producto (MGA)2]],'METAS Y SECRETARIAS 2024'!$E$1:$V$93,18,FALSE)</f>
        <v>0.16129032258064516</v>
      </c>
      <c r="X134" s="285">
        <f>VLOOKUP(Table4[[#This Row],[Código de indicador de producto (MGA)2]],'METAS Y SECRETARIAS 2025'!$E$1:$U$129,13,FALSE)</f>
        <v>0.75</v>
      </c>
      <c r="Y134" s="236">
        <f>VLOOKUP(Table4[[#This Row],[Código de indicador de producto (MGA)2]],'METAS Y SECRETARIAS 2025'!$E$1:$U$129,17,FALSE)</f>
        <v>0.12096774193548387</v>
      </c>
      <c r="AD134">
        <f>Table4[[#This Row],[% Cumplimiento PDT 2024]]+Table4[[#This Row],[% Cumplimiento PDT 2025]]+Table4[[#This Row],[% Cumplimiento PDT 2026]]+Table4[[#This Row],[% Cumplimiento PDT 2027]]</f>
        <v>0.282258064516129</v>
      </c>
    </row>
    <row r="135" spans="1:31" ht="47.25" x14ac:dyDescent="0.25">
      <c r="A135" s="71" t="s">
        <v>298</v>
      </c>
      <c r="B135" s="71" t="s">
        <v>297</v>
      </c>
      <c r="C135" s="71" t="s">
        <v>297</v>
      </c>
      <c r="D135" s="58" t="s">
        <v>650</v>
      </c>
      <c r="E135" s="71" t="s">
        <v>279</v>
      </c>
      <c r="F135" s="71" t="s">
        <v>656</v>
      </c>
      <c r="G135" s="71" t="s">
        <v>524</v>
      </c>
      <c r="H135" s="71" t="s">
        <v>1728</v>
      </c>
      <c r="I135" s="139">
        <v>450202500</v>
      </c>
      <c r="J135" s="71" t="s">
        <v>1457</v>
      </c>
      <c r="K135" s="71" t="s">
        <v>1458</v>
      </c>
      <c r="L135" t="s">
        <v>423</v>
      </c>
      <c r="M135" s="63">
        <v>5</v>
      </c>
      <c r="N135" s="218">
        <v>0.33333333333333337</v>
      </c>
      <c r="O135" t="s">
        <v>582</v>
      </c>
      <c r="P135" t="s">
        <v>1668</v>
      </c>
      <c r="Q135" t="s">
        <v>589</v>
      </c>
      <c r="S135" s="63">
        <v>1</v>
      </c>
      <c r="T135" s="63">
        <v>2</v>
      </c>
      <c r="U135" s="63">
        <v>2</v>
      </c>
      <c r="V135" s="285">
        <v>0</v>
      </c>
      <c r="W135" s="285">
        <v>0</v>
      </c>
      <c r="X135" s="285">
        <f>VLOOKUP(Table4[[#This Row],[Código de indicador de producto (MGA)2]],'METAS Y SECRETARIAS 2025'!$E$1:$U$129,13,FALSE)</f>
        <v>0.5</v>
      </c>
      <c r="Y135" s="236">
        <f>VLOOKUP(Table4[[#This Row],[Código de indicador de producto (MGA)2]],'METAS Y SECRETARIAS 2025'!$E$1:$U$129,17,FALSE)</f>
        <v>8.0645161290322578E-2</v>
      </c>
      <c r="AD135">
        <f>Table4[[#This Row],[% Cumplimiento PDT 2024]]+Table4[[#This Row],[% Cumplimiento PDT 2025]]+Table4[[#This Row],[% Cumplimiento PDT 2026]]+Table4[[#This Row],[% Cumplimiento PDT 2027]]</f>
        <v>8.0645161290322578E-2</v>
      </c>
    </row>
    <row r="136" spans="1:31" ht="63" x14ac:dyDescent="0.25">
      <c r="A136" s="71" t="s">
        <v>298</v>
      </c>
      <c r="B136" s="71" t="s">
        <v>315</v>
      </c>
      <c r="C136" s="71" t="s">
        <v>315</v>
      </c>
      <c r="D136" s="58" t="s">
        <v>650</v>
      </c>
      <c r="E136" s="71" t="s">
        <v>279</v>
      </c>
      <c r="F136" s="71" t="s">
        <v>656</v>
      </c>
      <c r="G136" s="71" t="s">
        <v>524</v>
      </c>
      <c r="H136" s="71" t="s">
        <v>1726</v>
      </c>
      <c r="I136" s="139">
        <v>450202601</v>
      </c>
      <c r="J136" s="71" t="s">
        <v>1131</v>
      </c>
      <c r="K136" s="71" t="s">
        <v>1132</v>
      </c>
      <c r="L136" t="s">
        <v>423</v>
      </c>
      <c r="M136" s="63">
        <v>1</v>
      </c>
      <c r="N136" s="218">
        <v>1</v>
      </c>
      <c r="O136" t="s">
        <v>646</v>
      </c>
      <c r="P136" t="s">
        <v>1668</v>
      </c>
      <c r="Q136" s="85" t="s">
        <v>584</v>
      </c>
      <c r="S136" s="63">
        <v>1</v>
      </c>
      <c r="V136" s="285">
        <v>0</v>
      </c>
      <c r="W136" s="285">
        <v>0</v>
      </c>
      <c r="X136" s="285">
        <f>VLOOKUP(Table4[[#This Row],[Código de indicador de producto (MGA)2]],'METAS Y SECRETARIAS 2025'!$E$1:$U$129,13,FALSE)</f>
        <v>0.05</v>
      </c>
      <c r="Y136" s="236">
        <f>VLOOKUP(Table4[[#This Row],[Código de indicador de producto (MGA)2]],'METAS Y SECRETARIAS 2025'!$E$1:$U$129,17,FALSE)</f>
        <v>8.0645161290322578E-3</v>
      </c>
      <c r="AD136">
        <f>Table4[[#This Row],[% Cumplimiento PDT 2024]]+Table4[[#This Row],[% Cumplimiento PDT 2025]]+Table4[[#This Row],[% Cumplimiento PDT 2026]]+Table4[[#This Row],[% Cumplimiento PDT 2027]]</f>
        <v>8.0645161290322578E-3</v>
      </c>
    </row>
    <row r="137" spans="1:31" ht="94.5" x14ac:dyDescent="0.25">
      <c r="A137" s="71" t="s">
        <v>298</v>
      </c>
      <c r="B137" s="71" t="s">
        <v>315</v>
      </c>
      <c r="C137" s="71" t="s">
        <v>315</v>
      </c>
      <c r="D137" s="58" t="s">
        <v>650</v>
      </c>
      <c r="E137" s="71" t="s">
        <v>279</v>
      </c>
      <c r="F137" s="71" t="s">
        <v>656</v>
      </c>
      <c r="G137" s="71" t="s">
        <v>524</v>
      </c>
      <c r="H137" s="71" t="s">
        <v>226</v>
      </c>
      <c r="I137" s="139">
        <v>450203300</v>
      </c>
      <c r="J137" s="71" t="s">
        <v>974</v>
      </c>
      <c r="K137" s="71" t="s">
        <v>225</v>
      </c>
      <c r="L137" t="s">
        <v>423</v>
      </c>
      <c r="M137" s="63">
        <v>16</v>
      </c>
      <c r="N137" s="218">
        <v>0.25</v>
      </c>
      <c r="O137" t="s">
        <v>582</v>
      </c>
      <c r="P137" t="s">
        <v>1668</v>
      </c>
      <c r="Q137" t="s">
        <v>589</v>
      </c>
      <c r="R137" s="63">
        <v>4</v>
      </c>
      <c r="S137" s="63">
        <v>4</v>
      </c>
      <c r="T137" s="63">
        <v>4</v>
      </c>
      <c r="U137" s="63">
        <v>4</v>
      </c>
      <c r="V137" s="285">
        <f>VLOOKUP(Table4[[#This Row],[Código de indicador de producto (MGA)2]],'METAS Y SECRETARIAS 2024'!$E$1:$V$93,14,FALSE)</f>
        <v>1</v>
      </c>
      <c r="W137" s="285">
        <f>VLOOKUP(Table4[[#This Row],[Código de indicador de producto (MGA)2]],'METAS Y SECRETARIAS 2024'!$E$1:$V$93,18,FALSE)</f>
        <v>0.16129032258064516</v>
      </c>
      <c r="X137" s="285">
        <f>VLOOKUP(Table4[[#This Row],[Código de indicador de producto (MGA)2]],'METAS Y SECRETARIAS 2025'!$E$1:$U$129,13,FALSE)</f>
        <v>0.35</v>
      </c>
      <c r="Y137" s="236">
        <f>VLOOKUP(Table4[[#This Row],[Código de indicador de producto (MGA)2]],'METAS Y SECRETARIAS 2025'!$E$1:$U$129,17,FALSE)</f>
        <v>5.6451612903225798E-2</v>
      </c>
      <c r="AD137">
        <f>Table4[[#This Row],[% Cumplimiento PDT 2024]]+Table4[[#This Row],[% Cumplimiento PDT 2025]]+Table4[[#This Row],[% Cumplimiento PDT 2026]]+Table4[[#This Row],[% Cumplimiento PDT 2027]]</f>
        <v>0.21774193548387094</v>
      </c>
    </row>
    <row r="138" spans="1:31" ht="47.25" x14ac:dyDescent="0.25">
      <c r="A138" s="71" t="s">
        <v>298</v>
      </c>
      <c r="B138" s="71" t="s">
        <v>315</v>
      </c>
      <c r="C138" s="71" t="s">
        <v>315</v>
      </c>
      <c r="D138" s="58" t="s">
        <v>650</v>
      </c>
      <c r="E138" s="71" t="s">
        <v>279</v>
      </c>
      <c r="F138" s="71" t="s">
        <v>656</v>
      </c>
      <c r="G138" s="71" t="s">
        <v>524</v>
      </c>
      <c r="H138" s="71" t="s">
        <v>1727</v>
      </c>
      <c r="I138" s="139">
        <v>450203800</v>
      </c>
      <c r="J138" s="71" t="s">
        <v>1138</v>
      </c>
      <c r="K138" s="71" t="s">
        <v>1139</v>
      </c>
      <c r="L138" t="s">
        <v>423</v>
      </c>
      <c r="M138" s="63">
        <v>2</v>
      </c>
      <c r="N138" s="218">
        <v>1</v>
      </c>
      <c r="O138" t="s">
        <v>582</v>
      </c>
      <c r="P138" t="s">
        <v>1685</v>
      </c>
      <c r="Q138" s="85" t="s">
        <v>584</v>
      </c>
      <c r="S138" s="63">
        <v>2</v>
      </c>
      <c r="V138" s="285">
        <v>0</v>
      </c>
      <c r="W138" s="285">
        <v>0</v>
      </c>
      <c r="X138" s="285">
        <f>VLOOKUP(Table4[[#This Row],[Código de indicador de producto (MGA)2]],'METAS Y SECRETARIAS 2025'!$E$1:$U$129,13,FALSE)</f>
        <v>0.28000000000000003</v>
      </c>
      <c r="Y138" s="236">
        <f>VLOOKUP(Table4[[#This Row],[Código de indicador de producto (MGA)2]],'METAS Y SECRETARIAS 2025'!$E$1:$U$129,17,FALSE)</f>
        <v>4.5161290322580649E-2</v>
      </c>
      <c r="AD138">
        <f>Table4[[#This Row],[% Cumplimiento PDT 2024]]+Table4[[#This Row],[% Cumplimiento PDT 2025]]+Table4[[#This Row],[% Cumplimiento PDT 2026]]+Table4[[#This Row],[% Cumplimiento PDT 2027]]</f>
        <v>4.5161290322580649E-2</v>
      </c>
    </row>
    <row r="139" spans="1:31" ht="94.5" x14ac:dyDescent="0.25">
      <c r="A139" s="71" t="s">
        <v>416</v>
      </c>
      <c r="B139" s="71" t="s">
        <v>285</v>
      </c>
      <c r="C139" s="71" t="s">
        <v>327</v>
      </c>
      <c r="D139" s="58" t="s">
        <v>650</v>
      </c>
      <c r="E139" s="71" t="s">
        <v>279</v>
      </c>
      <c r="F139" s="71" t="s">
        <v>975</v>
      </c>
      <c r="G139" s="71" t="s">
        <v>329</v>
      </c>
      <c r="H139" s="71" t="s">
        <v>1701</v>
      </c>
      <c r="I139" s="139">
        <v>450300200</v>
      </c>
      <c r="J139" s="71" t="s">
        <v>838</v>
      </c>
      <c r="K139" s="71" t="s">
        <v>1309</v>
      </c>
      <c r="L139" t="s">
        <v>423</v>
      </c>
      <c r="M139" s="63">
        <v>200</v>
      </c>
      <c r="N139" s="218">
        <v>1</v>
      </c>
      <c r="O139" t="s">
        <v>582</v>
      </c>
      <c r="P139" t="s">
        <v>1695</v>
      </c>
      <c r="Q139" s="85" t="s">
        <v>584</v>
      </c>
      <c r="S139" s="63">
        <v>200</v>
      </c>
      <c r="V139" s="285">
        <v>0</v>
      </c>
      <c r="W139" s="285">
        <v>0</v>
      </c>
      <c r="X139" s="285">
        <f>VLOOKUP(Table4[[#This Row],[Código de indicador de producto (MGA)2]],'METAS Y SECRETARIAS 2025'!$E$1:$U$129,13,FALSE)</f>
        <v>0</v>
      </c>
      <c r="Y139" s="236">
        <f>VLOOKUP(Table4[[#This Row],[Código de indicador de producto (MGA)2]],'METAS Y SECRETARIAS 2025'!$E$1:$U$129,17,FALSE)</f>
        <v>0</v>
      </c>
      <c r="AD139">
        <f>Table4[[#This Row],[% Cumplimiento PDT 2024]]+Table4[[#This Row],[% Cumplimiento PDT 2025]]+Table4[[#This Row],[% Cumplimiento PDT 2026]]+Table4[[#This Row],[% Cumplimiento PDT 2027]]</f>
        <v>0</v>
      </c>
    </row>
    <row r="140" spans="1:31" ht="63" x14ac:dyDescent="0.25">
      <c r="A140" s="71" t="s">
        <v>416</v>
      </c>
      <c r="B140" s="71" t="s">
        <v>285</v>
      </c>
      <c r="C140" s="71" t="s">
        <v>327</v>
      </c>
      <c r="D140" s="58" t="s">
        <v>650</v>
      </c>
      <c r="E140" s="71" t="s">
        <v>279</v>
      </c>
      <c r="F140" s="71" t="s">
        <v>975</v>
      </c>
      <c r="G140" s="71" t="s">
        <v>329</v>
      </c>
      <c r="H140" s="71" t="s">
        <v>229</v>
      </c>
      <c r="I140" s="139">
        <v>450301600</v>
      </c>
      <c r="J140" s="71" t="s">
        <v>979</v>
      </c>
      <c r="K140" s="71" t="s">
        <v>980</v>
      </c>
      <c r="L140" t="s">
        <v>423</v>
      </c>
      <c r="M140" s="63">
        <v>8</v>
      </c>
      <c r="N140" s="218">
        <v>0.25</v>
      </c>
      <c r="O140" t="s">
        <v>582</v>
      </c>
      <c r="P140" t="s">
        <v>1666</v>
      </c>
      <c r="Q140" t="s">
        <v>589</v>
      </c>
      <c r="R140" s="63">
        <v>2</v>
      </c>
      <c r="S140" s="63">
        <v>2</v>
      </c>
      <c r="T140" s="63">
        <v>2</v>
      </c>
      <c r="U140" s="63">
        <v>2</v>
      </c>
      <c r="V140" s="285">
        <f>VLOOKUP(Table4[[#This Row],[Código de indicador de producto (MGA)2]],'METAS Y SECRETARIAS 2024'!$E$1:$V$93,14,FALSE)</f>
        <v>1</v>
      </c>
      <c r="W140" s="285">
        <f>VLOOKUP(Table4[[#This Row],[Código de indicador de producto (MGA)2]],'METAS Y SECRETARIAS 2024'!$E$1:$V$93,18,FALSE)</f>
        <v>0.16129032258064516</v>
      </c>
      <c r="X140" s="285">
        <f>VLOOKUP(Table4[[#This Row],[Código de indicador de producto (MGA)2]],'METAS Y SECRETARIAS 2025'!$E$1:$U$129,13,FALSE)</f>
        <v>0.46</v>
      </c>
      <c r="Y140" s="236">
        <f>VLOOKUP(Table4[[#This Row],[Código de indicador de producto (MGA)2]],'METAS Y SECRETARIAS 2025'!$E$1:$U$129,17,FALSE)</f>
        <v>7.4193548387096769E-2</v>
      </c>
      <c r="AD140">
        <f>Table4[[#This Row],[% Cumplimiento PDT 2024]]+Table4[[#This Row],[% Cumplimiento PDT 2025]]+Table4[[#This Row],[% Cumplimiento PDT 2026]]+Table4[[#This Row],[% Cumplimiento PDT 2027]]</f>
        <v>0.23548387096774193</v>
      </c>
    </row>
    <row r="141" spans="1:31" ht="63" x14ac:dyDescent="0.25">
      <c r="A141" s="71" t="s">
        <v>416</v>
      </c>
      <c r="B141" s="71" t="s">
        <v>285</v>
      </c>
      <c r="C141" s="71" t="s">
        <v>327</v>
      </c>
      <c r="D141" s="58" t="s">
        <v>650</v>
      </c>
      <c r="E141" s="71" t="s">
        <v>279</v>
      </c>
      <c r="F141" s="71" t="s">
        <v>975</v>
      </c>
      <c r="G141" s="71" t="s">
        <v>329</v>
      </c>
      <c r="H141" s="71" t="s">
        <v>232</v>
      </c>
      <c r="I141" s="139">
        <v>450302200</v>
      </c>
      <c r="J141" s="71" t="s">
        <v>984</v>
      </c>
      <c r="K141" s="71" t="s">
        <v>985</v>
      </c>
      <c r="L141" t="s">
        <v>423</v>
      </c>
      <c r="M141" s="63">
        <v>5</v>
      </c>
      <c r="N141" s="218">
        <v>0.25</v>
      </c>
      <c r="O141" t="s">
        <v>582</v>
      </c>
      <c r="P141" t="s">
        <v>1695</v>
      </c>
      <c r="Q141" t="s">
        <v>589</v>
      </c>
      <c r="R141" s="63">
        <v>1</v>
      </c>
      <c r="S141" s="63">
        <v>2</v>
      </c>
      <c r="T141" s="63">
        <v>1</v>
      </c>
      <c r="U141" s="63">
        <v>1</v>
      </c>
      <c r="V141" s="285">
        <f>VLOOKUP(Table4[[#This Row],[Código de indicador de producto (MGA)2]],'METAS Y SECRETARIAS 2024'!$E$1:$V$93,14,FALSE)</f>
        <v>1</v>
      </c>
      <c r="W141" s="285">
        <f>VLOOKUP(Table4[[#This Row],[Código de indicador de producto (MGA)2]],'METAS Y SECRETARIAS 2024'!$E$1:$V$93,18,FALSE)</f>
        <v>0.16129032258064516</v>
      </c>
      <c r="X141" s="285">
        <f>VLOOKUP(Table4[[#This Row],[Código de indicador de producto (MGA)2]],'METAS Y SECRETARIAS 2025'!$E$1:$U$129,13,FALSE)</f>
        <v>0.32</v>
      </c>
      <c r="Y141" s="236">
        <f>VLOOKUP(Table4[[#This Row],[Código de indicador de producto (MGA)2]],'METAS Y SECRETARIAS 2025'!$E$1:$U$129,17,FALSE)</f>
        <v>5.1612903225806452E-2</v>
      </c>
      <c r="AD141">
        <f>Table4[[#This Row],[% Cumplimiento PDT 2024]]+Table4[[#This Row],[% Cumplimiento PDT 2025]]+Table4[[#This Row],[% Cumplimiento PDT 2026]]+Table4[[#This Row],[% Cumplimiento PDT 2027]]</f>
        <v>0.2129032258064516</v>
      </c>
    </row>
    <row r="142" spans="1:31" ht="94.5" x14ac:dyDescent="0.25">
      <c r="A142" s="71" t="s">
        <v>416</v>
      </c>
      <c r="B142" s="71" t="s">
        <v>285</v>
      </c>
      <c r="C142" s="71" t="s">
        <v>327</v>
      </c>
      <c r="D142" s="58" t="s">
        <v>650</v>
      </c>
      <c r="E142" s="71" t="s">
        <v>279</v>
      </c>
      <c r="F142" s="71" t="s">
        <v>975</v>
      </c>
      <c r="G142" s="71" t="s">
        <v>329</v>
      </c>
      <c r="H142" s="71" t="s">
        <v>1699</v>
      </c>
      <c r="I142" s="139">
        <v>450302301</v>
      </c>
      <c r="J142" s="71" t="s">
        <v>1301</v>
      </c>
      <c r="K142" s="58" t="s">
        <v>1302</v>
      </c>
      <c r="L142" t="s">
        <v>423</v>
      </c>
      <c r="M142" s="63">
        <v>3</v>
      </c>
      <c r="N142" s="218">
        <v>0.33333333333333337</v>
      </c>
      <c r="O142" t="s">
        <v>646</v>
      </c>
      <c r="P142" t="s">
        <v>1666</v>
      </c>
      <c r="Q142" t="s">
        <v>589</v>
      </c>
      <c r="S142" s="63">
        <v>1</v>
      </c>
      <c r="T142" s="63">
        <v>1</v>
      </c>
      <c r="U142" s="63">
        <v>1</v>
      </c>
      <c r="V142" s="285">
        <v>0</v>
      </c>
      <c r="W142" s="285">
        <v>0</v>
      </c>
      <c r="X142" s="285">
        <f>VLOOKUP(Table4[[#This Row],[Código de indicador de producto (MGA)2]],'METAS Y SECRETARIAS 2025'!$E$1:$U$129,13,FALSE)</f>
        <v>0.1</v>
      </c>
      <c r="Y142" s="236">
        <f>VLOOKUP(Table4[[#This Row],[Código de indicador de producto (MGA)2]],'METAS Y SECRETARIAS 2025'!$E$1:$U$129,17,FALSE)</f>
        <v>1.6129032258064516E-2</v>
      </c>
      <c r="AD142">
        <f>Table4[[#This Row],[% Cumplimiento PDT 2024]]+Table4[[#This Row],[% Cumplimiento PDT 2025]]+Table4[[#This Row],[% Cumplimiento PDT 2026]]+Table4[[#This Row],[% Cumplimiento PDT 2027]]</f>
        <v>1.6129032258064516E-2</v>
      </c>
      <c r="AE142" s="71" t="s">
        <v>1997</v>
      </c>
    </row>
    <row r="143" spans="1:31" ht="110.25" x14ac:dyDescent="0.25">
      <c r="A143" s="71" t="s">
        <v>416</v>
      </c>
      <c r="B143" s="71" t="s">
        <v>285</v>
      </c>
      <c r="C143" s="71" t="s">
        <v>327</v>
      </c>
      <c r="D143" s="58" t="s">
        <v>650</v>
      </c>
      <c r="E143" s="71" t="s">
        <v>279</v>
      </c>
      <c r="F143" s="71" t="s">
        <v>975</v>
      </c>
      <c r="G143" s="71" t="s">
        <v>329</v>
      </c>
      <c r="H143" s="71" t="s">
        <v>235</v>
      </c>
      <c r="I143" s="139">
        <v>450302800</v>
      </c>
      <c r="J143" s="71" t="s">
        <v>989</v>
      </c>
      <c r="K143" s="71" t="s">
        <v>990</v>
      </c>
      <c r="L143" t="s">
        <v>423</v>
      </c>
      <c r="M143" s="63">
        <v>1000</v>
      </c>
      <c r="N143" s="218">
        <v>0.25</v>
      </c>
      <c r="O143" t="s">
        <v>582</v>
      </c>
      <c r="P143" t="s">
        <v>1700</v>
      </c>
      <c r="Q143" t="s">
        <v>589</v>
      </c>
      <c r="R143" s="63">
        <v>250</v>
      </c>
      <c r="S143" s="63">
        <v>250</v>
      </c>
      <c r="T143" s="63">
        <v>250</v>
      </c>
      <c r="U143" s="63">
        <v>250</v>
      </c>
      <c r="V143" s="285">
        <f>VLOOKUP(Table4[[#This Row],[Código de indicador de producto (MGA)2]],'METAS Y SECRETARIAS 2024'!$E$1:$V$93,14,FALSE)</f>
        <v>1</v>
      </c>
      <c r="W143" s="285">
        <f>VLOOKUP(Table4[[#This Row],[Código de indicador de producto (MGA)2]],'METAS Y SECRETARIAS 2024'!$E$1:$V$93,18,FALSE)</f>
        <v>0.16129032258064516</v>
      </c>
      <c r="X143" s="285">
        <f>VLOOKUP(Table4[[#This Row],[Código de indicador de producto (MGA)2]],'METAS Y SECRETARIAS 2025'!$E$1:$U$129,13,FALSE)</f>
        <v>0.44</v>
      </c>
      <c r="Y143" s="236">
        <f>VLOOKUP(Table4[[#This Row],[Código de indicador de producto (MGA)2]],'METAS Y SECRETARIAS 2025'!$E$1:$U$129,17,FALSE)</f>
        <v>7.0967741935483872E-2</v>
      </c>
      <c r="AD143">
        <f>Table4[[#This Row],[% Cumplimiento PDT 2024]]+Table4[[#This Row],[% Cumplimiento PDT 2025]]+Table4[[#This Row],[% Cumplimiento PDT 2026]]+Table4[[#This Row],[% Cumplimiento PDT 2027]]</f>
        <v>0.23225806451612901</v>
      </c>
    </row>
    <row r="144" spans="1:31" ht="47.25" x14ac:dyDescent="0.25">
      <c r="A144" s="71" t="s">
        <v>278</v>
      </c>
      <c r="B144" s="71" t="s">
        <v>290</v>
      </c>
      <c r="C144" s="71" t="s">
        <v>290</v>
      </c>
      <c r="D144" s="58" t="s">
        <v>650</v>
      </c>
      <c r="E144" s="71" t="s">
        <v>279</v>
      </c>
      <c r="F144" s="71" t="s">
        <v>991</v>
      </c>
      <c r="G144" s="71" t="s">
        <v>280</v>
      </c>
      <c r="H144" s="71" t="s">
        <v>238</v>
      </c>
      <c r="I144" s="139">
        <v>459900200</v>
      </c>
      <c r="J144" s="71" t="s">
        <v>995</v>
      </c>
      <c r="K144" s="71" t="s">
        <v>996</v>
      </c>
      <c r="L144" t="s">
        <v>552</v>
      </c>
      <c r="M144" s="63">
        <v>68</v>
      </c>
      <c r="N144" s="218">
        <v>0.25</v>
      </c>
      <c r="O144" t="s">
        <v>582</v>
      </c>
      <c r="P144" t="s">
        <v>1668</v>
      </c>
      <c r="Q144" t="s">
        <v>589</v>
      </c>
      <c r="R144" s="63">
        <v>60</v>
      </c>
      <c r="S144" s="63">
        <v>62</v>
      </c>
      <c r="T144" s="63">
        <v>65</v>
      </c>
      <c r="U144" s="63">
        <v>68</v>
      </c>
      <c r="V144" s="285">
        <f>VLOOKUP(Table4[[#This Row],[Código de indicador de producto (MGA)2]],'METAS Y SECRETARIAS 2024'!$E$1:$V$93,14,FALSE)</f>
        <v>0.49</v>
      </c>
      <c r="W144" s="285">
        <f>VLOOKUP(Table4[[#This Row],[Código de indicador de producto (MGA)2]],'METAS Y SECRETARIAS 2024'!$E$1:$V$93,18,FALSE)</f>
        <v>7.9032258064516123E-2</v>
      </c>
      <c r="X144" s="285">
        <f>VLOOKUP(Table4[[#This Row],[Código de indicador de producto (MGA)2]],'METAS Y SECRETARIAS 2025'!$E$1:$U$129,13,FALSE)</f>
        <v>0.55000000000000004</v>
      </c>
      <c r="Y144" s="236">
        <f>VLOOKUP(Table4[[#This Row],[Código de indicador de producto (MGA)2]],'METAS Y SECRETARIAS 2025'!$E$1:$U$129,17,FALSE)</f>
        <v>8.8709677419354843E-2</v>
      </c>
      <c r="AD144" s="236">
        <f>Table4[[#This Row],[% Cumplimiento PDT 2024]]+Table4[[#This Row],[% Cumplimiento PDT 2025]]+Table4[[#This Row],[% Cumplimiento PDT 2026]]+Table4[[#This Row],[% Cumplimiento PDT 2027]]</f>
        <v>0.16774193548387095</v>
      </c>
    </row>
    <row r="145" spans="1:31" ht="63" x14ac:dyDescent="0.25">
      <c r="A145" s="71" t="s">
        <v>278</v>
      </c>
      <c r="B145" s="71" t="s">
        <v>285</v>
      </c>
      <c r="C145" s="71" t="s">
        <v>393</v>
      </c>
      <c r="D145" s="58" t="s">
        <v>650</v>
      </c>
      <c r="E145" s="71" t="s">
        <v>279</v>
      </c>
      <c r="F145" s="71" t="s">
        <v>991</v>
      </c>
      <c r="G145" s="71" t="s">
        <v>280</v>
      </c>
      <c r="H145" s="71" t="s">
        <v>241</v>
      </c>
      <c r="I145" s="139">
        <v>459900700</v>
      </c>
      <c r="J145" s="71" t="s">
        <v>1000</v>
      </c>
      <c r="K145" s="71" t="s">
        <v>240</v>
      </c>
      <c r="L145" t="s">
        <v>552</v>
      </c>
      <c r="M145" s="63">
        <v>100</v>
      </c>
      <c r="N145" s="218">
        <v>0.25</v>
      </c>
      <c r="O145" t="s">
        <v>582</v>
      </c>
      <c r="P145" t="s">
        <v>1687</v>
      </c>
      <c r="Q145" t="s">
        <v>584</v>
      </c>
      <c r="R145" s="63">
        <v>100</v>
      </c>
      <c r="S145" s="63">
        <v>100</v>
      </c>
      <c r="T145" s="63">
        <v>100</v>
      </c>
      <c r="U145" s="63">
        <v>100</v>
      </c>
      <c r="V145" s="285">
        <f>VLOOKUP(Table4[[#This Row],[Código de indicador de producto (MGA)2]],'METAS Y SECRETARIAS 2024'!$E$1:$V$93,14,FALSE)</f>
        <v>1</v>
      </c>
      <c r="W145" s="285">
        <f>VLOOKUP(Table4[[#This Row],[Código de indicador de producto (MGA)2]],'METAS Y SECRETARIAS 2024'!$E$1:$V$93,18,FALSE)</f>
        <v>0.16129032258064516</v>
      </c>
      <c r="X145" s="285">
        <f>VLOOKUP(Table4[[#This Row],[Código de indicador de producto (MGA)2]],'METAS Y SECRETARIAS 2025'!$E$1:$U$129,13,FALSE)</f>
        <v>0.41</v>
      </c>
      <c r="Y145" s="236">
        <f>VLOOKUP(Table4[[#This Row],[Código de indicador de producto (MGA)2]],'METAS Y SECRETARIAS 2025'!$E$1:$U$129,17,FALSE)</f>
        <v>6.6129032258064505E-2</v>
      </c>
      <c r="AD145">
        <f>Table4[[#This Row],[% Cumplimiento PDT 2024]]+Table4[[#This Row],[% Cumplimiento PDT 2025]]+Table4[[#This Row],[% Cumplimiento PDT 2026]]+Table4[[#This Row],[% Cumplimiento PDT 2027]]</f>
        <v>0.22741935483870968</v>
      </c>
    </row>
    <row r="146" spans="1:31" ht="78.75" x14ac:dyDescent="0.25">
      <c r="A146" s="71" t="s">
        <v>278</v>
      </c>
      <c r="B146" s="71" t="s">
        <v>285</v>
      </c>
      <c r="C146" s="71" t="s">
        <v>402</v>
      </c>
      <c r="D146" s="58" t="s">
        <v>650</v>
      </c>
      <c r="E146" s="71" t="s">
        <v>279</v>
      </c>
      <c r="F146" s="71" t="s">
        <v>991</v>
      </c>
      <c r="G146" s="71" t="s">
        <v>280</v>
      </c>
      <c r="H146" s="71" t="s">
        <v>1744</v>
      </c>
      <c r="I146" s="139">
        <v>459901600</v>
      </c>
      <c r="J146" s="71" t="s">
        <v>592</v>
      </c>
      <c r="K146" s="71" t="s">
        <v>1003</v>
      </c>
      <c r="L146" t="s">
        <v>423</v>
      </c>
      <c r="M146" s="63">
        <v>1</v>
      </c>
      <c r="N146" s="218">
        <v>0.25</v>
      </c>
      <c r="O146" t="s">
        <v>582</v>
      </c>
      <c r="P146" t="s">
        <v>1668</v>
      </c>
      <c r="Q146" t="s">
        <v>584</v>
      </c>
      <c r="R146" s="63">
        <v>1</v>
      </c>
      <c r="S146" s="63">
        <v>1</v>
      </c>
      <c r="T146" s="63">
        <v>1</v>
      </c>
      <c r="U146" s="63">
        <v>1</v>
      </c>
      <c r="V146" s="285">
        <f>VLOOKUP(Table4[[#This Row],[Código de indicador de producto (MGA)2]],'METAS Y SECRETARIAS 2024'!$E$1:$V$93,14,FALSE)</f>
        <v>1</v>
      </c>
      <c r="W146" s="285">
        <f>VLOOKUP(Table4[[#This Row],[Código de indicador de producto (MGA)2]],'METAS Y SECRETARIAS 2024'!$E$1:$V$93,18,FALSE)</f>
        <v>0.16129032258064516</v>
      </c>
      <c r="X146" s="285">
        <f>VLOOKUP(Table4[[#This Row],[Código de indicador de producto (MGA)2]],'METAS Y SECRETARIAS 2025'!$E$1:$U$129,13,FALSE)</f>
        <v>0.3</v>
      </c>
      <c r="Y146" s="236">
        <f>VLOOKUP(Table4[[#This Row],[Código de indicador de producto (MGA)2]],'METAS Y SECRETARIAS 2025'!$E$1:$U$129,17,FALSE)</f>
        <v>4.8387096774193547E-2</v>
      </c>
      <c r="AD146">
        <f>Table4[[#This Row],[% Cumplimiento PDT 2024]]+Table4[[#This Row],[% Cumplimiento PDT 2025]]+Table4[[#This Row],[% Cumplimiento PDT 2026]]+Table4[[#This Row],[% Cumplimiento PDT 2027]]</f>
        <v>0.20967741935483869</v>
      </c>
    </row>
    <row r="147" spans="1:31" ht="78.75" x14ac:dyDescent="0.25">
      <c r="A147" s="71" t="s">
        <v>278</v>
      </c>
      <c r="B147" s="71" t="s">
        <v>276</v>
      </c>
      <c r="C147" s="71" t="s">
        <v>542</v>
      </c>
      <c r="D147" s="58" t="s">
        <v>650</v>
      </c>
      <c r="E147" s="71" t="s">
        <v>279</v>
      </c>
      <c r="F147" s="71" t="s">
        <v>991</v>
      </c>
      <c r="G147" s="71" t="s">
        <v>280</v>
      </c>
      <c r="H147" s="71" t="s">
        <v>247</v>
      </c>
      <c r="I147" s="139">
        <v>459901700</v>
      </c>
      <c r="J147" s="71" t="s">
        <v>1007</v>
      </c>
      <c r="K147" s="71" t="s">
        <v>246</v>
      </c>
      <c r="L147" t="s">
        <v>423</v>
      </c>
      <c r="M147" s="63">
        <v>1</v>
      </c>
      <c r="N147" s="218">
        <v>0.25</v>
      </c>
      <c r="O147" t="s">
        <v>582</v>
      </c>
      <c r="P147" t="s">
        <v>1668</v>
      </c>
      <c r="Q147" t="s">
        <v>584</v>
      </c>
      <c r="R147" s="63">
        <v>1</v>
      </c>
      <c r="S147" s="63">
        <v>1</v>
      </c>
      <c r="T147" s="63">
        <v>1</v>
      </c>
      <c r="U147" s="63">
        <v>1</v>
      </c>
      <c r="V147" s="285">
        <f>VLOOKUP(Table4[[#This Row],[Código de indicador de producto (MGA)2]],'METAS Y SECRETARIAS 2024'!$E$1:$V$93,14,FALSE)</f>
        <v>0.7</v>
      </c>
      <c r="W147" s="285">
        <f>VLOOKUP(Table4[[#This Row],[Código de indicador de producto (MGA)2]],'METAS Y SECRETARIAS 2024'!$E$1:$V$93,18,FALSE)</f>
        <v>0.1129032258064516</v>
      </c>
      <c r="X147" s="285">
        <f>VLOOKUP(Table4[[#This Row],[Código de indicador de producto (MGA)2]],'METAS Y SECRETARIAS 2025'!$E$1:$U$129,13,FALSE)</f>
        <v>0.38250000000000001</v>
      </c>
      <c r="Y147" s="236">
        <f>VLOOKUP(Table4[[#This Row],[Código de indicador de producto (MGA)2]],'METAS Y SECRETARIAS 2025'!$E$1:$U$129,17,FALSE)</f>
        <v>6.1693548387096772E-2</v>
      </c>
      <c r="AD147">
        <f>Table4[[#This Row],[% Cumplimiento PDT 2024]]+Table4[[#This Row],[% Cumplimiento PDT 2025]]+Table4[[#This Row],[% Cumplimiento PDT 2026]]+Table4[[#This Row],[% Cumplimiento PDT 2027]]</f>
        <v>0.17459677419354835</v>
      </c>
    </row>
    <row r="148" spans="1:31" ht="78.75" x14ac:dyDescent="0.25">
      <c r="A148" s="71" t="s">
        <v>278</v>
      </c>
      <c r="B148" s="71" t="s">
        <v>276</v>
      </c>
      <c r="C148" s="71" t="s">
        <v>277</v>
      </c>
      <c r="D148" s="58" t="s">
        <v>650</v>
      </c>
      <c r="E148" s="71" t="s">
        <v>279</v>
      </c>
      <c r="F148" s="71" t="s">
        <v>991</v>
      </c>
      <c r="G148" s="71" t="s">
        <v>280</v>
      </c>
      <c r="H148" s="71" t="s">
        <v>1743</v>
      </c>
      <c r="I148" s="139">
        <v>459901800</v>
      </c>
      <c r="J148" s="71" t="s">
        <v>1250</v>
      </c>
      <c r="K148" s="71" t="s">
        <v>1564</v>
      </c>
      <c r="L148" t="s">
        <v>423</v>
      </c>
      <c r="M148" s="63">
        <v>1</v>
      </c>
      <c r="N148" s="218">
        <v>1</v>
      </c>
      <c r="O148" t="s">
        <v>582</v>
      </c>
      <c r="P148" t="s">
        <v>1668</v>
      </c>
      <c r="Q148" s="85" t="s">
        <v>584</v>
      </c>
      <c r="T148" s="63">
        <v>1</v>
      </c>
      <c r="V148" s="285">
        <v>0</v>
      </c>
      <c r="W148" s="285">
        <v>0</v>
      </c>
      <c r="X148" s="236">
        <v>0</v>
      </c>
      <c r="Y148" s="236">
        <v>0</v>
      </c>
      <c r="AD148">
        <f>Table4[[#This Row],[% Cumplimiento PDT 2024]]+Table4[[#This Row],[% Cumplimiento PDT 2025]]+Table4[[#This Row],[% Cumplimiento PDT 2026]]+Table4[[#This Row],[% Cumplimiento PDT 2027]]</f>
        <v>0</v>
      </c>
    </row>
    <row r="149" spans="1:31" ht="47.25" x14ac:dyDescent="0.25">
      <c r="A149" s="71" t="s">
        <v>278</v>
      </c>
      <c r="B149" s="71" t="s">
        <v>276</v>
      </c>
      <c r="C149" s="71" t="s">
        <v>277</v>
      </c>
      <c r="D149" s="58" t="s">
        <v>650</v>
      </c>
      <c r="E149" s="71" t="s">
        <v>279</v>
      </c>
      <c r="F149" s="71" t="s">
        <v>991</v>
      </c>
      <c r="G149" s="71" t="s">
        <v>280</v>
      </c>
      <c r="H149" s="71" t="s">
        <v>1660</v>
      </c>
      <c r="I149" s="139">
        <v>459902300</v>
      </c>
      <c r="J149" s="71" t="s">
        <v>1011</v>
      </c>
      <c r="K149" s="71" t="s">
        <v>249</v>
      </c>
      <c r="L149" t="s">
        <v>423</v>
      </c>
      <c r="M149" s="63">
        <v>1</v>
      </c>
      <c r="N149" s="218">
        <v>0.25</v>
      </c>
      <c r="O149" t="s">
        <v>582</v>
      </c>
      <c r="P149" t="s">
        <v>1668</v>
      </c>
      <c r="Q149" t="s">
        <v>584</v>
      </c>
      <c r="R149" s="63">
        <v>1</v>
      </c>
      <c r="S149" s="63">
        <v>1</v>
      </c>
      <c r="T149" s="63">
        <v>1</v>
      </c>
      <c r="U149" s="63">
        <v>1</v>
      </c>
      <c r="V149" s="285">
        <f>VLOOKUP(Table4[[#This Row],[Código de indicador de producto (MGA)2]],'METAS Y SECRETARIAS 2024'!$E$1:$V$93,14,FALSE)</f>
        <v>0.9</v>
      </c>
      <c r="W149" s="285">
        <f>VLOOKUP(Table4[[#This Row],[Código de indicador de producto (MGA)2]],'METAS Y SECRETARIAS 2024'!$E$1:$V$93,18,FALSE)</f>
        <v>0.14516129032258066</v>
      </c>
      <c r="X149" s="285">
        <f>VLOOKUP(Table4[[#This Row],[Código de indicador de producto (MGA)2]],'METAS Y SECRETARIAS 2025'!$E$1:$U$129,13,FALSE)</f>
        <v>0.41</v>
      </c>
      <c r="Y149" s="236">
        <f>VLOOKUP(Table4[[#This Row],[Código de indicador de producto (MGA)2]],'METAS Y SECRETARIAS 2025'!$E$1:$U$129,17,FALSE)</f>
        <v>6.6129032258064505E-2</v>
      </c>
      <c r="AD149">
        <f>Table4[[#This Row],[% Cumplimiento PDT 2024]]+Table4[[#This Row],[% Cumplimiento PDT 2025]]+Table4[[#This Row],[% Cumplimiento PDT 2026]]+Table4[[#This Row],[% Cumplimiento PDT 2027]]</f>
        <v>0.21129032258064517</v>
      </c>
    </row>
    <row r="150" spans="1:31" ht="63" x14ac:dyDescent="0.25">
      <c r="A150" s="71" t="s">
        <v>278</v>
      </c>
      <c r="B150" s="71" t="s">
        <v>276</v>
      </c>
      <c r="C150" s="71" t="s">
        <v>548</v>
      </c>
      <c r="D150" s="58" t="s">
        <v>650</v>
      </c>
      <c r="E150" s="71" t="s">
        <v>279</v>
      </c>
      <c r="F150" s="71" t="s">
        <v>991</v>
      </c>
      <c r="G150" s="71" t="s">
        <v>280</v>
      </c>
      <c r="H150" s="71" t="s">
        <v>253</v>
      </c>
      <c r="I150" s="139">
        <v>459902800</v>
      </c>
      <c r="J150" s="71" t="s">
        <v>1015</v>
      </c>
      <c r="K150" s="71" t="s">
        <v>1016</v>
      </c>
      <c r="L150" t="s">
        <v>423</v>
      </c>
      <c r="M150" s="63">
        <v>1</v>
      </c>
      <c r="N150" s="218">
        <v>0.25</v>
      </c>
      <c r="O150" t="s">
        <v>582</v>
      </c>
      <c r="P150" t="s">
        <v>1687</v>
      </c>
      <c r="Q150" t="s">
        <v>584</v>
      </c>
      <c r="R150" s="63">
        <v>1</v>
      </c>
      <c r="S150" s="63">
        <v>1</v>
      </c>
      <c r="T150" s="63">
        <v>1</v>
      </c>
      <c r="U150" s="63">
        <v>1</v>
      </c>
      <c r="V150" s="285">
        <f>VLOOKUP(Table4[[#This Row],[Código de indicador de producto (MGA)2]],'METAS Y SECRETARIAS 2024'!$E$1:$V$93,14,FALSE)</f>
        <v>0.84</v>
      </c>
      <c r="W150" s="285">
        <f>VLOOKUP(Table4[[#This Row],[Código de indicador de producto (MGA)2]],'METAS Y SECRETARIAS 2024'!$E$1:$V$93,18,FALSE)</f>
        <v>0.13548387096774192</v>
      </c>
      <c r="X150" s="285">
        <f>VLOOKUP(Table4[[#This Row],[Código de indicador de producto (MGA)2]],'METAS Y SECRETARIAS 2025'!$E$1:$U$129,13,FALSE)</f>
        <v>0.39</v>
      </c>
      <c r="Y150" s="236">
        <f>VLOOKUP(Table4[[#This Row],[Código de indicador de producto (MGA)2]],'METAS Y SECRETARIAS 2025'!$E$1:$U$129,17,FALSE)</f>
        <v>6.2903225806451607E-2</v>
      </c>
      <c r="AD150" s="236">
        <f>Table4[[#This Row],[% Cumplimiento PDT 2024]]+Table4[[#This Row],[% Cumplimiento PDT 2025]]+Table4[[#This Row],[% Cumplimiento PDT 2026]]+Table4[[#This Row],[% Cumplimiento PDT 2027]]</f>
        <v>0.19838709677419353</v>
      </c>
    </row>
    <row r="151" spans="1:31" ht="63" x14ac:dyDescent="0.25">
      <c r="A151" s="71" t="s">
        <v>278</v>
      </c>
      <c r="B151" s="71" t="s">
        <v>276</v>
      </c>
      <c r="C151" s="71" t="s">
        <v>555</v>
      </c>
      <c r="D151" s="58" t="s">
        <v>650</v>
      </c>
      <c r="E151" s="71" t="s">
        <v>279</v>
      </c>
      <c r="F151" s="71" t="s">
        <v>991</v>
      </c>
      <c r="G151" s="71" t="s">
        <v>280</v>
      </c>
      <c r="H151" s="71" t="s">
        <v>256</v>
      </c>
      <c r="I151" s="139">
        <v>459903100</v>
      </c>
      <c r="J151" s="71" t="s">
        <v>556</v>
      </c>
      <c r="K151" s="71" t="s">
        <v>1019</v>
      </c>
      <c r="L151" t="s">
        <v>423</v>
      </c>
      <c r="M151" s="63">
        <v>1</v>
      </c>
      <c r="N151" s="218">
        <v>0.25</v>
      </c>
      <c r="O151" t="s">
        <v>582</v>
      </c>
      <c r="P151" t="s">
        <v>1668</v>
      </c>
      <c r="Q151" t="s">
        <v>584</v>
      </c>
      <c r="R151" s="63">
        <v>1</v>
      </c>
      <c r="S151" s="63">
        <v>1</v>
      </c>
      <c r="T151" s="63">
        <v>1</v>
      </c>
      <c r="U151" s="63">
        <v>1</v>
      </c>
      <c r="V151" s="285">
        <f>VLOOKUP(Table4[[#This Row],[Código de indicador de producto (MGA)2]],'METAS Y SECRETARIAS 2024'!$E$1:$V$93,14,FALSE)</f>
        <v>1</v>
      </c>
      <c r="W151" s="285">
        <f>VLOOKUP(Table4[[#This Row],[Código de indicador de producto (MGA)2]],'METAS Y SECRETARIAS 2024'!$E$1:$V$93,18,FALSE)</f>
        <v>0.16129032258064516</v>
      </c>
      <c r="X151" s="285">
        <f>VLOOKUP(Table4[[#This Row],[Código de indicador de producto (MGA)2]],'METAS Y SECRETARIAS 2025'!$E$1:$U$129,13,FALSE)</f>
        <v>0.45</v>
      </c>
      <c r="Y151" s="236">
        <f>VLOOKUP(Table4[[#This Row],[Código de indicador de producto (MGA)2]],'METAS Y SECRETARIAS 2025'!$E$1:$U$129,17,FALSE)</f>
        <v>7.2580645161290328E-2</v>
      </c>
      <c r="AD151">
        <f>Table4[[#This Row],[% Cumplimiento PDT 2024]]+Table4[[#This Row],[% Cumplimiento PDT 2025]]+Table4[[#This Row],[% Cumplimiento PDT 2026]]+Table4[[#This Row],[% Cumplimiento PDT 2027]]</f>
        <v>0.2338709677419355</v>
      </c>
    </row>
    <row r="152" spans="1:31" ht="78.75" x14ac:dyDescent="0.25">
      <c r="A152" s="71" t="s">
        <v>278</v>
      </c>
      <c r="B152" s="71" t="s">
        <v>285</v>
      </c>
      <c r="C152" s="71" t="s">
        <v>334</v>
      </c>
      <c r="D152" s="58" t="s">
        <v>650</v>
      </c>
      <c r="E152" s="71" t="s">
        <v>279</v>
      </c>
      <c r="F152" s="71" t="s">
        <v>991</v>
      </c>
      <c r="G152" s="71" t="s">
        <v>280</v>
      </c>
      <c r="H152" s="71" t="s">
        <v>256</v>
      </c>
      <c r="I152" s="139">
        <v>459903101</v>
      </c>
      <c r="J152" s="71" t="s">
        <v>1021</v>
      </c>
      <c r="K152" s="71" t="s">
        <v>1022</v>
      </c>
      <c r="L152" t="s">
        <v>423</v>
      </c>
      <c r="M152" s="63">
        <v>1</v>
      </c>
      <c r="N152" s="218">
        <v>0.25</v>
      </c>
      <c r="O152" t="s">
        <v>646</v>
      </c>
      <c r="P152" t="s">
        <v>1668</v>
      </c>
      <c r="Q152" t="s">
        <v>584</v>
      </c>
      <c r="R152" s="63">
        <v>1</v>
      </c>
      <c r="S152" s="63">
        <v>1</v>
      </c>
      <c r="T152" s="63">
        <v>1</v>
      </c>
      <c r="U152" s="63">
        <v>1</v>
      </c>
      <c r="V152" s="285">
        <f>VLOOKUP(Table4[[#This Row],[Código de indicador de producto (MGA)2]],'METAS Y SECRETARIAS 2024'!$E$1:$V$93,14,FALSE)</f>
        <v>1</v>
      </c>
      <c r="W152" s="285">
        <f>VLOOKUP(Table4[[#This Row],[Código de indicador de producto (MGA)2]],'METAS Y SECRETARIAS 2024'!$E$1:$V$93,18,FALSE)</f>
        <v>0.16129032258064516</v>
      </c>
      <c r="X152" s="285">
        <f>VLOOKUP(Table4[[#This Row],[Código de indicador de producto (MGA)2]],'METAS Y SECRETARIAS 2025'!$E$1:$U$129,13,FALSE)</f>
        <v>0.3</v>
      </c>
      <c r="Y152" s="236">
        <f>VLOOKUP(Table4[[#This Row],[Código de indicador de producto (MGA)2]],'METAS Y SECRETARIAS 2025'!$E$1:$U$129,17,FALSE)</f>
        <v>4.8387096774193547E-2</v>
      </c>
      <c r="AD152">
        <f>Table4[[#This Row],[% Cumplimiento PDT 2024]]+Table4[[#This Row],[% Cumplimiento PDT 2025]]+Table4[[#This Row],[% Cumplimiento PDT 2026]]+Table4[[#This Row],[% Cumplimiento PDT 2027]]</f>
        <v>0.20967741935483869</v>
      </c>
    </row>
    <row r="153" spans="1:31" ht="63" x14ac:dyDescent="0.25">
      <c r="A153" s="71" t="s">
        <v>278</v>
      </c>
      <c r="B153" s="71" t="s">
        <v>285</v>
      </c>
      <c r="C153" s="71" t="s">
        <v>286</v>
      </c>
      <c r="D153" s="58" t="s">
        <v>650</v>
      </c>
      <c r="E153" s="71" t="s">
        <v>279</v>
      </c>
      <c r="F153" s="71" t="s">
        <v>991</v>
      </c>
      <c r="G153" s="71" t="s">
        <v>280</v>
      </c>
      <c r="H153" s="71" t="s">
        <v>256</v>
      </c>
      <c r="I153" s="139">
        <v>459903102</v>
      </c>
      <c r="J153" s="71" t="s">
        <v>1024</v>
      </c>
      <c r="K153" s="71" t="s">
        <v>255</v>
      </c>
      <c r="L153" t="s">
        <v>423</v>
      </c>
      <c r="M153" s="63">
        <v>6</v>
      </c>
      <c r="N153" s="218">
        <v>0.25</v>
      </c>
      <c r="O153" t="s">
        <v>646</v>
      </c>
      <c r="P153" t="s">
        <v>1668</v>
      </c>
      <c r="Q153" t="s">
        <v>584</v>
      </c>
      <c r="R153" s="63">
        <v>6</v>
      </c>
      <c r="S153" s="63">
        <v>6</v>
      </c>
      <c r="T153" s="63">
        <v>6</v>
      </c>
      <c r="U153" s="63">
        <v>6</v>
      </c>
      <c r="V153" s="285">
        <f>VLOOKUP(Table4[[#This Row],[Código de indicador de producto (MGA)2]],'METAS Y SECRETARIAS 2024'!$E$1:$V$93,14,FALSE)</f>
        <v>1</v>
      </c>
      <c r="W153" s="285">
        <f>VLOOKUP(Table4[[#This Row],[Código de indicador de producto (MGA)2]],'METAS Y SECRETARIAS 2024'!$E$1:$V$93,18,FALSE)</f>
        <v>0.16129032258064516</v>
      </c>
      <c r="X153" s="285">
        <f>VLOOKUP(Table4[[#This Row],[Código de indicador de producto (MGA)2]],'METAS Y SECRETARIAS 2025'!$E$1:$U$129,13,FALSE)</f>
        <v>0.5</v>
      </c>
      <c r="Y153" s="236">
        <f>VLOOKUP(Table4[[#This Row],[Código de indicador de producto (MGA)2]],'METAS Y SECRETARIAS 2025'!$E$1:$U$129,17,FALSE)</f>
        <v>8.0645161290322578E-2</v>
      </c>
      <c r="AD153">
        <f>Table4[[#This Row],[% Cumplimiento PDT 2024]]+Table4[[#This Row],[% Cumplimiento PDT 2025]]+Table4[[#This Row],[% Cumplimiento PDT 2026]]+Table4[[#This Row],[% Cumplimiento PDT 2027]]</f>
        <v>0.24193548387096775</v>
      </c>
    </row>
    <row r="154" spans="1:31" ht="63" x14ac:dyDescent="0.25">
      <c r="A154" s="71" t="s">
        <v>278</v>
      </c>
      <c r="B154" s="71" t="s">
        <v>285</v>
      </c>
      <c r="C154" s="71" t="s">
        <v>286</v>
      </c>
      <c r="D154" s="58" t="s">
        <v>291</v>
      </c>
      <c r="E154" s="71" t="s">
        <v>1778</v>
      </c>
      <c r="F154" s="71" t="s">
        <v>1460</v>
      </c>
      <c r="G154" s="71" t="s">
        <v>1779</v>
      </c>
      <c r="H154" s="71" t="s">
        <v>1730</v>
      </c>
      <c r="I154" s="221" t="s">
        <v>1469</v>
      </c>
      <c r="J154" s="71" t="s">
        <v>770</v>
      </c>
      <c r="K154" s="71" t="s">
        <v>1470</v>
      </c>
      <c r="L154" t="s">
        <v>423</v>
      </c>
      <c r="M154" s="63">
        <v>1</v>
      </c>
      <c r="N154" s="218">
        <v>1</v>
      </c>
      <c r="O154" t="s">
        <v>582</v>
      </c>
      <c r="P154" t="s">
        <v>1668</v>
      </c>
      <c r="Q154" s="85" t="s">
        <v>584</v>
      </c>
      <c r="S154" s="63">
        <v>1</v>
      </c>
      <c r="V154" s="285">
        <v>0</v>
      </c>
      <c r="W154" s="285">
        <v>0</v>
      </c>
      <c r="X154" s="285">
        <f>VLOOKUP(Table4[[#This Row],[Código de indicador de producto (MGA)2]],'METAS Y SECRETARIAS 2025'!$E$1:$U$129,13,FALSE)</f>
        <v>0.2</v>
      </c>
      <c r="Y154" s="236">
        <f>VLOOKUP(Table4[[#This Row],[Código de indicador de producto (MGA)2]],'METAS Y SECRETARIAS 2025'!$E$1:$U$129,17,FALSE)</f>
        <v>3.2258064516129031E-2</v>
      </c>
      <c r="AD154">
        <f>Table4[[#This Row],[% Cumplimiento PDT 2024]]+Table4[[#This Row],[% Cumplimiento PDT 2025]]+Table4[[#This Row],[% Cumplimiento PDT 2026]]+Table4[[#This Row],[% Cumplimiento PDT 2027]]</f>
        <v>3.2258064516129031E-2</v>
      </c>
    </row>
    <row r="155" spans="1:31" ht="78.75" x14ac:dyDescent="0.25">
      <c r="A155" s="71" t="s">
        <v>278</v>
      </c>
      <c r="B155" s="71" t="s">
        <v>285</v>
      </c>
      <c r="C155" s="71" t="s">
        <v>334</v>
      </c>
      <c r="D155" s="58" t="s">
        <v>291</v>
      </c>
      <c r="E155" s="71" t="s">
        <v>291</v>
      </c>
      <c r="F155" s="71" t="s">
        <v>1460</v>
      </c>
      <c r="G155" s="71" t="s">
        <v>1779</v>
      </c>
      <c r="H155" s="71" t="s">
        <v>1729</v>
      </c>
      <c r="I155" s="221" t="s">
        <v>1463</v>
      </c>
      <c r="J155" s="71" t="s">
        <v>1464</v>
      </c>
      <c r="K155" s="71" t="s">
        <v>1465</v>
      </c>
      <c r="L155" t="s">
        <v>423</v>
      </c>
      <c r="M155" s="63">
        <v>18000</v>
      </c>
      <c r="N155" s="218">
        <v>1</v>
      </c>
      <c r="O155" t="s">
        <v>582</v>
      </c>
      <c r="P155" t="s">
        <v>1687</v>
      </c>
      <c r="Q155" s="85" t="s">
        <v>584</v>
      </c>
      <c r="T155" s="63">
        <v>18000</v>
      </c>
      <c r="V155" s="285">
        <v>0</v>
      </c>
      <c r="W155" s="285">
        <v>0</v>
      </c>
      <c r="X155" s="236">
        <v>0</v>
      </c>
      <c r="Y155" s="236">
        <v>0</v>
      </c>
      <c r="AD155">
        <f>Table4[[#This Row],[% Cumplimiento PDT 2024]]+Table4[[#This Row],[% Cumplimiento PDT 2025]]+Table4[[#This Row],[% Cumplimiento PDT 2026]]+Table4[[#This Row],[% Cumplimiento PDT 2027]]</f>
        <v>0</v>
      </c>
    </row>
    <row r="156" spans="1:31" ht="94.5" x14ac:dyDescent="0.25">
      <c r="A156" s="71" t="s">
        <v>278</v>
      </c>
      <c r="B156" s="429" t="s">
        <v>285</v>
      </c>
      <c r="C156" s="429" t="s">
        <v>334</v>
      </c>
      <c r="D156" s="58" t="s">
        <v>291</v>
      </c>
      <c r="E156" s="71" t="s">
        <v>291</v>
      </c>
      <c r="F156" s="71" t="s">
        <v>661</v>
      </c>
      <c r="G156" s="71" t="s">
        <v>292</v>
      </c>
      <c r="H156" s="71" t="s">
        <v>5</v>
      </c>
      <c r="I156" s="221" t="s">
        <v>664</v>
      </c>
      <c r="J156" s="71" t="s">
        <v>665</v>
      </c>
      <c r="K156" s="429" t="s">
        <v>666</v>
      </c>
      <c r="L156" t="s">
        <v>423</v>
      </c>
      <c r="M156" s="63">
        <v>57400</v>
      </c>
      <c r="N156" s="430">
        <v>1</v>
      </c>
      <c r="O156" t="s">
        <v>582</v>
      </c>
      <c r="P156" t="s">
        <v>1687</v>
      </c>
      <c r="Q156" s="85" t="s">
        <v>584</v>
      </c>
      <c r="R156" s="89">
        <v>0</v>
      </c>
      <c r="S156" s="63">
        <v>57400</v>
      </c>
      <c r="T156" s="89"/>
      <c r="U156" s="89"/>
      <c r="V156" s="285">
        <f>VLOOKUP(Table4[[#This Row],[Código de indicador de producto (MGA)2]],'METAS Y SECRETARIAS 2024'!$E$1:$V$93,14,FALSE)</f>
        <v>0</v>
      </c>
      <c r="W156" s="285">
        <f>VLOOKUP(Table4[[#This Row],[Código de indicador de producto (MGA)2]],'METAS Y SECRETARIAS 2024'!$E$1:$V$93,18,FALSE)</f>
        <v>0</v>
      </c>
      <c r="X156" s="285">
        <f>VLOOKUP(Table4[[#This Row],[Código de indicador de producto (MGA)2]],'METAS Y SECRETARIAS 2025'!$E$1:$U$129,13,FALSE)</f>
        <v>0.6</v>
      </c>
      <c r="Y156" s="236">
        <f>VLOOKUP(Table4[[#This Row],[Código de indicador de producto (MGA)2]],'METAS Y SECRETARIAS 2025'!$E$1:$U$129,17,FALSE)</f>
        <v>9.6774193548387094E-2</v>
      </c>
      <c r="AD156">
        <f>Table4[[#This Row],[% Cumplimiento PDT 2024]]+Table4[[#This Row],[% Cumplimiento PDT 2025]]+Table4[[#This Row],[% Cumplimiento PDT 2026]]+Table4[[#This Row],[% Cumplimiento PDT 2027]]</f>
        <v>9.6774193548387094E-2</v>
      </c>
      <c r="AE156" s="375" t="s">
        <v>2054</v>
      </c>
    </row>
    <row r="174" spans="17:17" x14ac:dyDescent="0.25">
      <c r="Q174">
        <f>136-8</f>
        <v>128</v>
      </c>
    </row>
  </sheetData>
  <phoneticPr fontId="31" type="noConversion"/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A3E-7D9A-4219-B38D-4FB6FA8174D1}">
  <dimension ref="A1:L161"/>
  <sheetViews>
    <sheetView topLeftCell="A2" workbookViewId="0">
      <selection activeCell="G2" sqref="G2"/>
    </sheetView>
  </sheetViews>
  <sheetFormatPr baseColWidth="10" defaultRowHeight="15.75" x14ac:dyDescent="0.25"/>
  <cols>
    <col min="1" max="1" width="12.375" style="252" bestFit="1" customWidth="1"/>
    <col min="2" max="2" width="14.375" customWidth="1"/>
    <col min="3" max="3" width="15" customWidth="1"/>
    <col min="4" max="4" width="14.25" customWidth="1"/>
    <col min="5" max="5" width="13.625" bestFit="1" customWidth="1"/>
    <col min="7" max="7" width="15.375" customWidth="1"/>
    <col min="8" max="8" width="23.5" customWidth="1"/>
    <col min="9" max="9" width="19.625" customWidth="1"/>
    <col min="10" max="10" width="14.375" customWidth="1"/>
    <col min="11" max="11" width="13.25" customWidth="1"/>
    <col min="12" max="12" width="16.25" customWidth="1"/>
  </cols>
  <sheetData>
    <row r="1" spans="1:12" ht="63" x14ac:dyDescent="0.25">
      <c r="A1" s="251" t="s">
        <v>3</v>
      </c>
      <c r="B1" s="143" t="s">
        <v>1745</v>
      </c>
      <c r="C1" s="143" t="s">
        <v>1746</v>
      </c>
      <c r="D1" s="59" t="s">
        <v>267</v>
      </c>
      <c r="E1" s="59" t="s">
        <v>1954</v>
      </c>
      <c r="F1" s="59" t="s">
        <v>1747</v>
      </c>
      <c r="G1" s="59" t="s">
        <v>269</v>
      </c>
      <c r="H1" s="59" t="s">
        <v>1</v>
      </c>
      <c r="I1" s="59" t="s">
        <v>2</v>
      </c>
      <c r="J1" s="138" t="s">
        <v>3</v>
      </c>
      <c r="K1" s="59" t="s">
        <v>270</v>
      </c>
      <c r="L1" s="59" t="s">
        <v>272</v>
      </c>
    </row>
    <row r="2" spans="1:12" ht="171" x14ac:dyDescent="0.25">
      <c r="A2" s="136">
        <v>35020360</v>
      </c>
      <c r="B2" s="109" t="s">
        <v>285</v>
      </c>
      <c r="C2" s="109" t="s">
        <v>337</v>
      </c>
      <c r="D2" s="101" t="s">
        <v>278</v>
      </c>
      <c r="E2" s="101" t="s">
        <v>1774</v>
      </c>
      <c r="F2" s="144" t="s">
        <v>1593</v>
      </c>
      <c r="G2" s="144" t="s">
        <v>462</v>
      </c>
      <c r="H2" s="192" t="s">
        <v>1534</v>
      </c>
      <c r="I2" s="145" t="s">
        <v>1775</v>
      </c>
      <c r="J2" s="145" t="s">
        <v>1776</v>
      </c>
      <c r="K2" s="193" t="s">
        <v>1777</v>
      </c>
      <c r="L2" s="193">
        <v>2</v>
      </c>
    </row>
    <row r="3" spans="1:12" ht="71.25" x14ac:dyDescent="0.25">
      <c r="A3" s="136">
        <v>41030600</v>
      </c>
      <c r="B3" s="109" t="s">
        <v>315</v>
      </c>
      <c r="C3" s="109" t="s">
        <v>315</v>
      </c>
      <c r="D3" s="101" t="s">
        <v>298</v>
      </c>
      <c r="E3" s="101" t="s">
        <v>479</v>
      </c>
      <c r="F3" s="144" t="s">
        <v>1591</v>
      </c>
      <c r="G3" s="144" t="s">
        <v>493</v>
      </c>
      <c r="H3" s="48" t="s">
        <v>1420</v>
      </c>
      <c r="I3" s="145" t="s">
        <v>1718</v>
      </c>
      <c r="J3" s="145" t="s">
        <v>1911</v>
      </c>
      <c r="K3" s="262" t="s">
        <v>1912</v>
      </c>
      <c r="L3" s="262">
        <v>2</v>
      </c>
    </row>
    <row r="4" spans="1:12" ht="99.75" x14ac:dyDescent="0.25">
      <c r="A4" s="136">
        <v>120200300</v>
      </c>
      <c r="B4" s="109" t="s">
        <v>297</v>
      </c>
      <c r="C4" s="109" t="s">
        <v>310</v>
      </c>
      <c r="D4" s="101" t="s">
        <v>298</v>
      </c>
      <c r="E4" s="101" t="s">
        <v>299</v>
      </c>
      <c r="F4" s="144" t="s">
        <v>1749</v>
      </c>
      <c r="G4" s="144" t="s">
        <v>311</v>
      </c>
      <c r="H4" s="145" t="s">
        <v>7</v>
      </c>
      <c r="I4" s="145" t="s">
        <v>1646</v>
      </c>
      <c r="J4" s="145" t="s">
        <v>9</v>
      </c>
      <c r="K4" s="146" t="s">
        <v>312</v>
      </c>
      <c r="L4" s="181">
        <v>1</v>
      </c>
    </row>
    <row r="5" spans="1:12" ht="99.75" x14ac:dyDescent="0.25">
      <c r="A5" s="136">
        <v>120200300</v>
      </c>
      <c r="B5" s="109" t="s">
        <v>297</v>
      </c>
      <c r="C5" s="109" t="s">
        <v>310</v>
      </c>
      <c r="D5" s="101" t="s">
        <v>298</v>
      </c>
      <c r="E5" s="101" t="s">
        <v>299</v>
      </c>
      <c r="F5" s="144" t="s">
        <v>1749</v>
      </c>
      <c r="G5" s="144" t="s">
        <v>311</v>
      </c>
      <c r="H5" s="145" t="s">
        <v>7</v>
      </c>
      <c r="I5" s="145" t="s">
        <v>8</v>
      </c>
      <c r="J5" s="145" t="s">
        <v>9</v>
      </c>
      <c r="K5" s="146" t="s">
        <v>312</v>
      </c>
      <c r="L5" s="181">
        <v>1</v>
      </c>
    </row>
    <row r="6" spans="1:12" ht="85.5" x14ac:dyDescent="0.25">
      <c r="A6" s="136">
        <v>120600700</v>
      </c>
      <c r="B6" s="148" t="s">
        <v>297</v>
      </c>
      <c r="C6" s="148" t="s">
        <v>297</v>
      </c>
      <c r="D6" s="149" t="s">
        <v>298</v>
      </c>
      <c r="E6" s="149" t="s">
        <v>299</v>
      </c>
      <c r="F6" s="150" t="s">
        <v>1749</v>
      </c>
      <c r="G6" s="150" t="s">
        <v>300</v>
      </c>
      <c r="H6" s="151" t="s">
        <v>10</v>
      </c>
      <c r="I6" s="151" t="s">
        <v>11</v>
      </c>
      <c r="J6" s="151" t="s">
        <v>12</v>
      </c>
      <c r="K6" s="152" t="s">
        <v>301</v>
      </c>
      <c r="L6" s="153">
        <v>400</v>
      </c>
    </row>
    <row r="7" spans="1:12" ht="71.25" x14ac:dyDescent="0.25">
      <c r="A7" s="136">
        <v>170200700</v>
      </c>
      <c r="B7" s="109" t="s">
        <v>285</v>
      </c>
      <c r="C7" s="109" t="s">
        <v>337</v>
      </c>
      <c r="D7" s="101" t="s">
        <v>278</v>
      </c>
      <c r="E7" s="101" t="s">
        <v>338</v>
      </c>
      <c r="F7" s="144" t="s">
        <v>1750</v>
      </c>
      <c r="G7" s="144" t="s">
        <v>339</v>
      </c>
      <c r="H7" s="192" t="s">
        <v>1786</v>
      </c>
      <c r="I7" s="145" t="s">
        <v>1731</v>
      </c>
      <c r="J7" s="145" t="s">
        <v>1787</v>
      </c>
      <c r="K7" s="193" t="s">
        <v>1777</v>
      </c>
      <c r="L7" s="193">
        <v>1</v>
      </c>
    </row>
    <row r="8" spans="1:12" ht="99.75" x14ac:dyDescent="0.25">
      <c r="A8" s="136">
        <v>170200900</v>
      </c>
      <c r="B8" s="109" t="s">
        <v>285</v>
      </c>
      <c r="C8" s="109" t="s">
        <v>337</v>
      </c>
      <c r="D8" s="101" t="s">
        <v>278</v>
      </c>
      <c r="E8" s="101" t="s">
        <v>338</v>
      </c>
      <c r="F8" s="144" t="s">
        <v>1750</v>
      </c>
      <c r="G8" s="144" t="s">
        <v>339</v>
      </c>
      <c r="H8" s="145" t="s">
        <v>13</v>
      </c>
      <c r="I8" s="145" t="s">
        <v>14</v>
      </c>
      <c r="J8" s="145" t="s">
        <v>15</v>
      </c>
      <c r="K8" s="146" t="s">
        <v>340</v>
      </c>
      <c r="L8" s="146">
        <v>100</v>
      </c>
    </row>
    <row r="9" spans="1:12" ht="114" x14ac:dyDescent="0.25">
      <c r="A9" s="136">
        <v>170203800</v>
      </c>
      <c r="B9" s="109" t="s">
        <v>285</v>
      </c>
      <c r="C9" s="109" t="s">
        <v>337</v>
      </c>
      <c r="D9" s="101" t="s">
        <v>278</v>
      </c>
      <c r="E9" s="101" t="s">
        <v>338</v>
      </c>
      <c r="F9" s="144" t="s">
        <v>1750</v>
      </c>
      <c r="G9" s="144" t="s">
        <v>339</v>
      </c>
      <c r="H9" s="192" t="s">
        <v>16</v>
      </c>
      <c r="I9" s="145" t="s">
        <v>17</v>
      </c>
      <c r="J9" s="145" t="s">
        <v>18</v>
      </c>
      <c r="K9" s="193" t="s">
        <v>343</v>
      </c>
      <c r="L9" s="193">
        <v>10</v>
      </c>
    </row>
    <row r="10" spans="1:12" ht="114" x14ac:dyDescent="0.25">
      <c r="A10" s="136">
        <v>170203805</v>
      </c>
      <c r="B10" s="109" t="s">
        <v>285</v>
      </c>
      <c r="C10" s="109" t="s">
        <v>337</v>
      </c>
      <c r="D10" s="101" t="s">
        <v>278</v>
      </c>
      <c r="E10" s="101" t="s">
        <v>338</v>
      </c>
      <c r="F10" s="144" t="s">
        <v>1750</v>
      </c>
      <c r="G10" s="144" t="s">
        <v>339</v>
      </c>
      <c r="H10" s="192" t="s">
        <v>19</v>
      </c>
      <c r="I10" s="145" t="s">
        <v>17</v>
      </c>
      <c r="J10" s="145" t="s">
        <v>20</v>
      </c>
      <c r="K10" s="193" t="s">
        <v>345</v>
      </c>
      <c r="L10" s="193">
        <v>12</v>
      </c>
    </row>
    <row r="11" spans="1:12" ht="85.5" x14ac:dyDescent="0.25">
      <c r="A11" s="136">
        <v>170600400</v>
      </c>
      <c r="B11" s="109" t="s">
        <v>285</v>
      </c>
      <c r="C11" s="109" t="s">
        <v>337</v>
      </c>
      <c r="D11" s="101" t="s">
        <v>278</v>
      </c>
      <c r="E11" s="101" t="s">
        <v>338</v>
      </c>
      <c r="F11" s="144" t="s">
        <v>1750</v>
      </c>
      <c r="G11" s="144" t="s">
        <v>1751</v>
      </c>
      <c r="H11" s="257" t="s">
        <v>1487</v>
      </c>
      <c r="I11" s="145" t="s">
        <v>1647</v>
      </c>
      <c r="J11" s="145" t="s">
        <v>1752</v>
      </c>
      <c r="K11" s="264" t="s">
        <v>1753</v>
      </c>
      <c r="L11" s="268">
        <v>6</v>
      </c>
    </row>
    <row r="12" spans="1:12" ht="128.25" x14ac:dyDescent="0.25">
      <c r="A12" s="136">
        <v>170707300</v>
      </c>
      <c r="B12" s="109" t="s">
        <v>285</v>
      </c>
      <c r="C12" s="109" t="s">
        <v>337</v>
      </c>
      <c r="D12" s="101" t="s">
        <v>278</v>
      </c>
      <c r="E12" s="101" t="s">
        <v>338</v>
      </c>
      <c r="F12" s="144" t="s">
        <v>1750</v>
      </c>
      <c r="G12" s="144" t="s">
        <v>1788</v>
      </c>
      <c r="H12" s="194" t="s">
        <v>1789</v>
      </c>
      <c r="I12" s="145" t="s">
        <v>1732</v>
      </c>
      <c r="J12" s="145" t="s">
        <v>1790</v>
      </c>
      <c r="K12" s="195" t="s">
        <v>1791</v>
      </c>
      <c r="L12" s="249">
        <v>17</v>
      </c>
    </row>
    <row r="13" spans="1:12" ht="76.5" x14ac:dyDescent="0.25">
      <c r="A13" s="136">
        <v>170801600</v>
      </c>
      <c r="B13" s="109" t="s">
        <v>285</v>
      </c>
      <c r="C13" s="109" t="s">
        <v>337</v>
      </c>
      <c r="D13" s="101" t="s">
        <v>278</v>
      </c>
      <c r="E13" s="101" t="s">
        <v>338</v>
      </c>
      <c r="F13" s="144" t="s">
        <v>1750</v>
      </c>
      <c r="G13" s="144" t="s">
        <v>1792</v>
      </c>
      <c r="H13" s="258" t="s">
        <v>1500</v>
      </c>
      <c r="I13" s="145" t="s">
        <v>1733</v>
      </c>
      <c r="J13" s="145" t="s">
        <v>1793</v>
      </c>
      <c r="K13" s="197" t="s">
        <v>517</v>
      </c>
      <c r="L13" s="197">
        <v>1</v>
      </c>
    </row>
    <row r="14" spans="1:12" ht="99.75" x14ac:dyDescent="0.25">
      <c r="A14" s="136">
        <v>170804100</v>
      </c>
      <c r="B14" s="109" t="s">
        <v>285</v>
      </c>
      <c r="C14" s="109" t="s">
        <v>337</v>
      </c>
      <c r="D14" s="101" t="s">
        <v>278</v>
      </c>
      <c r="E14" s="101" t="s">
        <v>338</v>
      </c>
      <c r="F14" s="144" t="s">
        <v>1750</v>
      </c>
      <c r="G14" s="144" t="s">
        <v>1792</v>
      </c>
      <c r="H14" s="194" t="s">
        <v>1794</v>
      </c>
      <c r="I14" s="145" t="s">
        <v>1735</v>
      </c>
      <c r="J14" s="145" t="s">
        <v>1795</v>
      </c>
      <c r="K14" s="195" t="s">
        <v>340</v>
      </c>
      <c r="L14" s="195">
        <v>300</v>
      </c>
    </row>
    <row r="15" spans="1:12" ht="114" x14ac:dyDescent="0.25">
      <c r="A15" s="136">
        <v>170805600</v>
      </c>
      <c r="B15" s="109" t="s">
        <v>285</v>
      </c>
      <c r="C15" s="109" t="s">
        <v>337</v>
      </c>
      <c r="D15" s="101" t="s">
        <v>278</v>
      </c>
      <c r="E15" s="101" t="s">
        <v>338</v>
      </c>
      <c r="F15" s="144" t="s">
        <v>1750</v>
      </c>
      <c r="G15" s="144" t="s">
        <v>1792</v>
      </c>
      <c r="H15" s="185" t="s">
        <v>1796</v>
      </c>
      <c r="I15" s="145" t="s">
        <v>1734</v>
      </c>
      <c r="J15" s="145" t="s">
        <v>1797</v>
      </c>
      <c r="K15" s="186" t="s">
        <v>1798</v>
      </c>
      <c r="L15" s="186">
        <v>5</v>
      </c>
    </row>
    <row r="16" spans="1:12" ht="114" x14ac:dyDescent="0.25">
      <c r="A16" s="136">
        <v>170900800</v>
      </c>
      <c r="B16" s="109" t="s">
        <v>285</v>
      </c>
      <c r="C16" s="109" t="s">
        <v>337</v>
      </c>
      <c r="D16" s="101" t="s">
        <v>278</v>
      </c>
      <c r="E16" s="101" t="s">
        <v>338</v>
      </c>
      <c r="F16" s="144" t="s">
        <v>1750</v>
      </c>
      <c r="G16" s="144" t="s">
        <v>1799</v>
      </c>
      <c r="H16" s="185" t="s">
        <v>1800</v>
      </c>
      <c r="I16" s="145" t="s">
        <v>1736</v>
      </c>
      <c r="J16" s="145" t="s">
        <v>1801</v>
      </c>
      <c r="K16" s="186" t="s">
        <v>1802</v>
      </c>
      <c r="L16" s="186">
        <v>1</v>
      </c>
    </row>
    <row r="17" spans="1:12" ht="156.75" x14ac:dyDescent="0.25">
      <c r="A17" s="136">
        <v>190300300</v>
      </c>
      <c r="B17" s="109" t="s">
        <v>303</v>
      </c>
      <c r="C17" s="109" t="s">
        <v>304</v>
      </c>
      <c r="D17" s="101" t="s">
        <v>298</v>
      </c>
      <c r="E17" s="101" t="s">
        <v>305</v>
      </c>
      <c r="F17" s="144" t="s">
        <v>1754</v>
      </c>
      <c r="G17" s="144" t="s">
        <v>347</v>
      </c>
      <c r="H17" s="185" t="s">
        <v>21</v>
      </c>
      <c r="I17" s="145" t="s">
        <v>22</v>
      </c>
      <c r="J17" s="145" t="s">
        <v>23</v>
      </c>
      <c r="K17" s="186" t="s">
        <v>348</v>
      </c>
      <c r="L17" s="246">
        <v>1</v>
      </c>
    </row>
    <row r="18" spans="1:12" ht="99.75" x14ac:dyDescent="0.25">
      <c r="A18" s="136">
        <v>190301600</v>
      </c>
      <c r="B18" s="109" t="s">
        <v>303</v>
      </c>
      <c r="C18" s="109" t="s">
        <v>304</v>
      </c>
      <c r="D18" s="101" t="s">
        <v>298</v>
      </c>
      <c r="E18" s="101" t="s">
        <v>305</v>
      </c>
      <c r="F18" s="144" t="s">
        <v>1754</v>
      </c>
      <c r="G18" s="144" t="s">
        <v>347</v>
      </c>
      <c r="H18" s="161" t="s">
        <v>24</v>
      </c>
      <c r="I18" s="145" t="s">
        <v>25</v>
      </c>
      <c r="J18" s="145" t="s">
        <v>26</v>
      </c>
      <c r="K18" s="162" t="s">
        <v>351</v>
      </c>
      <c r="L18" s="169">
        <v>16</v>
      </c>
    </row>
    <row r="19" spans="1:12" ht="171" x14ac:dyDescent="0.25">
      <c r="A19" s="136">
        <v>190303100</v>
      </c>
      <c r="B19" s="109" t="s">
        <v>303</v>
      </c>
      <c r="C19" s="109" t="s">
        <v>354</v>
      </c>
      <c r="D19" s="101" t="s">
        <v>298</v>
      </c>
      <c r="E19" s="101" t="s">
        <v>305</v>
      </c>
      <c r="F19" s="144" t="s">
        <v>1754</v>
      </c>
      <c r="G19" s="144" t="s">
        <v>347</v>
      </c>
      <c r="H19" s="161" t="s">
        <v>27</v>
      </c>
      <c r="I19" s="145" t="s">
        <v>28</v>
      </c>
      <c r="J19" s="145" t="s">
        <v>29</v>
      </c>
      <c r="K19" s="165" t="s">
        <v>355</v>
      </c>
      <c r="L19" s="165">
        <v>48</v>
      </c>
    </row>
    <row r="20" spans="1:12" ht="99.75" x14ac:dyDescent="0.25">
      <c r="A20" s="136">
        <v>190502200</v>
      </c>
      <c r="B20" s="109" t="s">
        <v>303</v>
      </c>
      <c r="C20" s="109" t="s">
        <v>354</v>
      </c>
      <c r="D20" s="101" t="s">
        <v>298</v>
      </c>
      <c r="E20" s="101" t="s">
        <v>305</v>
      </c>
      <c r="F20" s="144" t="s">
        <v>1754</v>
      </c>
      <c r="G20" s="144" t="s">
        <v>1958</v>
      </c>
      <c r="H20" s="145" t="s">
        <v>30</v>
      </c>
      <c r="I20" s="145" t="s">
        <v>31</v>
      </c>
      <c r="J20" s="145" t="s">
        <v>32</v>
      </c>
      <c r="K20" s="266" t="s">
        <v>359</v>
      </c>
      <c r="L20" s="266">
        <v>4</v>
      </c>
    </row>
    <row r="21" spans="1:12" ht="114" x14ac:dyDescent="0.25">
      <c r="A21" s="136">
        <v>190505400</v>
      </c>
      <c r="B21" s="109" t="s">
        <v>303</v>
      </c>
      <c r="C21" s="109" t="s">
        <v>354</v>
      </c>
      <c r="D21" s="101" t="s">
        <v>298</v>
      </c>
      <c r="E21" s="101" t="s">
        <v>305</v>
      </c>
      <c r="F21" s="144" t="s">
        <v>1754</v>
      </c>
      <c r="G21" s="144" t="s">
        <v>1958</v>
      </c>
      <c r="H21" s="161" t="s">
        <v>38</v>
      </c>
      <c r="I21" s="145" t="s">
        <v>34</v>
      </c>
      <c r="J21" s="145" t="s">
        <v>39</v>
      </c>
      <c r="K21" s="162" t="s">
        <v>361</v>
      </c>
      <c r="L21" s="162">
        <v>4</v>
      </c>
    </row>
    <row r="22" spans="1:12" ht="85.5" x14ac:dyDescent="0.25">
      <c r="A22" s="136">
        <v>190505401</v>
      </c>
      <c r="B22" s="109" t="s">
        <v>303</v>
      </c>
      <c r="C22" s="109" t="s">
        <v>354</v>
      </c>
      <c r="D22" s="101" t="s">
        <v>298</v>
      </c>
      <c r="E22" s="101" t="s">
        <v>305</v>
      </c>
      <c r="F22" s="144" t="s">
        <v>1754</v>
      </c>
      <c r="G22" s="144" t="s">
        <v>1958</v>
      </c>
      <c r="H22" s="161" t="s">
        <v>1755</v>
      </c>
      <c r="I22" s="145" t="s">
        <v>34</v>
      </c>
      <c r="J22" s="145" t="s">
        <v>35</v>
      </c>
      <c r="K22" s="165" t="s">
        <v>361</v>
      </c>
      <c r="L22" s="165">
        <v>4</v>
      </c>
    </row>
    <row r="23" spans="1:12" ht="114" x14ac:dyDescent="0.25">
      <c r="A23" s="136">
        <v>190505404</v>
      </c>
      <c r="B23" s="109" t="s">
        <v>303</v>
      </c>
      <c r="C23" s="109" t="s">
        <v>354</v>
      </c>
      <c r="D23" s="101" t="s">
        <v>298</v>
      </c>
      <c r="E23" s="101" t="s">
        <v>305</v>
      </c>
      <c r="F23" s="144" t="s">
        <v>1754</v>
      </c>
      <c r="G23" s="144" t="s">
        <v>1958</v>
      </c>
      <c r="H23" s="161" t="s">
        <v>36</v>
      </c>
      <c r="I23" s="145" t="s">
        <v>34</v>
      </c>
      <c r="J23" s="145" t="s">
        <v>37</v>
      </c>
      <c r="K23" s="165" t="s">
        <v>363</v>
      </c>
      <c r="L23" s="165">
        <v>4</v>
      </c>
    </row>
    <row r="24" spans="1:12" ht="71.25" x14ac:dyDescent="0.25">
      <c r="A24" s="136">
        <v>190600100</v>
      </c>
      <c r="B24" s="109" t="s">
        <v>303</v>
      </c>
      <c r="C24" s="109" t="s">
        <v>303</v>
      </c>
      <c r="D24" s="101" t="s">
        <v>298</v>
      </c>
      <c r="E24" s="101" t="s">
        <v>305</v>
      </c>
      <c r="F24" s="144" t="s">
        <v>1754</v>
      </c>
      <c r="G24" s="144" t="s">
        <v>306</v>
      </c>
      <c r="H24" s="185" t="s">
        <v>1327</v>
      </c>
      <c r="I24" s="145" t="s">
        <v>1702</v>
      </c>
      <c r="J24" s="145" t="s">
        <v>1803</v>
      </c>
      <c r="K24" s="186" t="s">
        <v>367</v>
      </c>
      <c r="L24" s="186">
        <v>1</v>
      </c>
    </row>
    <row r="25" spans="1:12" ht="71.25" x14ac:dyDescent="0.25">
      <c r="A25" s="136">
        <v>190600400</v>
      </c>
      <c r="B25" s="156" t="s">
        <v>303</v>
      </c>
      <c r="C25" s="156" t="s">
        <v>304</v>
      </c>
      <c r="D25" s="157" t="s">
        <v>298</v>
      </c>
      <c r="E25" s="157" t="s">
        <v>305</v>
      </c>
      <c r="F25" s="158" t="s">
        <v>1754</v>
      </c>
      <c r="G25" s="158" t="s">
        <v>306</v>
      </c>
      <c r="H25" s="240" t="s">
        <v>40</v>
      </c>
      <c r="I25" s="159" t="s">
        <v>41</v>
      </c>
      <c r="J25" s="159" t="s">
        <v>42</v>
      </c>
      <c r="K25" s="242" t="s">
        <v>307</v>
      </c>
      <c r="L25" s="248">
        <v>0.99</v>
      </c>
    </row>
    <row r="26" spans="1:12" ht="85.5" x14ac:dyDescent="0.25">
      <c r="A26" s="136">
        <v>190600500</v>
      </c>
      <c r="B26" s="109" t="s">
        <v>303</v>
      </c>
      <c r="C26" s="109" t="s">
        <v>304</v>
      </c>
      <c r="D26" s="101" t="s">
        <v>298</v>
      </c>
      <c r="E26" s="101" t="s">
        <v>305</v>
      </c>
      <c r="F26" s="144" t="s">
        <v>1754</v>
      </c>
      <c r="G26" s="144" t="s">
        <v>306</v>
      </c>
      <c r="H26" s="185" t="s">
        <v>43</v>
      </c>
      <c r="I26" s="145" t="s">
        <v>44</v>
      </c>
      <c r="J26" s="145" t="s">
        <v>45</v>
      </c>
      <c r="K26" s="186" t="s">
        <v>1804</v>
      </c>
      <c r="L26" s="186">
        <v>1</v>
      </c>
    </row>
    <row r="27" spans="1:12" ht="85.5" x14ac:dyDescent="0.25">
      <c r="A27" s="136">
        <v>190602200</v>
      </c>
      <c r="B27" s="109" t="s">
        <v>303</v>
      </c>
      <c r="C27" s="109" t="s">
        <v>303</v>
      </c>
      <c r="D27" s="101" t="s">
        <v>298</v>
      </c>
      <c r="E27" s="101" t="s">
        <v>305</v>
      </c>
      <c r="F27" s="144" t="s">
        <v>1754</v>
      </c>
      <c r="G27" s="144" t="s">
        <v>306</v>
      </c>
      <c r="H27" s="185" t="s">
        <v>1805</v>
      </c>
      <c r="I27" s="145" t="s">
        <v>1703</v>
      </c>
      <c r="J27" s="145" t="s">
        <v>1806</v>
      </c>
      <c r="K27" s="186" t="s">
        <v>1807</v>
      </c>
      <c r="L27" s="186">
        <v>1</v>
      </c>
    </row>
    <row r="28" spans="1:12" ht="114" x14ac:dyDescent="0.25">
      <c r="A28" s="136">
        <v>190603200</v>
      </c>
      <c r="B28" s="109" t="s">
        <v>303</v>
      </c>
      <c r="C28" s="109" t="s">
        <v>304</v>
      </c>
      <c r="D28" s="101" t="s">
        <v>298</v>
      </c>
      <c r="E28" s="101" t="s">
        <v>305</v>
      </c>
      <c r="F28" s="144" t="s">
        <v>1754</v>
      </c>
      <c r="G28" s="144" t="s">
        <v>306</v>
      </c>
      <c r="H28" s="161" t="s">
        <v>46</v>
      </c>
      <c r="I28" s="145" t="s">
        <v>47</v>
      </c>
      <c r="J28" s="155" t="s">
        <v>48</v>
      </c>
      <c r="K28" s="243" t="s">
        <v>301</v>
      </c>
      <c r="L28" s="250">
        <v>1</v>
      </c>
    </row>
    <row r="29" spans="1:12" ht="85.5" x14ac:dyDescent="0.25">
      <c r="A29" s="136">
        <v>190603300</v>
      </c>
      <c r="B29" s="109" t="s">
        <v>303</v>
      </c>
      <c r="C29" s="109" t="s">
        <v>303</v>
      </c>
      <c r="D29" s="101" t="s">
        <v>298</v>
      </c>
      <c r="E29" s="101" t="s">
        <v>305</v>
      </c>
      <c r="F29" s="144" t="s">
        <v>1754</v>
      </c>
      <c r="G29" s="144" t="s">
        <v>306</v>
      </c>
      <c r="H29" s="185" t="s">
        <v>1339</v>
      </c>
      <c r="I29" s="145" t="s">
        <v>1704</v>
      </c>
      <c r="J29" s="145" t="s">
        <v>1808</v>
      </c>
      <c r="K29" s="186" t="s">
        <v>1809</v>
      </c>
      <c r="L29" s="186">
        <v>1</v>
      </c>
    </row>
    <row r="30" spans="1:12" ht="142.5" x14ac:dyDescent="0.25">
      <c r="A30" s="136">
        <v>190604100</v>
      </c>
      <c r="B30" s="109" t="s">
        <v>303</v>
      </c>
      <c r="C30" s="109" t="s">
        <v>304</v>
      </c>
      <c r="D30" s="101" t="s">
        <v>298</v>
      </c>
      <c r="E30" s="101" t="s">
        <v>305</v>
      </c>
      <c r="F30" s="144" t="s">
        <v>1754</v>
      </c>
      <c r="G30" s="144" t="s">
        <v>306</v>
      </c>
      <c r="H30" s="161" t="s">
        <v>49</v>
      </c>
      <c r="I30" s="145" t="s">
        <v>50</v>
      </c>
      <c r="J30" s="155" t="s">
        <v>51</v>
      </c>
      <c r="K30" s="244" t="s">
        <v>371</v>
      </c>
      <c r="L30" s="244">
        <v>16</v>
      </c>
    </row>
    <row r="31" spans="1:12" ht="128.25" x14ac:dyDescent="0.25">
      <c r="A31" s="136">
        <v>190604400</v>
      </c>
      <c r="B31" s="109" t="s">
        <v>303</v>
      </c>
      <c r="C31" s="109" t="s">
        <v>304</v>
      </c>
      <c r="D31" s="101" t="s">
        <v>298</v>
      </c>
      <c r="E31" s="101" t="s">
        <v>305</v>
      </c>
      <c r="F31" s="144" t="s">
        <v>1754</v>
      </c>
      <c r="G31" s="144" t="s">
        <v>306</v>
      </c>
      <c r="H31" s="161" t="s">
        <v>52</v>
      </c>
      <c r="I31" s="145" t="s">
        <v>53</v>
      </c>
      <c r="J31" s="155" t="s">
        <v>54</v>
      </c>
      <c r="K31" s="243" t="s">
        <v>301</v>
      </c>
      <c r="L31" s="243">
        <v>1200</v>
      </c>
    </row>
    <row r="32" spans="1:12" ht="89.25" x14ac:dyDescent="0.25">
      <c r="A32" s="136">
        <v>210201000</v>
      </c>
      <c r="B32" s="109" t="s">
        <v>285</v>
      </c>
      <c r="C32" s="109" t="s">
        <v>374</v>
      </c>
      <c r="D32" s="101" t="s">
        <v>322</v>
      </c>
      <c r="E32" s="101" t="s">
        <v>375</v>
      </c>
      <c r="F32" s="144" t="s">
        <v>1756</v>
      </c>
      <c r="G32" s="144" t="s">
        <v>376</v>
      </c>
      <c r="H32" s="161" t="s">
        <v>55</v>
      </c>
      <c r="I32" s="145" t="s">
        <v>56</v>
      </c>
      <c r="J32" s="145" t="s">
        <v>57</v>
      </c>
      <c r="K32" s="162" t="s">
        <v>377</v>
      </c>
      <c r="L32" s="163">
        <v>10000</v>
      </c>
    </row>
    <row r="33" spans="1:12" ht="89.25" x14ac:dyDescent="0.25">
      <c r="A33" s="136">
        <v>210201100</v>
      </c>
      <c r="B33" s="109" t="s">
        <v>285</v>
      </c>
      <c r="C33" s="109" t="s">
        <v>374</v>
      </c>
      <c r="D33" s="101" t="s">
        <v>322</v>
      </c>
      <c r="E33" s="101" t="s">
        <v>375</v>
      </c>
      <c r="F33" s="144" t="s">
        <v>1756</v>
      </c>
      <c r="G33" s="144" t="s">
        <v>376</v>
      </c>
      <c r="H33" s="161" t="s">
        <v>58</v>
      </c>
      <c r="I33" s="145" t="s">
        <v>59</v>
      </c>
      <c r="J33" s="145" t="s">
        <v>60</v>
      </c>
      <c r="K33" s="162" t="s">
        <v>377</v>
      </c>
      <c r="L33" s="163">
        <v>125000</v>
      </c>
    </row>
    <row r="34" spans="1:12" ht="89.25" x14ac:dyDescent="0.25">
      <c r="A34" s="136">
        <v>210201300</v>
      </c>
      <c r="B34" s="109" t="s">
        <v>285</v>
      </c>
      <c r="C34" s="109" t="s">
        <v>374</v>
      </c>
      <c r="D34" s="101" t="s">
        <v>322</v>
      </c>
      <c r="E34" s="101" t="s">
        <v>375</v>
      </c>
      <c r="F34" s="144" t="s">
        <v>1756</v>
      </c>
      <c r="G34" s="144" t="s">
        <v>376</v>
      </c>
      <c r="H34" s="161" t="s">
        <v>61</v>
      </c>
      <c r="I34" s="145" t="s">
        <v>62</v>
      </c>
      <c r="J34" s="145" t="s">
        <v>63</v>
      </c>
      <c r="K34" s="162" t="s">
        <v>377</v>
      </c>
      <c r="L34" s="163">
        <v>15000</v>
      </c>
    </row>
    <row r="35" spans="1:12" ht="89.25" x14ac:dyDescent="0.25">
      <c r="A35" s="136">
        <v>210203600</v>
      </c>
      <c r="B35" s="109" t="s">
        <v>285</v>
      </c>
      <c r="C35" s="109" t="s">
        <v>374</v>
      </c>
      <c r="D35" s="101" t="s">
        <v>322</v>
      </c>
      <c r="E35" s="101" t="s">
        <v>375</v>
      </c>
      <c r="F35" s="144" t="s">
        <v>1756</v>
      </c>
      <c r="G35" s="144" t="s">
        <v>376</v>
      </c>
      <c r="H35" s="185" t="s">
        <v>1810</v>
      </c>
      <c r="I35" s="145" t="s">
        <v>1683</v>
      </c>
      <c r="J35" s="145" t="s">
        <v>1811</v>
      </c>
      <c r="K35" s="186" t="s">
        <v>301</v>
      </c>
      <c r="L35" s="196">
        <v>1000</v>
      </c>
    </row>
    <row r="36" spans="1:12" ht="128.25" x14ac:dyDescent="0.25">
      <c r="A36" s="136">
        <v>210203800</v>
      </c>
      <c r="B36" s="109" t="s">
        <v>285</v>
      </c>
      <c r="C36" s="109" t="s">
        <v>374</v>
      </c>
      <c r="D36" s="101" t="s">
        <v>322</v>
      </c>
      <c r="E36" s="101" t="s">
        <v>375</v>
      </c>
      <c r="F36" s="144" t="s">
        <v>1756</v>
      </c>
      <c r="G36" s="144" t="s">
        <v>376</v>
      </c>
      <c r="H36" s="185" t="s">
        <v>1223</v>
      </c>
      <c r="I36" s="145" t="s">
        <v>1681</v>
      </c>
      <c r="J36" s="145" t="s">
        <v>1812</v>
      </c>
      <c r="K36" s="186" t="s">
        <v>1813</v>
      </c>
      <c r="L36" s="196">
        <v>5</v>
      </c>
    </row>
    <row r="37" spans="1:12" ht="89.25" x14ac:dyDescent="0.25">
      <c r="A37" s="136">
        <v>210205800</v>
      </c>
      <c r="B37" s="109" t="s">
        <v>285</v>
      </c>
      <c r="C37" s="109" t="s">
        <v>374</v>
      </c>
      <c r="D37" s="101" t="s">
        <v>322</v>
      </c>
      <c r="E37" s="101" t="s">
        <v>375</v>
      </c>
      <c r="F37" s="144" t="s">
        <v>1756</v>
      </c>
      <c r="G37" s="144" t="s">
        <v>376</v>
      </c>
      <c r="H37" s="185" t="s">
        <v>64</v>
      </c>
      <c r="I37" s="145" t="s">
        <v>65</v>
      </c>
      <c r="J37" s="145" t="s">
        <v>66</v>
      </c>
      <c r="K37" s="186" t="s">
        <v>380</v>
      </c>
      <c r="L37" s="196">
        <v>150</v>
      </c>
    </row>
    <row r="38" spans="1:12" ht="114" x14ac:dyDescent="0.25">
      <c r="A38" s="136">
        <v>220102600</v>
      </c>
      <c r="B38" s="109" t="s">
        <v>315</v>
      </c>
      <c r="C38" s="109" t="s">
        <v>316</v>
      </c>
      <c r="D38" s="101" t="s">
        <v>298</v>
      </c>
      <c r="E38" s="101" t="s">
        <v>317</v>
      </c>
      <c r="F38" s="144" t="s">
        <v>1587</v>
      </c>
      <c r="G38" s="144" t="s">
        <v>1960</v>
      </c>
      <c r="H38" s="185" t="s">
        <v>1369</v>
      </c>
      <c r="I38" s="145" t="s">
        <v>1710</v>
      </c>
      <c r="J38" s="145" t="s">
        <v>1814</v>
      </c>
      <c r="K38" s="186" t="s">
        <v>1815</v>
      </c>
      <c r="L38" s="187">
        <v>9</v>
      </c>
    </row>
    <row r="39" spans="1:12" ht="76.5" x14ac:dyDescent="0.25">
      <c r="A39" s="136">
        <v>220102900</v>
      </c>
      <c r="B39" s="109" t="s">
        <v>315</v>
      </c>
      <c r="C39" s="109" t="s">
        <v>316</v>
      </c>
      <c r="D39" s="101" t="s">
        <v>298</v>
      </c>
      <c r="E39" s="101" t="s">
        <v>317</v>
      </c>
      <c r="F39" s="144" t="s">
        <v>1587</v>
      </c>
      <c r="G39" s="144" t="s">
        <v>1960</v>
      </c>
      <c r="H39" s="161" t="s">
        <v>67</v>
      </c>
      <c r="I39" s="145" t="s">
        <v>68</v>
      </c>
      <c r="J39" s="145" t="s">
        <v>69</v>
      </c>
      <c r="K39" s="162" t="s">
        <v>382</v>
      </c>
      <c r="L39" s="162">
        <v>650</v>
      </c>
    </row>
    <row r="40" spans="1:12" ht="99.75" x14ac:dyDescent="0.25">
      <c r="A40" s="136">
        <v>220103300</v>
      </c>
      <c r="B40" s="109" t="s">
        <v>315</v>
      </c>
      <c r="C40" s="109" t="s">
        <v>316</v>
      </c>
      <c r="D40" s="101" t="s">
        <v>298</v>
      </c>
      <c r="E40" s="101" t="s">
        <v>317</v>
      </c>
      <c r="F40" s="144" t="s">
        <v>1587</v>
      </c>
      <c r="G40" s="144" t="s">
        <v>1960</v>
      </c>
      <c r="H40" s="164" t="s">
        <v>70</v>
      </c>
      <c r="I40" s="145" t="s">
        <v>71</v>
      </c>
      <c r="J40" s="145" t="s">
        <v>72</v>
      </c>
      <c r="K40" s="165" t="s">
        <v>301</v>
      </c>
      <c r="L40" s="165">
        <v>4000</v>
      </c>
    </row>
    <row r="41" spans="1:12" ht="114" x14ac:dyDescent="0.25">
      <c r="A41" s="136">
        <v>220103400</v>
      </c>
      <c r="B41" s="109" t="s">
        <v>315</v>
      </c>
      <c r="C41" s="109" t="s">
        <v>316</v>
      </c>
      <c r="D41" s="101" t="s">
        <v>298</v>
      </c>
      <c r="E41" s="101" t="s">
        <v>317</v>
      </c>
      <c r="F41" s="144" t="s">
        <v>1587</v>
      </c>
      <c r="G41" s="144" t="s">
        <v>1960</v>
      </c>
      <c r="H41" s="185" t="s">
        <v>1816</v>
      </c>
      <c r="I41" s="145" t="s">
        <v>1708</v>
      </c>
      <c r="J41" s="145" t="s">
        <v>1817</v>
      </c>
      <c r="K41" s="186" t="s">
        <v>385</v>
      </c>
      <c r="L41" s="187">
        <v>200</v>
      </c>
    </row>
    <row r="42" spans="1:12" ht="85.5" x14ac:dyDescent="0.25">
      <c r="A42" s="136">
        <v>220106200</v>
      </c>
      <c r="B42" s="148" t="s">
        <v>315</v>
      </c>
      <c r="C42" s="148" t="s">
        <v>316</v>
      </c>
      <c r="D42" s="149" t="s">
        <v>298</v>
      </c>
      <c r="E42" s="149" t="s">
        <v>317</v>
      </c>
      <c r="F42" s="150" t="s">
        <v>1587</v>
      </c>
      <c r="G42" s="144" t="s">
        <v>1960</v>
      </c>
      <c r="H42" s="167" t="s">
        <v>73</v>
      </c>
      <c r="I42" s="151" t="s">
        <v>74</v>
      </c>
      <c r="J42" s="151" t="s">
        <v>75</v>
      </c>
      <c r="K42" s="168" t="s">
        <v>319</v>
      </c>
      <c r="L42" s="168">
        <v>9</v>
      </c>
    </row>
    <row r="43" spans="1:12" ht="76.5" x14ac:dyDescent="0.25">
      <c r="A43" s="136">
        <v>220106700</v>
      </c>
      <c r="B43" s="109" t="s">
        <v>315</v>
      </c>
      <c r="C43" s="109" t="s">
        <v>316</v>
      </c>
      <c r="D43" s="101" t="s">
        <v>298</v>
      </c>
      <c r="E43" s="101" t="s">
        <v>317</v>
      </c>
      <c r="F43" s="144" t="s">
        <v>1587</v>
      </c>
      <c r="G43" s="144" t="s">
        <v>1960</v>
      </c>
      <c r="H43" s="185" t="s">
        <v>1818</v>
      </c>
      <c r="I43" s="145" t="s">
        <v>1705</v>
      </c>
      <c r="J43" s="145" t="s">
        <v>1819</v>
      </c>
      <c r="K43" s="186" t="s">
        <v>1344</v>
      </c>
      <c r="L43" s="187">
        <v>9</v>
      </c>
    </row>
    <row r="44" spans="1:12" ht="85.5" x14ac:dyDescent="0.25">
      <c r="A44" s="136">
        <v>220107300</v>
      </c>
      <c r="B44" s="109" t="s">
        <v>315</v>
      </c>
      <c r="C44" s="109" t="s">
        <v>316</v>
      </c>
      <c r="D44" s="101" t="s">
        <v>298</v>
      </c>
      <c r="E44" s="101" t="s">
        <v>317</v>
      </c>
      <c r="F44" s="144" t="s">
        <v>1587</v>
      </c>
      <c r="G44" s="144" t="s">
        <v>1960</v>
      </c>
      <c r="H44" s="185" t="s">
        <v>1820</v>
      </c>
      <c r="I44" s="145" t="s">
        <v>1706</v>
      </c>
      <c r="J44" s="145" t="s">
        <v>1821</v>
      </c>
      <c r="K44" s="186" t="s">
        <v>385</v>
      </c>
      <c r="L44" s="186">
        <v>800</v>
      </c>
    </row>
    <row r="45" spans="1:12" ht="156.75" x14ac:dyDescent="0.25">
      <c r="A45" s="136">
        <v>220107600</v>
      </c>
      <c r="B45" s="109" t="s">
        <v>315</v>
      </c>
      <c r="C45" s="109" t="s">
        <v>316</v>
      </c>
      <c r="D45" s="101" t="s">
        <v>298</v>
      </c>
      <c r="E45" s="101" t="s">
        <v>317</v>
      </c>
      <c r="F45" s="144" t="s">
        <v>1587</v>
      </c>
      <c r="G45" s="144" t="s">
        <v>1960</v>
      </c>
      <c r="H45" s="185" t="s">
        <v>1822</v>
      </c>
      <c r="I45" s="145" t="s">
        <v>1707</v>
      </c>
      <c r="J45" s="145" t="s">
        <v>1823</v>
      </c>
      <c r="K45" s="186" t="s">
        <v>1824</v>
      </c>
      <c r="L45" s="186">
        <v>3</v>
      </c>
    </row>
    <row r="46" spans="1:12" ht="99.75" x14ac:dyDescent="0.25">
      <c r="A46" s="136">
        <v>220107900</v>
      </c>
      <c r="B46" s="109" t="s">
        <v>315</v>
      </c>
      <c r="C46" s="109" t="s">
        <v>316</v>
      </c>
      <c r="D46" s="101" t="s">
        <v>298</v>
      </c>
      <c r="E46" s="101" t="s">
        <v>317</v>
      </c>
      <c r="F46" s="144" t="s">
        <v>1587</v>
      </c>
      <c r="G46" s="144" t="s">
        <v>1960</v>
      </c>
      <c r="H46" s="145" t="s">
        <v>76</v>
      </c>
      <c r="I46" s="145" t="s">
        <v>77</v>
      </c>
      <c r="J46" s="145" t="s">
        <v>78</v>
      </c>
      <c r="K46" s="146" t="s">
        <v>385</v>
      </c>
      <c r="L46" s="147">
        <v>7391</v>
      </c>
    </row>
    <row r="47" spans="1:12" ht="114" x14ac:dyDescent="0.25">
      <c r="A47" s="136">
        <v>220206200</v>
      </c>
      <c r="B47" s="109" t="s">
        <v>315</v>
      </c>
      <c r="C47" s="109" t="s">
        <v>316</v>
      </c>
      <c r="D47" s="101" t="s">
        <v>298</v>
      </c>
      <c r="E47" s="101" t="s">
        <v>317</v>
      </c>
      <c r="F47" s="144" t="s">
        <v>1587</v>
      </c>
      <c r="G47" s="144" t="s">
        <v>387</v>
      </c>
      <c r="H47" s="145" t="s">
        <v>79</v>
      </c>
      <c r="I47" s="145" t="s">
        <v>80</v>
      </c>
      <c r="J47" s="145" t="s">
        <v>81</v>
      </c>
      <c r="K47" s="146" t="s">
        <v>382</v>
      </c>
      <c r="L47" s="146">
        <v>1200</v>
      </c>
    </row>
    <row r="48" spans="1:12" ht="114" x14ac:dyDescent="0.25">
      <c r="A48" s="136">
        <v>220206300</v>
      </c>
      <c r="B48" s="109" t="s">
        <v>315</v>
      </c>
      <c r="C48" s="109" t="s">
        <v>316</v>
      </c>
      <c r="D48" s="101" t="s">
        <v>298</v>
      </c>
      <c r="E48" s="101" t="s">
        <v>317</v>
      </c>
      <c r="F48" s="144" t="s">
        <v>1587</v>
      </c>
      <c r="G48" s="144" t="s">
        <v>387</v>
      </c>
      <c r="H48" s="145" t="s">
        <v>82</v>
      </c>
      <c r="I48" s="145" t="s">
        <v>83</v>
      </c>
      <c r="J48" s="145" t="s">
        <v>84</v>
      </c>
      <c r="K48" s="146" t="s">
        <v>382</v>
      </c>
      <c r="L48" s="146">
        <v>30</v>
      </c>
    </row>
    <row r="49" spans="1:12" ht="199.5" x14ac:dyDescent="0.25">
      <c r="A49" s="136">
        <v>230106200</v>
      </c>
      <c r="B49" s="109" t="s">
        <v>285</v>
      </c>
      <c r="C49" s="109" t="s">
        <v>393</v>
      </c>
      <c r="D49" s="101" t="s">
        <v>278</v>
      </c>
      <c r="E49" s="101" t="s">
        <v>394</v>
      </c>
      <c r="F49" s="144" t="s">
        <v>1598</v>
      </c>
      <c r="G49" s="144" t="s">
        <v>395</v>
      </c>
      <c r="H49" s="192" t="s">
        <v>1825</v>
      </c>
      <c r="I49" s="145" t="s">
        <v>1737</v>
      </c>
      <c r="J49" s="145" t="s">
        <v>1826</v>
      </c>
      <c r="K49" s="193" t="s">
        <v>385</v>
      </c>
      <c r="L49" s="193">
        <v>3500</v>
      </c>
    </row>
    <row r="50" spans="1:12" ht="142.5" x14ac:dyDescent="0.25">
      <c r="A50" s="136">
        <v>230107500</v>
      </c>
      <c r="B50" s="109" t="s">
        <v>285</v>
      </c>
      <c r="C50" s="109" t="s">
        <v>393</v>
      </c>
      <c r="D50" s="101" t="s">
        <v>278</v>
      </c>
      <c r="E50" s="101" t="s">
        <v>394</v>
      </c>
      <c r="F50" s="144" t="s">
        <v>1598</v>
      </c>
      <c r="G50" s="144" t="s">
        <v>395</v>
      </c>
      <c r="H50" s="192" t="s">
        <v>85</v>
      </c>
      <c r="I50" s="145" t="s">
        <v>86</v>
      </c>
      <c r="J50" s="145" t="s">
        <v>87</v>
      </c>
      <c r="K50" s="193" t="s">
        <v>396</v>
      </c>
      <c r="L50" s="193">
        <v>1</v>
      </c>
    </row>
    <row r="51" spans="1:12" ht="99.75" x14ac:dyDescent="0.25">
      <c r="A51" s="136">
        <v>230107900</v>
      </c>
      <c r="B51" s="109" t="s">
        <v>285</v>
      </c>
      <c r="C51" s="109" t="s">
        <v>393</v>
      </c>
      <c r="D51" s="101" t="s">
        <v>278</v>
      </c>
      <c r="E51" s="101" t="s">
        <v>394</v>
      </c>
      <c r="F51" s="144" t="s">
        <v>1598</v>
      </c>
      <c r="G51" s="144" t="s">
        <v>395</v>
      </c>
      <c r="H51" s="145" t="s">
        <v>88</v>
      </c>
      <c r="I51" s="145" t="s">
        <v>89</v>
      </c>
      <c r="J51" s="145" t="s">
        <v>90</v>
      </c>
      <c r="K51" s="146" t="s">
        <v>399</v>
      </c>
      <c r="L51" s="146">
        <v>60</v>
      </c>
    </row>
    <row r="52" spans="1:12" ht="99.75" x14ac:dyDescent="0.25">
      <c r="A52" s="136">
        <v>240211200</v>
      </c>
      <c r="B52" s="109" t="s">
        <v>285</v>
      </c>
      <c r="C52" s="109" t="s">
        <v>402</v>
      </c>
      <c r="D52" s="101" t="s">
        <v>322</v>
      </c>
      <c r="E52" s="101" t="s">
        <v>403</v>
      </c>
      <c r="F52" s="144" t="s">
        <v>1757</v>
      </c>
      <c r="G52" s="144" t="s">
        <v>404</v>
      </c>
      <c r="H52" s="192" t="s">
        <v>91</v>
      </c>
      <c r="I52" s="145" t="s">
        <v>1827</v>
      </c>
      <c r="J52" s="145" t="s">
        <v>93</v>
      </c>
      <c r="K52" s="193" t="s">
        <v>405</v>
      </c>
      <c r="L52" s="193" t="s">
        <v>406</v>
      </c>
    </row>
    <row r="53" spans="1:12" ht="57" x14ac:dyDescent="0.25">
      <c r="A53" s="136">
        <v>240211500</v>
      </c>
      <c r="B53" s="109" t="s">
        <v>285</v>
      </c>
      <c r="C53" s="109" t="s">
        <v>402</v>
      </c>
      <c r="D53" s="101" t="s">
        <v>322</v>
      </c>
      <c r="E53" s="101" t="s">
        <v>403</v>
      </c>
      <c r="F53" s="144" t="s">
        <v>1757</v>
      </c>
      <c r="G53" s="144" t="s">
        <v>404</v>
      </c>
      <c r="H53" s="145" t="s">
        <v>94</v>
      </c>
      <c r="I53" s="145" t="s">
        <v>95</v>
      </c>
      <c r="J53" s="145" t="s">
        <v>96</v>
      </c>
      <c r="K53" s="146" t="s">
        <v>408</v>
      </c>
      <c r="L53" s="146" t="s">
        <v>410</v>
      </c>
    </row>
    <row r="54" spans="1:12" ht="85.5" x14ac:dyDescent="0.25">
      <c r="A54" s="136">
        <v>240212500</v>
      </c>
      <c r="B54" s="109" t="s">
        <v>285</v>
      </c>
      <c r="C54" s="109" t="s">
        <v>402</v>
      </c>
      <c r="D54" s="101" t="s">
        <v>322</v>
      </c>
      <c r="E54" s="101" t="s">
        <v>403</v>
      </c>
      <c r="F54" s="144" t="s">
        <v>1757</v>
      </c>
      <c r="G54" s="144" t="s">
        <v>404</v>
      </c>
      <c r="H54" s="192" t="s">
        <v>1828</v>
      </c>
      <c r="I54" s="145" t="s">
        <v>1829</v>
      </c>
      <c r="J54" s="145" t="s">
        <v>1830</v>
      </c>
      <c r="K54" s="193" t="s">
        <v>1831</v>
      </c>
      <c r="L54" s="193">
        <v>5</v>
      </c>
    </row>
    <row r="55" spans="1:12" ht="57" x14ac:dyDescent="0.25">
      <c r="A55" s="136">
        <v>240900900</v>
      </c>
      <c r="B55" s="109" t="s">
        <v>297</v>
      </c>
      <c r="C55" s="109" t="s">
        <v>412</v>
      </c>
      <c r="D55" s="101" t="s">
        <v>322</v>
      </c>
      <c r="E55" s="101" t="s">
        <v>403</v>
      </c>
      <c r="F55" s="144" t="s">
        <v>1757</v>
      </c>
      <c r="G55" s="144" t="s">
        <v>413</v>
      </c>
      <c r="H55" s="145" t="s">
        <v>97</v>
      </c>
      <c r="I55" s="145" t="s">
        <v>98</v>
      </c>
      <c r="J55" s="145" t="s">
        <v>99</v>
      </c>
      <c r="K55" s="146" t="s">
        <v>361</v>
      </c>
      <c r="L55" s="154">
        <v>7</v>
      </c>
    </row>
    <row r="56" spans="1:12" ht="99.75" x14ac:dyDescent="0.25">
      <c r="A56" s="136">
        <v>240901100</v>
      </c>
      <c r="B56" s="198" t="s">
        <v>297</v>
      </c>
      <c r="C56" s="198" t="s">
        <v>412</v>
      </c>
      <c r="D56" s="101" t="s">
        <v>322</v>
      </c>
      <c r="E56" s="101" t="s">
        <v>403</v>
      </c>
      <c r="F56" s="144" t="s">
        <v>1757</v>
      </c>
      <c r="G56" s="144" t="s">
        <v>413</v>
      </c>
      <c r="H56" s="192" t="s">
        <v>1832</v>
      </c>
      <c r="I56" s="145" t="s">
        <v>1680</v>
      </c>
      <c r="J56" s="145" t="s">
        <v>1833</v>
      </c>
      <c r="K56" s="179" t="s">
        <v>1834</v>
      </c>
      <c r="L56" s="270">
        <v>1</v>
      </c>
    </row>
    <row r="57" spans="1:12" ht="128.25" x14ac:dyDescent="0.25">
      <c r="A57" s="136">
        <v>320100200</v>
      </c>
      <c r="B57" s="101" t="s">
        <v>285</v>
      </c>
      <c r="C57" s="172" t="s">
        <v>321</v>
      </c>
      <c r="D57" s="101" t="s">
        <v>416</v>
      </c>
      <c r="E57" s="101" t="s">
        <v>417</v>
      </c>
      <c r="F57" s="144" t="s">
        <v>1600</v>
      </c>
      <c r="G57" s="144" t="s">
        <v>418</v>
      </c>
      <c r="H57" s="239" t="s">
        <v>1835</v>
      </c>
      <c r="I57" s="145" t="s">
        <v>1836</v>
      </c>
      <c r="J57" s="145" t="s">
        <v>1837</v>
      </c>
      <c r="K57" s="202" t="s">
        <v>517</v>
      </c>
      <c r="L57" s="202">
        <v>3</v>
      </c>
    </row>
    <row r="58" spans="1:12" ht="89.25" x14ac:dyDescent="0.25">
      <c r="A58" s="136">
        <v>320100801</v>
      </c>
      <c r="B58" s="101" t="s">
        <v>285</v>
      </c>
      <c r="C58" s="172" t="s">
        <v>321</v>
      </c>
      <c r="D58" s="101" t="s">
        <v>416</v>
      </c>
      <c r="E58" s="101" t="s">
        <v>417</v>
      </c>
      <c r="F58" s="144" t="s">
        <v>1600</v>
      </c>
      <c r="G58" s="144" t="s">
        <v>418</v>
      </c>
      <c r="H58" s="200" t="s">
        <v>1838</v>
      </c>
      <c r="I58" s="145" t="s">
        <v>1686</v>
      </c>
      <c r="J58" s="145" t="s">
        <v>1839</v>
      </c>
      <c r="K58" s="201" t="s">
        <v>517</v>
      </c>
      <c r="L58" s="203">
        <v>1</v>
      </c>
    </row>
    <row r="59" spans="1:12" ht="89.25" x14ac:dyDescent="0.25">
      <c r="A59" s="136">
        <v>320102800</v>
      </c>
      <c r="B59" s="101" t="s">
        <v>285</v>
      </c>
      <c r="C59" s="172" t="s">
        <v>321</v>
      </c>
      <c r="D59" s="101" t="s">
        <v>416</v>
      </c>
      <c r="E59" s="101" t="s">
        <v>417</v>
      </c>
      <c r="F59" s="144" t="s">
        <v>1600</v>
      </c>
      <c r="G59" s="144" t="s">
        <v>418</v>
      </c>
      <c r="H59" s="200" t="s">
        <v>100</v>
      </c>
      <c r="I59" s="145" t="s">
        <v>101</v>
      </c>
      <c r="J59" s="145" t="s">
        <v>102</v>
      </c>
      <c r="K59" s="201" t="s">
        <v>419</v>
      </c>
      <c r="L59" s="201">
        <v>5</v>
      </c>
    </row>
    <row r="60" spans="1:12" ht="114" x14ac:dyDescent="0.25">
      <c r="A60" s="136">
        <v>320200205</v>
      </c>
      <c r="B60" s="101" t="s">
        <v>285</v>
      </c>
      <c r="C60" s="172" t="s">
        <v>321</v>
      </c>
      <c r="D60" s="101" t="s">
        <v>416</v>
      </c>
      <c r="E60" s="101" t="s">
        <v>417</v>
      </c>
      <c r="F60" s="144" t="s">
        <v>1600</v>
      </c>
      <c r="G60" s="144" t="s">
        <v>422</v>
      </c>
      <c r="H60" s="200" t="s">
        <v>103</v>
      </c>
      <c r="I60" s="145" t="s">
        <v>104</v>
      </c>
      <c r="J60" s="145" t="s">
        <v>105</v>
      </c>
      <c r="K60" s="201" t="s">
        <v>423</v>
      </c>
      <c r="L60" s="267">
        <v>1</v>
      </c>
    </row>
    <row r="61" spans="1:12" ht="89.25" x14ac:dyDescent="0.25">
      <c r="A61" s="136">
        <v>320200500</v>
      </c>
      <c r="B61" s="101" t="s">
        <v>285</v>
      </c>
      <c r="C61" s="172" t="s">
        <v>321</v>
      </c>
      <c r="D61" s="101" t="s">
        <v>416</v>
      </c>
      <c r="E61" s="101" t="s">
        <v>417</v>
      </c>
      <c r="F61" s="144" t="s">
        <v>1600</v>
      </c>
      <c r="G61" s="144" t="s">
        <v>422</v>
      </c>
      <c r="H61" s="239" t="s">
        <v>1266</v>
      </c>
      <c r="I61" s="145" t="s">
        <v>1840</v>
      </c>
      <c r="J61" s="145" t="s">
        <v>1841</v>
      </c>
      <c r="K61" s="202" t="s">
        <v>811</v>
      </c>
      <c r="L61" s="202">
        <v>10</v>
      </c>
    </row>
    <row r="62" spans="1:12" ht="89.25" x14ac:dyDescent="0.25">
      <c r="A62" s="136">
        <v>320203700</v>
      </c>
      <c r="B62" s="101" t="s">
        <v>285</v>
      </c>
      <c r="C62" s="172" t="s">
        <v>321</v>
      </c>
      <c r="D62" s="101" t="s">
        <v>416</v>
      </c>
      <c r="E62" s="101" t="s">
        <v>417</v>
      </c>
      <c r="F62" s="144" t="s">
        <v>1600</v>
      </c>
      <c r="G62" s="144" t="s">
        <v>422</v>
      </c>
      <c r="H62" s="237" t="s">
        <v>106</v>
      </c>
      <c r="I62" s="145" t="s">
        <v>107</v>
      </c>
      <c r="J62" s="145" t="s">
        <v>108</v>
      </c>
      <c r="K62" s="241" t="s">
        <v>426</v>
      </c>
      <c r="L62" s="241">
        <v>23</v>
      </c>
    </row>
    <row r="63" spans="1:12" ht="89.25" x14ac:dyDescent="0.25">
      <c r="A63" s="136">
        <v>320204100</v>
      </c>
      <c r="B63" s="101" t="s">
        <v>285</v>
      </c>
      <c r="C63" s="172" t="s">
        <v>321</v>
      </c>
      <c r="D63" s="101" t="s">
        <v>416</v>
      </c>
      <c r="E63" s="101" t="s">
        <v>417</v>
      </c>
      <c r="F63" s="144" t="s">
        <v>1600</v>
      </c>
      <c r="G63" s="144" t="s">
        <v>422</v>
      </c>
      <c r="H63" s="239" t="s">
        <v>1842</v>
      </c>
      <c r="I63" s="145" t="s">
        <v>1690</v>
      </c>
      <c r="J63" s="145" t="s">
        <v>1843</v>
      </c>
      <c r="K63" s="202" t="s">
        <v>1844</v>
      </c>
      <c r="L63" s="202">
        <v>1000</v>
      </c>
    </row>
    <row r="64" spans="1:12" ht="89.25" x14ac:dyDescent="0.25">
      <c r="A64" s="136">
        <v>320300903</v>
      </c>
      <c r="B64" s="101" t="s">
        <v>285</v>
      </c>
      <c r="C64" s="172" t="s">
        <v>321</v>
      </c>
      <c r="D64" s="101" t="s">
        <v>416</v>
      </c>
      <c r="E64" s="101" t="s">
        <v>417</v>
      </c>
      <c r="F64" s="144" t="s">
        <v>1600</v>
      </c>
      <c r="G64" s="144" t="s">
        <v>428</v>
      </c>
      <c r="H64" s="239" t="s">
        <v>1845</v>
      </c>
      <c r="I64" s="145" t="s">
        <v>1693</v>
      </c>
      <c r="J64" s="145" t="s">
        <v>1846</v>
      </c>
      <c r="K64" s="202" t="s">
        <v>517</v>
      </c>
      <c r="L64" s="202">
        <v>1</v>
      </c>
    </row>
    <row r="65" spans="1:12" ht="89.25" x14ac:dyDescent="0.25">
      <c r="A65" s="136">
        <v>320301100</v>
      </c>
      <c r="B65" s="101" t="s">
        <v>285</v>
      </c>
      <c r="C65" s="172" t="s">
        <v>321</v>
      </c>
      <c r="D65" s="101" t="s">
        <v>416</v>
      </c>
      <c r="E65" s="101" t="s">
        <v>417</v>
      </c>
      <c r="F65" s="144" t="s">
        <v>1600</v>
      </c>
      <c r="G65" s="144" t="s">
        <v>428</v>
      </c>
      <c r="H65" s="200" t="s">
        <v>1847</v>
      </c>
      <c r="I65" s="145" t="s">
        <v>1692</v>
      </c>
      <c r="J65" s="145" t="s">
        <v>1848</v>
      </c>
      <c r="K65" s="201" t="s">
        <v>1849</v>
      </c>
      <c r="L65" s="201">
        <v>1</v>
      </c>
    </row>
    <row r="66" spans="1:12" ht="89.25" x14ac:dyDescent="0.25">
      <c r="A66" s="136">
        <v>320304600</v>
      </c>
      <c r="B66" s="109" t="s">
        <v>285</v>
      </c>
      <c r="C66" s="109" t="s">
        <v>321</v>
      </c>
      <c r="D66" s="101" t="s">
        <v>416</v>
      </c>
      <c r="E66" s="101" t="s">
        <v>417</v>
      </c>
      <c r="F66" s="144" t="s">
        <v>1600</v>
      </c>
      <c r="G66" s="144" t="s">
        <v>428</v>
      </c>
      <c r="H66" s="170" t="s">
        <v>109</v>
      </c>
      <c r="I66" s="145" t="s">
        <v>110</v>
      </c>
      <c r="J66" s="145" t="s">
        <v>111</v>
      </c>
      <c r="K66" s="171" t="s">
        <v>429</v>
      </c>
      <c r="L66" s="171">
        <v>1000</v>
      </c>
    </row>
    <row r="67" spans="1:12" ht="89.25" x14ac:dyDescent="0.25">
      <c r="A67" s="136">
        <v>320305000</v>
      </c>
      <c r="B67" s="204" t="s">
        <v>285</v>
      </c>
      <c r="C67" s="205" t="s">
        <v>321</v>
      </c>
      <c r="D67" s="204" t="s">
        <v>416</v>
      </c>
      <c r="E67" s="204" t="s">
        <v>417</v>
      </c>
      <c r="F67" s="206" t="s">
        <v>1600</v>
      </c>
      <c r="G67" s="206" t="s">
        <v>428</v>
      </c>
      <c r="H67" s="207" t="s">
        <v>112</v>
      </c>
      <c r="I67" s="208" t="s">
        <v>113</v>
      </c>
      <c r="J67" s="208" t="s">
        <v>114</v>
      </c>
      <c r="K67" s="209" t="s">
        <v>431</v>
      </c>
      <c r="L67" s="209">
        <v>50</v>
      </c>
    </row>
    <row r="68" spans="1:12" ht="228" x14ac:dyDescent="0.25">
      <c r="A68" s="136">
        <v>320600302</v>
      </c>
      <c r="B68" s="101" t="s">
        <v>285</v>
      </c>
      <c r="C68" s="172" t="s">
        <v>321</v>
      </c>
      <c r="D68" s="101" t="s">
        <v>416</v>
      </c>
      <c r="E68" s="101" t="s">
        <v>417</v>
      </c>
      <c r="F68" s="144" t="s">
        <v>1600</v>
      </c>
      <c r="G68" s="144" t="s">
        <v>433</v>
      </c>
      <c r="H68" s="186" t="s">
        <v>1287</v>
      </c>
      <c r="I68" s="145" t="s">
        <v>1694</v>
      </c>
      <c r="J68" s="145" t="s">
        <v>1850</v>
      </c>
      <c r="K68" s="267" t="s">
        <v>423</v>
      </c>
      <c r="L68" s="267">
        <v>1</v>
      </c>
    </row>
    <row r="69" spans="1:12" ht="89.25" x14ac:dyDescent="0.25">
      <c r="A69" s="136">
        <v>320601400</v>
      </c>
      <c r="B69" s="109" t="s">
        <v>285</v>
      </c>
      <c r="C69" s="109" t="s">
        <v>321</v>
      </c>
      <c r="D69" s="101" t="s">
        <v>416</v>
      </c>
      <c r="E69" s="101" t="s">
        <v>417</v>
      </c>
      <c r="F69" s="144" t="s">
        <v>1600</v>
      </c>
      <c r="G69" s="144" t="s">
        <v>433</v>
      </c>
      <c r="H69" s="170" t="s">
        <v>115</v>
      </c>
      <c r="I69" s="145" t="s">
        <v>116</v>
      </c>
      <c r="J69" s="145" t="s">
        <v>117</v>
      </c>
      <c r="K69" s="171" t="s">
        <v>434</v>
      </c>
      <c r="L69" s="171">
        <v>10000</v>
      </c>
    </row>
    <row r="70" spans="1:12" ht="99.75" x14ac:dyDescent="0.25">
      <c r="A70" s="136">
        <v>320800600</v>
      </c>
      <c r="B70" s="109" t="s">
        <v>285</v>
      </c>
      <c r="C70" s="109" t="s">
        <v>321</v>
      </c>
      <c r="D70" s="101" t="s">
        <v>416</v>
      </c>
      <c r="E70" s="101" t="s">
        <v>417</v>
      </c>
      <c r="F70" s="144" t="s">
        <v>1600</v>
      </c>
      <c r="G70" s="144" t="s">
        <v>437</v>
      </c>
      <c r="H70" s="238" t="s">
        <v>118</v>
      </c>
      <c r="I70" s="145" t="s">
        <v>119</v>
      </c>
      <c r="J70" s="145" t="s">
        <v>120</v>
      </c>
      <c r="K70" s="241" t="s">
        <v>361</v>
      </c>
      <c r="L70" s="241">
        <v>9</v>
      </c>
    </row>
    <row r="71" spans="1:12" ht="114" x14ac:dyDescent="0.25">
      <c r="A71" s="136">
        <v>320800701</v>
      </c>
      <c r="B71" s="101" t="s">
        <v>285</v>
      </c>
      <c r="C71" s="172" t="s">
        <v>321</v>
      </c>
      <c r="D71" s="101" t="s">
        <v>416</v>
      </c>
      <c r="E71" s="101" t="s">
        <v>417</v>
      </c>
      <c r="F71" s="144" t="s">
        <v>1600</v>
      </c>
      <c r="G71" s="144" t="s">
        <v>437</v>
      </c>
      <c r="H71" s="239" t="s">
        <v>1851</v>
      </c>
      <c r="I71" s="145" t="s">
        <v>1697</v>
      </c>
      <c r="J71" s="145" t="s">
        <v>1852</v>
      </c>
      <c r="K71" s="202" t="s">
        <v>1777</v>
      </c>
      <c r="L71" s="202">
        <v>1</v>
      </c>
    </row>
    <row r="72" spans="1:12" ht="89.25" x14ac:dyDescent="0.25">
      <c r="A72" s="136">
        <v>320801000</v>
      </c>
      <c r="B72" s="101" t="s">
        <v>285</v>
      </c>
      <c r="C72" s="172" t="s">
        <v>321</v>
      </c>
      <c r="D72" s="101" t="s">
        <v>416</v>
      </c>
      <c r="E72" s="101" t="s">
        <v>417</v>
      </c>
      <c r="F72" s="144" t="s">
        <v>1600</v>
      </c>
      <c r="G72" s="144" t="s">
        <v>437</v>
      </c>
      <c r="H72" s="239" t="s">
        <v>121</v>
      </c>
      <c r="I72" s="145" t="s">
        <v>122</v>
      </c>
      <c r="J72" s="145" t="s">
        <v>123</v>
      </c>
      <c r="K72" s="202" t="s">
        <v>301</v>
      </c>
      <c r="L72" s="202">
        <v>200</v>
      </c>
    </row>
    <row r="73" spans="1:12" ht="99.75" x14ac:dyDescent="0.25">
      <c r="A73" s="136">
        <v>330105300</v>
      </c>
      <c r="B73" s="109" t="s">
        <v>315</v>
      </c>
      <c r="C73" s="109" t="s">
        <v>441</v>
      </c>
      <c r="D73" s="101" t="s">
        <v>298</v>
      </c>
      <c r="E73" s="101" t="s">
        <v>442</v>
      </c>
      <c r="F73" s="144" t="s">
        <v>1760</v>
      </c>
      <c r="G73" s="144" t="s">
        <v>443</v>
      </c>
      <c r="H73" s="161" t="s">
        <v>124</v>
      </c>
      <c r="I73" s="145" t="s">
        <v>125</v>
      </c>
      <c r="J73" s="145" t="s">
        <v>126</v>
      </c>
      <c r="K73" s="162" t="s">
        <v>444</v>
      </c>
      <c r="L73" s="162">
        <v>48</v>
      </c>
    </row>
    <row r="74" spans="1:12" ht="99.75" x14ac:dyDescent="0.25">
      <c r="A74" s="136">
        <v>330105300</v>
      </c>
      <c r="B74" s="173" t="s">
        <v>285</v>
      </c>
      <c r="C74" s="173" t="s">
        <v>337</v>
      </c>
      <c r="D74" s="101" t="s">
        <v>298</v>
      </c>
      <c r="E74" s="174" t="s">
        <v>442</v>
      </c>
      <c r="F74" s="175" t="s">
        <v>1760</v>
      </c>
      <c r="G74" s="175" t="s">
        <v>443</v>
      </c>
      <c r="H74" s="145" t="s">
        <v>124</v>
      </c>
      <c r="I74" s="145" t="s">
        <v>125</v>
      </c>
      <c r="J74" s="145" t="s">
        <v>126</v>
      </c>
      <c r="K74" s="146" t="s">
        <v>444</v>
      </c>
      <c r="L74" s="146">
        <v>48</v>
      </c>
    </row>
    <row r="75" spans="1:12" ht="85.5" x14ac:dyDescent="0.25">
      <c r="A75" s="136">
        <v>330105400</v>
      </c>
      <c r="B75" s="109" t="s">
        <v>315</v>
      </c>
      <c r="C75" s="109" t="s">
        <v>441</v>
      </c>
      <c r="D75" s="101" t="s">
        <v>298</v>
      </c>
      <c r="E75" s="101" t="s">
        <v>442</v>
      </c>
      <c r="F75" s="144" t="s">
        <v>1760</v>
      </c>
      <c r="G75" s="144" t="s">
        <v>443</v>
      </c>
      <c r="H75" s="259" t="s">
        <v>1385</v>
      </c>
      <c r="I75" s="145" t="s">
        <v>1712</v>
      </c>
      <c r="J75" s="145" t="s">
        <v>1853</v>
      </c>
      <c r="K75" s="265" t="s">
        <v>1854</v>
      </c>
      <c r="L75" s="265">
        <v>8</v>
      </c>
    </row>
    <row r="76" spans="1:12" ht="85.5" x14ac:dyDescent="0.25">
      <c r="A76" s="136">
        <v>330106800</v>
      </c>
      <c r="B76" s="109" t="s">
        <v>315</v>
      </c>
      <c r="C76" s="109" t="s">
        <v>441</v>
      </c>
      <c r="D76" s="101" t="s">
        <v>298</v>
      </c>
      <c r="E76" s="101" t="s">
        <v>442</v>
      </c>
      <c r="F76" s="144" t="s">
        <v>1760</v>
      </c>
      <c r="G76" s="144" t="s">
        <v>443</v>
      </c>
      <c r="H76" s="260" t="s">
        <v>127</v>
      </c>
      <c r="I76" s="145" t="s">
        <v>128</v>
      </c>
      <c r="J76" s="145" t="s">
        <v>129</v>
      </c>
      <c r="K76" s="146" t="s">
        <v>447</v>
      </c>
      <c r="L76" s="146">
        <v>2</v>
      </c>
    </row>
    <row r="77" spans="1:12" ht="85.5" x14ac:dyDescent="0.25">
      <c r="A77" s="136">
        <v>330107400</v>
      </c>
      <c r="B77" s="109" t="s">
        <v>315</v>
      </c>
      <c r="C77" s="109" t="s">
        <v>441</v>
      </c>
      <c r="D77" s="101" t="s">
        <v>298</v>
      </c>
      <c r="E77" s="101" t="s">
        <v>442</v>
      </c>
      <c r="F77" s="144" t="s">
        <v>1760</v>
      </c>
      <c r="G77" s="144" t="s">
        <v>443</v>
      </c>
      <c r="H77" s="161" t="s">
        <v>1855</v>
      </c>
      <c r="I77" s="145" t="s">
        <v>131</v>
      </c>
      <c r="J77" s="145" t="s">
        <v>132</v>
      </c>
      <c r="K77" s="162" t="s">
        <v>449</v>
      </c>
      <c r="L77" s="162">
        <v>24</v>
      </c>
    </row>
    <row r="78" spans="1:12" ht="85.5" x14ac:dyDescent="0.25">
      <c r="A78" s="136">
        <v>330108500</v>
      </c>
      <c r="B78" s="148" t="s">
        <v>315</v>
      </c>
      <c r="C78" s="148" t="s">
        <v>441</v>
      </c>
      <c r="D78" s="149" t="s">
        <v>298</v>
      </c>
      <c r="E78" s="149" t="s">
        <v>442</v>
      </c>
      <c r="F78" s="150" t="s">
        <v>1760</v>
      </c>
      <c r="G78" s="150" t="s">
        <v>443</v>
      </c>
      <c r="H78" s="261" t="s">
        <v>1761</v>
      </c>
      <c r="I78" s="151" t="s">
        <v>1762</v>
      </c>
      <c r="J78" s="151" t="s">
        <v>1763</v>
      </c>
      <c r="K78" s="261" t="s">
        <v>1764</v>
      </c>
      <c r="L78" s="261">
        <v>9500</v>
      </c>
    </row>
    <row r="79" spans="1:12" ht="71.25" x14ac:dyDescent="0.25">
      <c r="A79" s="136">
        <v>330112600</v>
      </c>
      <c r="B79" s="109" t="s">
        <v>315</v>
      </c>
      <c r="C79" s="109" t="s">
        <v>441</v>
      </c>
      <c r="D79" s="101" t="s">
        <v>298</v>
      </c>
      <c r="E79" s="101" t="s">
        <v>442</v>
      </c>
      <c r="F79" s="144" t="s">
        <v>1760</v>
      </c>
      <c r="G79" s="144" t="s">
        <v>443</v>
      </c>
      <c r="H79" s="145" t="s">
        <v>136</v>
      </c>
      <c r="I79" s="145" t="s">
        <v>137</v>
      </c>
      <c r="J79" s="145" t="s">
        <v>138</v>
      </c>
      <c r="K79" s="146" t="s">
        <v>453</v>
      </c>
      <c r="L79" s="146">
        <v>10</v>
      </c>
    </row>
    <row r="80" spans="1:12" ht="99.75" x14ac:dyDescent="0.25">
      <c r="A80" s="136">
        <v>330112700</v>
      </c>
      <c r="B80" s="109" t="s">
        <v>315</v>
      </c>
      <c r="C80" s="109" t="s">
        <v>441</v>
      </c>
      <c r="D80" s="101" t="s">
        <v>298</v>
      </c>
      <c r="E80" s="101" t="s">
        <v>442</v>
      </c>
      <c r="F80" s="144" t="s">
        <v>1760</v>
      </c>
      <c r="G80" s="144" t="s">
        <v>443</v>
      </c>
      <c r="H80" s="192" t="s">
        <v>1856</v>
      </c>
      <c r="I80" s="145" t="s">
        <v>1711</v>
      </c>
      <c r="J80" s="145" t="s">
        <v>1857</v>
      </c>
      <c r="K80" s="193" t="s">
        <v>1858</v>
      </c>
      <c r="L80" s="193">
        <v>4</v>
      </c>
    </row>
    <row r="81" spans="1:12" ht="128.25" x14ac:dyDescent="0.25">
      <c r="A81" s="136">
        <v>330112800</v>
      </c>
      <c r="B81" s="109" t="s">
        <v>315</v>
      </c>
      <c r="C81" s="109" t="s">
        <v>441</v>
      </c>
      <c r="D81" s="101" t="s">
        <v>298</v>
      </c>
      <c r="E81" s="101" t="s">
        <v>442</v>
      </c>
      <c r="F81" s="144" t="s">
        <v>1760</v>
      </c>
      <c r="G81" s="144" t="s">
        <v>443</v>
      </c>
      <c r="H81" s="145" t="s">
        <v>139</v>
      </c>
      <c r="I81" s="145" t="s">
        <v>140</v>
      </c>
      <c r="J81" s="145" t="s">
        <v>141</v>
      </c>
      <c r="K81" s="146" t="s">
        <v>455</v>
      </c>
      <c r="L81" s="146">
        <v>20</v>
      </c>
    </row>
    <row r="82" spans="1:12" ht="63.75" x14ac:dyDescent="0.25">
      <c r="A82" s="136">
        <v>330201900</v>
      </c>
      <c r="B82" s="109" t="s">
        <v>315</v>
      </c>
      <c r="C82" s="109" t="s">
        <v>441</v>
      </c>
      <c r="D82" s="101" t="s">
        <v>298</v>
      </c>
      <c r="E82" s="101" t="s">
        <v>442</v>
      </c>
      <c r="F82" s="144" t="s">
        <v>1760</v>
      </c>
      <c r="G82" s="144" t="s">
        <v>457</v>
      </c>
      <c r="H82" s="192" t="s">
        <v>130</v>
      </c>
      <c r="I82" s="145" t="s">
        <v>142</v>
      </c>
      <c r="J82" s="145" t="s">
        <v>143</v>
      </c>
      <c r="K82" s="193" t="s">
        <v>458</v>
      </c>
      <c r="L82" s="193">
        <v>1</v>
      </c>
    </row>
    <row r="83" spans="1:12" ht="142.5" x14ac:dyDescent="0.25">
      <c r="A83" s="136">
        <v>350201000</v>
      </c>
      <c r="B83" s="109" t="s">
        <v>285</v>
      </c>
      <c r="C83" s="109" t="s">
        <v>337</v>
      </c>
      <c r="D83" s="101" t="s">
        <v>278</v>
      </c>
      <c r="E83" s="101" t="s">
        <v>461</v>
      </c>
      <c r="F83" s="144" t="s">
        <v>1593</v>
      </c>
      <c r="G83" s="144" t="s">
        <v>462</v>
      </c>
      <c r="H83" s="192" t="s">
        <v>1859</v>
      </c>
      <c r="I83" s="145" t="s">
        <v>1739</v>
      </c>
      <c r="J83" s="145" t="s">
        <v>1860</v>
      </c>
      <c r="K83" s="193" t="s">
        <v>1861</v>
      </c>
      <c r="L83" s="193">
        <v>16</v>
      </c>
    </row>
    <row r="84" spans="1:12" ht="99.75" x14ac:dyDescent="0.25">
      <c r="A84" s="136">
        <v>350201100</v>
      </c>
      <c r="B84" s="109" t="s">
        <v>285</v>
      </c>
      <c r="C84" s="109" t="s">
        <v>337</v>
      </c>
      <c r="D84" s="101" t="s">
        <v>278</v>
      </c>
      <c r="E84" s="101" t="s">
        <v>461</v>
      </c>
      <c r="F84" s="144" t="s">
        <v>1593</v>
      </c>
      <c r="G84" s="144" t="s">
        <v>462</v>
      </c>
      <c r="H84" s="145" t="s">
        <v>144</v>
      </c>
      <c r="I84" s="145" t="s">
        <v>145</v>
      </c>
      <c r="J84" s="145" t="s">
        <v>146</v>
      </c>
      <c r="K84" s="146" t="s">
        <v>301</v>
      </c>
      <c r="L84" s="146">
        <v>200</v>
      </c>
    </row>
    <row r="85" spans="1:12" ht="171" x14ac:dyDescent="0.25">
      <c r="A85" s="136">
        <v>350201500</v>
      </c>
      <c r="B85" s="109" t="s">
        <v>285</v>
      </c>
      <c r="C85" s="109" t="s">
        <v>337</v>
      </c>
      <c r="D85" s="101" t="s">
        <v>278</v>
      </c>
      <c r="E85" s="101" t="s">
        <v>461</v>
      </c>
      <c r="F85" s="144" t="s">
        <v>1593</v>
      </c>
      <c r="G85" s="144" t="s">
        <v>462</v>
      </c>
      <c r="H85" s="192" t="s">
        <v>1862</v>
      </c>
      <c r="I85" s="145" t="s">
        <v>1740</v>
      </c>
      <c r="J85" s="145" t="s">
        <v>1863</v>
      </c>
      <c r="K85" s="193" t="s">
        <v>1864</v>
      </c>
      <c r="L85" s="193">
        <v>20</v>
      </c>
    </row>
    <row r="86" spans="1:12" ht="76.5" x14ac:dyDescent="0.25">
      <c r="A86" s="136">
        <v>350204600</v>
      </c>
      <c r="B86" s="109" t="s">
        <v>285</v>
      </c>
      <c r="C86" s="109" t="s">
        <v>337</v>
      </c>
      <c r="D86" s="101" t="s">
        <v>278</v>
      </c>
      <c r="E86" s="101" t="s">
        <v>461</v>
      </c>
      <c r="F86" s="144" t="s">
        <v>1593</v>
      </c>
      <c r="G86" s="144" t="s">
        <v>462</v>
      </c>
      <c r="H86" s="192" t="s">
        <v>147</v>
      </c>
      <c r="I86" s="145" t="s">
        <v>148</v>
      </c>
      <c r="J86" s="145" t="s">
        <v>149</v>
      </c>
      <c r="K86" s="193" t="s">
        <v>463</v>
      </c>
      <c r="L86" s="193">
        <v>8</v>
      </c>
    </row>
    <row r="87" spans="1:12" ht="114" x14ac:dyDescent="0.25">
      <c r="A87" s="136">
        <v>360201304</v>
      </c>
      <c r="B87" s="109" t="s">
        <v>285</v>
      </c>
      <c r="C87" s="109" t="s">
        <v>337</v>
      </c>
      <c r="D87" s="101" t="s">
        <v>278</v>
      </c>
      <c r="E87" s="101" t="s">
        <v>465</v>
      </c>
      <c r="F87" s="144" t="s">
        <v>1865</v>
      </c>
      <c r="G87" s="144" t="s">
        <v>1866</v>
      </c>
      <c r="H87" s="192" t="s">
        <v>1867</v>
      </c>
      <c r="I87" s="145" t="s">
        <v>1741</v>
      </c>
      <c r="J87" s="145" t="s">
        <v>1868</v>
      </c>
      <c r="K87" s="193" t="s">
        <v>1869</v>
      </c>
      <c r="L87" s="193">
        <v>1</v>
      </c>
    </row>
    <row r="88" spans="1:12" ht="142.5" x14ac:dyDescent="0.25">
      <c r="A88" s="136">
        <v>360300200</v>
      </c>
      <c r="B88" s="109" t="s">
        <v>285</v>
      </c>
      <c r="C88" s="109" t="s">
        <v>337</v>
      </c>
      <c r="D88" s="101" t="s">
        <v>278</v>
      </c>
      <c r="E88" s="101" t="s">
        <v>465</v>
      </c>
      <c r="F88" s="144" t="s">
        <v>1865</v>
      </c>
      <c r="G88" s="144" t="s">
        <v>466</v>
      </c>
      <c r="H88" s="192" t="s">
        <v>150</v>
      </c>
      <c r="I88" s="145" t="s">
        <v>151</v>
      </c>
      <c r="J88" s="145" t="s">
        <v>152</v>
      </c>
      <c r="K88" s="193" t="s">
        <v>301</v>
      </c>
      <c r="L88" s="193">
        <v>300</v>
      </c>
    </row>
    <row r="89" spans="1:12" ht="156.75" x14ac:dyDescent="0.25">
      <c r="A89" s="136">
        <v>360300300</v>
      </c>
      <c r="B89" s="109" t="s">
        <v>285</v>
      </c>
      <c r="C89" s="109" t="s">
        <v>337</v>
      </c>
      <c r="D89" s="101" t="s">
        <v>278</v>
      </c>
      <c r="E89" s="101" t="s">
        <v>465</v>
      </c>
      <c r="F89" s="144" t="s">
        <v>1865</v>
      </c>
      <c r="G89" s="144" t="s">
        <v>466</v>
      </c>
      <c r="H89" s="192" t="s">
        <v>1870</v>
      </c>
      <c r="I89" s="145" t="s">
        <v>1742</v>
      </c>
      <c r="J89" s="145" t="s">
        <v>1871</v>
      </c>
      <c r="K89" s="193" t="s">
        <v>517</v>
      </c>
      <c r="L89" s="193">
        <v>1</v>
      </c>
    </row>
    <row r="90" spans="1:12" ht="71.25" x14ac:dyDescent="0.25">
      <c r="A90" s="136">
        <v>400100200</v>
      </c>
      <c r="B90" s="109" t="s">
        <v>285</v>
      </c>
      <c r="C90" s="109" t="s">
        <v>285</v>
      </c>
      <c r="D90" s="101" t="s">
        <v>322</v>
      </c>
      <c r="E90" s="101" t="s">
        <v>470</v>
      </c>
      <c r="F90" s="144" t="s">
        <v>1599</v>
      </c>
      <c r="G90" s="144" t="s">
        <v>1961</v>
      </c>
      <c r="H90" s="194" t="s">
        <v>1872</v>
      </c>
      <c r="I90" s="145" t="s">
        <v>1670</v>
      </c>
      <c r="J90" s="145" t="s">
        <v>1873</v>
      </c>
      <c r="K90" s="195" t="s">
        <v>1874</v>
      </c>
      <c r="L90" s="195">
        <v>3</v>
      </c>
    </row>
    <row r="91" spans="1:12" ht="85.5" x14ac:dyDescent="0.25">
      <c r="A91" s="136">
        <v>400100400</v>
      </c>
      <c r="B91" s="109" t="s">
        <v>285</v>
      </c>
      <c r="C91" s="109" t="s">
        <v>285</v>
      </c>
      <c r="D91" s="101" t="s">
        <v>322</v>
      </c>
      <c r="E91" s="101" t="s">
        <v>470</v>
      </c>
      <c r="F91" s="144" t="s">
        <v>1599</v>
      </c>
      <c r="G91" s="144" t="s">
        <v>1961</v>
      </c>
      <c r="H91" s="194" t="s">
        <v>1875</v>
      </c>
      <c r="I91" s="145" t="s">
        <v>1665</v>
      </c>
      <c r="J91" s="145" t="s">
        <v>1876</v>
      </c>
      <c r="K91" s="195" t="s">
        <v>517</v>
      </c>
      <c r="L91" s="247">
        <v>1</v>
      </c>
    </row>
    <row r="92" spans="1:12" ht="57" x14ac:dyDescent="0.25">
      <c r="A92" s="136">
        <v>400100700</v>
      </c>
      <c r="B92" s="109" t="s">
        <v>285</v>
      </c>
      <c r="C92" s="109" t="s">
        <v>285</v>
      </c>
      <c r="D92" s="101" t="s">
        <v>322</v>
      </c>
      <c r="E92" s="101" t="s">
        <v>470</v>
      </c>
      <c r="F92" s="144" t="s">
        <v>1599</v>
      </c>
      <c r="G92" s="144" t="s">
        <v>1961</v>
      </c>
      <c r="H92" s="185" t="s">
        <v>1153</v>
      </c>
      <c r="I92" s="145" t="s">
        <v>1667</v>
      </c>
      <c r="J92" s="145" t="s">
        <v>1877</v>
      </c>
      <c r="K92" s="186" t="s">
        <v>1878</v>
      </c>
      <c r="L92" s="196">
        <v>200</v>
      </c>
    </row>
    <row r="93" spans="1:12" ht="57" x14ac:dyDescent="0.25">
      <c r="A93" s="136">
        <v>400104200</v>
      </c>
      <c r="B93" s="109" t="s">
        <v>285</v>
      </c>
      <c r="C93" s="109" t="s">
        <v>285</v>
      </c>
      <c r="D93" s="101" t="s">
        <v>322</v>
      </c>
      <c r="E93" s="101" t="s">
        <v>470</v>
      </c>
      <c r="F93" s="144" t="s">
        <v>1599</v>
      </c>
      <c r="G93" s="144" t="s">
        <v>1961</v>
      </c>
      <c r="H93" s="194" t="s">
        <v>1879</v>
      </c>
      <c r="I93" s="145" t="s">
        <v>1880</v>
      </c>
      <c r="J93" s="145" t="s">
        <v>1881</v>
      </c>
      <c r="K93" s="195" t="s">
        <v>1882</v>
      </c>
      <c r="L93" s="195">
        <v>67</v>
      </c>
    </row>
    <row r="94" spans="1:12" ht="99.75" x14ac:dyDescent="0.25">
      <c r="A94" s="136">
        <v>400104400</v>
      </c>
      <c r="B94" s="109" t="s">
        <v>285</v>
      </c>
      <c r="C94" s="109" t="s">
        <v>285</v>
      </c>
      <c r="D94" s="101" t="s">
        <v>322</v>
      </c>
      <c r="E94" s="101" t="s">
        <v>470</v>
      </c>
      <c r="F94" s="144" t="s">
        <v>1599</v>
      </c>
      <c r="G94" s="144" t="s">
        <v>1961</v>
      </c>
      <c r="H94" s="192" t="s">
        <v>1883</v>
      </c>
      <c r="I94" s="145" t="s">
        <v>1669</v>
      </c>
      <c r="J94" s="145" t="s">
        <v>1884</v>
      </c>
      <c r="K94" s="193" t="s">
        <v>1882</v>
      </c>
      <c r="L94" s="136">
        <v>300</v>
      </c>
    </row>
    <row r="95" spans="1:12" ht="57" x14ac:dyDescent="0.25">
      <c r="A95" s="136">
        <v>400201600</v>
      </c>
      <c r="B95" s="109" t="s">
        <v>285</v>
      </c>
      <c r="C95" s="109" t="s">
        <v>334</v>
      </c>
      <c r="D95" s="101" t="s">
        <v>322</v>
      </c>
      <c r="E95" s="101" t="s">
        <v>470</v>
      </c>
      <c r="F95" s="144" t="s">
        <v>1599</v>
      </c>
      <c r="G95" s="144" t="s">
        <v>471</v>
      </c>
      <c r="H95" s="185" t="s">
        <v>1885</v>
      </c>
      <c r="I95" s="145" t="s">
        <v>1673</v>
      </c>
      <c r="J95" s="145" t="s">
        <v>1886</v>
      </c>
      <c r="K95" s="196" t="s">
        <v>423</v>
      </c>
      <c r="L95" s="196">
        <v>1</v>
      </c>
    </row>
    <row r="96" spans="1:12" ht="171" x14ac:dyDescent="0.25">
      <c r="A96" s="136">
        <v>400201601</v>
      </c>
      <c r="B96" s="109" t="s">
        <v>285</v>
      </c>
      <c r="C96" s="109" t="s">
        <v>334</v>
      </c>
      <c r="D96" s="101" t="s">
        <v>322</v>
      </c>
      <c r="E96" s="101" t="s">
        <v>470</v>
      </c>
      <c r="F96" s="144" t="s">
        <v>1599</v>
      </c>
      <c r="G96" s="144" t="s">
        <v>471</v>
      </c>
      <c r="H96" s="185" t="s">
        <v>1887</v>
      </c>
      <c r="I96" s="145" t="s">
        <v>1673</v>
      </c>
      <c r="J96" s="145" t="s">
        <v>1888</v>
      </c>
      <c r="K96" s="186" t="s">
        <v>517</v>
      </c>
      <c r="L96" s="196">
        <v>12</v>
      </c>
    </row>
    <row r="97" spans="1:12" ht="76.5" x14ac:dyDescent="0.25">
      <c r="A97" s="136">
        <v>400202000</v>
      </c>
      <c r="B97" s="148" t="s">
        <v>297</v>
      </c>
      <c r="C97" s="148" t="s">
        <v>469</v>
      </c>
      <c r="D97" s="149" t="s">
        <v>322</v>
      </c>
      <c r="E97" s="149" t="s">
        <v>470</v>
      </c>
      <c r="F97" s="150" t="s">
        <v>1599</v>
      </c>
      <c r="G97" s="150" t="s">
        <v>471</v>
      </c>
      <c r="H97" s="167" t="s">
        <v>153</v>
      </c>
      <c r="I97" s="151" t="s">
        <v>154</v>
      </c>
      <c r="J97" s="151" t="s">
        <v>155</v>
      </c>
      <c r="K97" s="168" t="s">
        <v>472</v>
      </c>
      <c r="L97" s="176">
        <v>40000</v>
      </c>
    </row>
    <row r="98" spans="1:12" ht="128.25" x14ac:dyDescent="0.25">
      <c r="A98" s="136">
        <v>400203400</v>
      </c>
      <c r="B98" s="109" t="s">
        <v>285</v>
      </c>
      <c r="C98" s="109" t="s">
        <v>334</v>
      </c>
      <c r="D98" s="101" t="s">
        <v>322</v>
      </c>
      <c r="E98" s="101" t="s">
        <v>470</v>
      </c>
      <c r="F98" s="144" t="s">
        <v>1599</v>
      </c>
      <c r="G98" s="144" t="s">
        <v>471</v>
      </c>
      <c r="H98" s="185" t="s">
        <v>1889</v>
      </c>
      <c r="I98" s="145" t="s">
        <v>1672</v>
      </c>
      <c r="J98" s="145" t="s">
        <v>1890</v>
      </c>
      <c r="K98" s="186" t="s">
        <v>1891</v>
      </c>
      <c r="L98" s="196">
        <v>1</v>
      </c>
    </row>
    <row r="99" spans="1:12" ht="89.25" x14ac:dyDescent="0.25">
      <c r="A99" s="136">
        <v>400300600</v>
      </c>
      <c r="B99" s="101" t="s">
        <v>285</v>
      </c>
      <c r="C99" s="172" t="s">
        <v>321</v>
      </c>
      <c r="D99" s="101" t="s">
        <v>322</v>
      </c>
      <c r="E99" s="101" t="s">
        <v>470</v>
      </c>
      <c r="F99" s="144" t="s">
        <v>1599</v>
      </c>
      <c r="G99" s="144" t="s">
        <v>474</v>
      </c>
      <c r="H99" s="161" t="s">
        <v>1758</v>
      </c>
      <c r="I99" s="145" t="s">
        <v>1677</v>
      </c>
      <c r="J99" s="145" t="s">
        <v>1759</v>
      </c>
      <c r="K99" s="162" t="s">
        <v>517</v>
      </c>
      <c r="L99" s="169">
        <v>1</v>
      </c>
    </row>
    <row r="100" spans="1:12" ht="114" x14ac:dyDescent="0.25">
      <c r="A100" s="136">
        <v>400300800</v>
      </c>
      <c r="B100" s="109" t="s">
        <v>285</v>
      </c>
      <c r="C100" s="109" t="s">
        <v>334</v>
      </c>
      <c r="D100" s="101" t="s">
        <v>322</v>
      </c>
      <c r="E100" s="101" t="s">
        <v>470</v>
      </c>
      <c r="F100" s="144" t="s">
        <v>1599</v>
      </c>
      <c r="G100" s="144" t="s">
        <v>474</v>
      </c>
      <c r="H100" s="185" t="s">
        <v>1892</v>
      </c>
      <c r="I100" s="145" t="s">
        <v>1675</v>
      </c>
      <c r="J100" s="145" t="s">
        <v>1893</v>
      </c>
      <c r="K100" s="186" t="s">
        <v>1777</v>
      </c>
      <c r="L100" s="186">
        <v>2</v>
      </c>
    </row>
    <row r="101" spans="1:12" ht="89.25" x14ac:dyDescent="0.25">
      <c r="A101" s="136">
        <v>400301200</v>
      </c>
      <c r="B101" s="109" t="s">
        <v>285</v>
      </c>
      <c r="C101" s="109" t="s">
        <v>334</v>
      </c>
      <c r="D101" s="101" t="s">
        <v>322</v>
      </c>
      <c r="E101" s="101" t="s">
        <v>470</v>
      </c>
      <c r="F101" s="144" t="s">
        <v>1599</v>
      </c>
      <c r="G101" s="144" t="s">
        <v>474</v>
      </c>
      <c r="H101" s="185" t="s">
        <v>1894</v>
      </c>
      <c r="I101" s="145" t="s">
        <v>1895</v>
      </c>
      <c r="J101" s="145" t="s">
        <v>1896</v>
      </c>
      <c r="K101" s="186" t="s">
        <v>1897</v>
      </c>
      <c r="L101" s="196">
        <v>1</v>
      </c>
    </row>
    <row r="102" spans="1:12" ht="114" x14ac:dyDescent="0.25">
      <c r="A102" s="136">
        <v>400304700</v>
      </c>
      <c r="B102" s="109" t="s">
        <v>285</v>
      </c>
      <c r="C102" s="109" t="s">
        <v>334</v>
      </c>
      <c r="D102" s="101" t="s">
        <v>322</v>
      </c>
      <c r="E102" s="101" t="s">
        <v>470</v>
      </c>
      <c r="F102" s="144" t="s">
        <v>1599</v>
      </c>
      <c r="G102" s="144" t="s">
        <v>474</v>
      </c>
      <c r="H102" s="161" t="s">
        <v>156</v>
      </c>
      <c r="I102" s="145" t="s">
        <v>157</v>
      </c>
      <c r="J102" s="145" t="s">
        <v>158</v>
      </c>
      <c r="K102" s="162" t="s">
        <v>475</v>
      </c>
      <c r="L102" s="169">
        <v>19353</v>
      </c>
    </row>
    <row r="103" spans="1:12" ht="114" x14ac:dyDescent="0.25">
      <c r="A103" s="136">
        <v>400304700</v>
      </c>
      <c r="B103" s="109" t="s">
        <v>285</v>
      </c>
      <c r="C103" s="109" t="s">
        <v>334</v>
      </c>
      <c r="D103" s="101" t="s">
        <v>322</v>
      </c>
      <c r="E103" s="101" t="s">
        <v>470</v>
      </c>
      <c r="F103" s="144" t="s">
        <v>1599</v>
      </c>
      <c r="G103" s="144" t="s">
        <v>474</v>
      </c>
      <c r="H103" s="161" t="s">
        <v>156</v>
      </c>
      <c r="I103" s="145" t="s">
        <v>157</v>
      </c>
      <c r="J103" s="145" t="s">
        <v>158</v>
      </c>
      <c r="K103" s="162" t="s">
        <v>475</v>
      </c>
      <c r="L103" s="169">
        <v>19353</v>
      </c>
    </row>
    <row r="104" spans="1:12" ht="85.5" x14ac:dyDescent="0.25">
      <c r="A104" s="136">
        <v>410101400</v>
      </c>
      <c r="B104" s="109" t="s">
        <v>315</v>
      </c>
      <c r="C104" s="109" t="s">
        <v>478</v>
      </c>
      <c r="D104" s="101" t="s">
        <v>298</v>
      </c>
      <c r="E104" s="101" t="s">
        <v>479</v>
      </c>
      <c r="F104" s="144" t="s">
        <v>1591</v>
      </c>
      <c r="G104" s="144" t="s">
        <v>484</v>
      </c>
      <c r="H104" s="185" t="s">
        <v>1898</v>
      </c>
      <c r="I104" s="145" t="s">
        <v>1714</v>
      </c>
      <c r="J104" s="145" t="s">
        <v>1899</v>
      </c>
      <c r="K104" s="186" t="s">
        <v>1900</v>
      </c>
      <c r="L104" s="186">
        <v>500</v>
      </c>
    </row>
    <row r="105" spans="1:12" ht="63.75" x14ac:dyDescent="0.25">
      <c r="A105" s="136">
        <v>410103800</v>
      </c>
      <c r="B105" s="109" t="s">
        <v>315</v>
      </c>
      <c r="C105" s="109" t="s">
        <v>478</v>
      </c>
      <c r="D105" s="101" t="s">
        <v>298</v>
      </c>
      <c r="E105" s="101" t="s">
        <v>479</v>
      </c>
      <c r="F105" s="144" t="s">
        <v>1591</v>
      </c>
      <c r="G105" s="144" t="s">
        <v>484</v>
      </c>
      <c r="H105" s="161" t="s">
        <v>159</v>
      </c>
      <c r="I105" s="145" t="s">
        <v>160</v>
      </c>
      <c r="J105" s="145" t="s">
        <v>161</v>
      </c>
      <c r="K105" s="162" t="s">
        <v>481</v>
      </c>
      <c r="L105" s="162">
        <v>3</v>
      </c>
    </row>
    <row r="106" spans="1:12" ht="99.75" x14ac:dyDescent="0.25">
      <c r="A106" s="136">
        <v>410103801</v>
      </c>
      <c r="B106" s="109" t="s">
        <v>315</v>
      </c>
      <c r="C106" s="109" t="s">
        <v>478</v>
      </c>
      <c r="D106" s="101" t="s">
        <v>298</v>
      </c>
      <c r="E106" s="101" t="s">
        <v>479</v>
      </c>
      <c r="F106" s="144" t="s">
        <v>1591</v>
      </c>
      <c r="G106" s="144" t="s">
        <v>484</v>
      </c>
      <c r="H106" s="161" t="s">
        <v>162</v>
      </c>
      <c r="I106" s="145" t="s">
        <v>160</v>
      </c>
      <c r="J106" s="145" t="s">
        <v>163</v>
      </c>
      <c r="K106" s="160" t="s">
        <v>481</v>
      </c>
      <c r="L106" s="160">
        <v>16</v>
      </c>
    </row>
    <row r="107" spans="1:12" ht="114" x14ac:dyDescent="0.25">
      <c r="A107" s="136">
        <v>410106800</v>
      </c>
      <c r="B107" s="148" t="s">
        <v>297</v>
      </c>
      <c r="C107" s="148" t="s">
        <v>310</v>
      </c>
      <c r="D107" s="149" t="s">
        <v>298</v>
      </c>
      <c r="E107" s="149" t="s">
        <v>479</v>
      </c>
      <c r="F107" s="150" t="s">
        <v>1591</v>
      </c>
      <c r="G107" s="150" t="s">
        <v>484</v>
      </c>
      <c r="H107" s="167" t="s">
        <v>164</v>
      </c>
      <c r="I107" s="151" t="s">
        <v>165</v>
      </c>
      <c r="J107" s="151" t="s">
        <v>166</v>
      </c>
      <c r="K107" s="177" t="s">
        <v>463</v>
      </c>
      <c r="L107" s="177">
        <v>12</v>
      </c>
    </row>
    <row r="108" spans="1:12" ht="85.5" x14ac:dyDescent="0.25">
      <c r="A108" s="136">
        <v>410110000</v>
      </c>
      <c r="B108" s="109" t="s">
        <v>315</v>
      </c>
      <c r="C108" s="109" t="s">
        <v>478</v>
      </c>
      <c r="D108" s="101" t="s">
        <v>298</v>
      </c>
      <c r="E108" s="101" t="s">
        <v>479</v>
      </c>
      <c r="F108" s="144" t="s">
        <v>1591</v>
      </c>
      <c r="G108" s="144" t="s">
        <v>484</v>
      </c>
      <c r="H108" s="161" t="s">
        <v>167</v>
      </c>
      <c r="I108" s="145" t="s">
        <v>168</v>
      </c>
      <c r="J108" s="145" t="s">
        <v>1765</v>
      </c>
      <c r="K108" s="162" t="s">
        <v>307</v>
      </c>
      <c r="L108" s="146">
        <v>300</v>
      </c>
    </row>
    <row r="109" spans="1:12" ht="102" x14ac:dyDescent="0.25">
      <c r="A109" s="136">
        <v>410200400</v>
      </c>
      <c r="B109" s="109" t="s">
        <v>315</v>
      </c>
      <c r="C109" s="109" t="s">
        <v>478</v>
      </c>
      <c r="D109" s="101" t="s">
        <v>298</v>
      </c>
      <c r="E109" s="101" t="s">
        <v>479</v>
      </c>
      <c r="F109" s="144" t="s">
        <v>1591</v>
      </c>
      <c r="G109" s="144" t="s">
        <v>487</v>
      </c>
      <c r="H109" s="185" t="s">
        <v>1901</v>
      </c>
      <c r="I109" s="145" t="s">
        <v>1715</v>
      </c>
      <c r="J109" s="145" t="s">
        <v>1902</v>
      </c>
      <c r="K109" s="186" t="s">
        <v>1903</v>
      </c>
      <c r="L109" s="186">
        <v>1</v>
      </c>
    </row>
    <row r="110" spans="1:12" ht="142.5" x14ac:dyDescent="0.25">
      <c r="A110" s="136">
        <v>410203800</v>
      </c>
      <c r="B110" s="48" t="s">
        <v>297</v>
      </c>
      <c r="C110" s="48" t="s">
        <v>297</v>
      </c>
      <c r="D110" s="101" t="s">
        <v>298</v>
      </c>
      <c r="E110" s="101" t="s">
        <v>479</v>
      </c>
      <c r="F110" s="144" t="s">
        <v>1591</v>
      </c>
      <c r="G110" s="144" t="s">
        <v>487</v>
      </c>
      <c r="H110" s="210" t="s">
        <v>1904</v>
      </c>
      <c r="I110" s="145" t="s">
        <v>1905</v>
      </c>
      <c r="J110" s="145" t="s">
        <v>1906</v>
      </c>
      <c r="K110" s="186" t="s">
        <v>1907</v>
      </c>
      <c r="L110" s="199">
        <v>100</v>
      </c>
    </row>
    <row r="111" spans="1:12" ht="128.25" x14ac:dyDescent="0.25">
      <c r="A111" s="136">
        <v>410204600</v>
      </c>
      <c r="B111" s="109" t="s">
        <v>315</v>
      </c>
      <c r="C111" s="109" t="s">
        <v>315</v>
      </c>
      <c r="D111" s="101" t="s">
        <v>298</v>
      </c>
      <c r="E111" s="101" t="s">
        <v>479</v>
      </c>
      <c r="F111" s="144" t="s">
        <v>1591</v>
      </c>
      <c r="G111" s="144" t="s">
        <v>487</v>
      </c>
      <c r="H111" s="161" t="s">
        <v>170</v>
      </c>
      <c r="I111" s="145" t="s">
        <v>171</v>
      </c>
      <c r="J111" s="145" t="s">
        <v>172</v>
      </c>
      <c r="K111" s="162" t="s">
        <v>463</v>
      </c>
      <c r="L111" s="162">
        <v>20</v>
      </c>
    </row>
    <row r="112" spans="1:12" ht="114" x14ac:dyDescent="0.25">
      <c r="A112" s="136">
        <v>410204700</v>
      </c>
      <c r="B112" s="109" t="s">
        <v>315</v>
      </c>
      <c r="C112" s="109" t="s">
        <v>315</v>
      </c>
      <c r="D112" s="101" t="s">
        <v>298</v>
      </c>
      <c r="E112" s="101" t="s">
        <v>479</v>
      </c>
      <c r="F112" s="144" t="s">
        <v>1591</v>
      </c>
      <c r="G112" s="144" t="s">
        <v>487</v>
      </c>
      <c r="H112" s="161" t="s">
        <v>173</v>
      </c>
      <c r="I112" s="145" t="s">
        <v>174</v>
      </c>
      <c r="J112" s="145" t="s">
        <v>175</v>
      </c>
      <c r="K112" s="162" t="s">
        <v>489</v>
      </c>
      <c r="L112" s="162">
        <v>2</v>
      </c>
    </row>
    <row r="113" spans="1:12" ht="102" x14ac:dyDescent="0.25">
      <c r="A113" s="136">
        <v>410205200</v>
      </c>
      <c r="B113" s="109" t="s">
        <v>315</v>
      </c>
      <c r="C113" s="109" t="s">
        <v>315</v>
      </c>
      <c r="D113" s="101" t="s">
        <v>298</v>
      </c>
      <c r="E113" s="101" t="s">
        <v>479</v>
      </c>
      <c r="F113" s="144" t="s">
        <v>1591</v>
      </c>
      <c r="G113" s="144" t="s">
        <v>487</v>
      </c>
      <c r="H113" s="161" t="s">
        <v>176</v>
      </c>
      <c r="I113" s="145" t="s">
        <v>177</v>
      </c>
      <c r="J113" s="145" t="s">
        <v>178</v>
      </c>
      <c r="K113" s="162" t="s">
        <v>491</v>
      </c>
      <c r="L113" s="162">
        <v>100</v>
      </c>
    </row>
    <row r="114" spans="1:12" ht="85.5" x14ac:dyDescent="0.25">
      <c r="A114" s="136">
        <v>410305200</v>
      </c>
      <c r="B114" s="178" t="s">
        <v>315</v>
      </c>
      <c r="C114" s="178" t="s">
        <v>478</v>
      </c>
      <c r="D114" s="101" t="s">
        <v>298</v>
      </c>
      <c r="E114" s="101" t="s">
        <v>479</v>
      </c>
      <c r="F114" s="144" t="s">
        <v>1591</v>
      </c>
      <c r="G114" s="144" t="s">
        <v>493</v>
      </c>
      <c r="H114" s="210" t="s">
        <v>179</v>
      </c>
      <c r="I114" s="145" t="s">
        <v>180</v>
      </c>
      <c r="J114" s="145" t="s">
        <v>181</v>
      </c>
      <c r="K114" s="199" t="s">
        <v>382</v>
      </c>
      <c r="L114" s="199">
        <v>3109</v>
      </c>
    </row>
    <row r="115" spans="1:12" ht="99.75" x14ac:dyDescent="0.25">
      <c r="A115" s="136">
        <v>410305500</v>
      </c>
      <c r="B115" s="109" t="s">
        <v>315</v>
      </c>
      <c r="C115" s="109" t="s">
        <v>478</v>
      </c>
      <c r="D115" s="101" t="s">
        <v>298</v>
      </c>
      <c r="E115" s="101" t="s">
        <v>479</v>
      </c>
      <c r="F115" s="144" t="s">
        <v>1591</v>
      </c>
      <c r="G115" s="144" t="s">
        <v>493</v>
      </c>
      <c r="H115" s="210" t="s">
        <v>1409</v>
      </c>
      <c r="I115" s="145" t="s">
        <v>1719</v>
      </c>
      <c r="J115" s="145" t="s">
        <v>1908</v>
      </c>
      <c r="K115" s="199" t="s">
        <v>380</v>
      </c>
      <c r="L115" s="199">
        <v>20</v>
      </c>
    </row>
    <row r="116" spans="1:12" ht="99.75" x14ac:dyDescent="0.25">
      <c r="A116" s="136">
        <v>410305700</v>
      </c>
      <c r="B116" s="109" t="s">
        <v>315</v>
      </c>
      <c r="C116" s="109" t="s">
        <v>315</v>
      </c>
      <c r="D116" s="101" t="s">
        <v>298</v>
      </c>
      <c r="E116" s="101" t="s">
        <v>479</v>
      </c>
      <c r="F116" s="144" t="s">
        <v>1591</v>
      </c>
      <c r="G116" s="144" t="s">
        <v>493</v>
      </c>
      <c r="H116" s="185" t="s">
        <v>1909</v>
      </c>
      <c r="I116" s="145" t="s">
        <v>1717</v>
      </c>
      <c r="J116" s="145" t="s">
        <v>1910</v>
      </c>
      <c r="K116" s="186" t="s">
        <v>380</v>
      </c>
      <c r="L116" s="186">
        <v>20</v>
      </c>
    </row>
    <row r="117" spans="1:12" ht="142.5" x14ac:dyDescent="0.25">
      <c r="A117" s="136">
        <v>410306100</v>
      </c>
      <c r="B117" s="109" t="s">
        <v>315</v>
      </c>
      <c r="C117" s="109" t="s">
        <v>478</v>
      </c>
      <c r="D117" s="101" t="s">
        <v>298</v>
      </c>
      <c r="E117" s="101" t="s">
        <v>479</v>
      </c>
      <c r="F117" s="144" t="s">
        <v>1591</v>
      </c>
      <c r="G117" s="144" t="s">
        <v>493</v>
      </c>
      <c r="H117" s="145" t="s">
        <v>182</v>
      </c>
      <c r="I117" s="145" t="s">
        <v>183</v>
      </c>
      <c r="J117" s="145" t="s">
        <v>184</v>
      </c>
      <c r="K117" s="146" t="s">
        <v>495</v>
      </c>
      <c r="L117" s="146">
        <v>724</v>
      </c>
    </row>
    <row r="118" spans="1:12" ht="89.25" x14ac:dyDescent="0.25">
      <c r="A118" s="136">
        <v>410400800</v>
      </c>
      <c r="B118" s="109" t="s">
        <v>315</v>
      </c>
      <c r="C118" s="109" t="s">
        <v>478</v>
      </c>
      <c r="D118" s="101" t="s">
        <v>298</v>
      </c>
      <c r="E118" s="101" t="s">
        <v>479</v>
      </c>
      <c r="F118" s="144" t="s">
        <v>1591</v>
      </c>
      <c r="G118" s="144" t="s">
        <v>498</v>
      </c>
      <c r="H118" s="161" t="s">
        <v>188</v>
      </c>
      <c r="I118" s="145" t="s">
        <v>186</v>
      </c>
      <c r="J118" s="145" t="s">
        <v>187</v>
      </c>
      <c r="K118" s="162" t="s">
        <v>382</v>
      </c>
      <c r="L118" s="245">
        <v>90</v>
      </c>
    </row>
    <row r="119" spans="1:12" ht="89.25" x14ac:dyDescent="0.25">
      <c r="A119" s="136">
        <v>410400800</v>
      </c>
      <c r="B119" s="109" t="s">
        <v>315</v>
      </c>
      <c r="C119" s="109" t="s">
        <v>478</v>
      </c>
      <c r="D119" s="101" t="s">
        <v>298</v>
      </c>
      <c r="E119" s="101" t="s">
        <v>479</v>
      </c>
      <c r="F119" s="144" t="s">
        <v>1591</v>
      </c>
      <c r="G119" s="144" t="s">
        <v>498</v>
      </c>
      <c r="H119" s="161" t="s">
        <v>185</v>
      </c>
      <c r="I119" s="145" t="s">
        <v>186</v>
      </c>
      <c r="J119" s="145" t="s">
        <v>187</v>
      </c>
      <c r="K119" s="165" t="s">
        <v>382</v>
      </c>
      <c r="L119" s="165">
        <v>465</v>
      </c>
    </row>
    <row r="120" spans="1:12" ht="89.25" x14ac:dyDescent="0.25">
      <c r="A120" s="136">
        <v>410402000</v>
      </c>
      <c r="B120" s="148" t="s">
        <v>315</v>
      </c>
      <c r="C120" s="148" t="s">
        <v>478</v>
      </c>
      <c r="D120" s="149" t="s">
        <v>298</v>
      </c>
      <c r="E120" s="149" t="s">
        <v>479</v>
      </c>
      <c r="F120" s="150" t="s">
        <v>1591</v>
      </c>
      <c r="G120" s="150" t="s">
        <v>498</v>
      </c>
      <c r="H120" s="167" t="s">
        <v>189</v>
      </c>
      <c r="I120" s="151" t="s">
        <v>190</v>
      </c>
      <c r="J120" s="151" t="s">
        <v>191</v>
      </c>
      <c r="K120" s="168" t="s">
        <v>307</v>
      </c>
      <c r="L120" s="168">
        <v>200</v>
      </c>
    </row>
    <row r="121" spans="1:12" ht="89.25" x14ac:dyDescent="0.25">
      <c r="A121" s="136">
        <v>410402700</v>
      </c>
      <c r="B121" s="109" t="s">
        <v>315</v>
      </c>
      <c r="C121" s="109" t="s">
        <v>478</v>
      </c>
      <c r="D121" s="101" t="s">
        <v>298</v>
      </c>
      <c r="E121" s="101" t="s">
        <v>479</v>
      </c>
      <c r="F121" s="144" t="s">
        <v>1591</v>
      </c>
      <c r="G121" s="144" t="s">
        <v>498</v>
      </c>
      <c r="H121" s="161" t="s">
        <v>192</v>
      </c>
      <c r="I121" s="145" t="s">
        <v>193</v>
      </c>
      <c r="J121" s="145" t="s">
        <v>194</v>
      </c>
      <c r="K121" s="162" t="s">
        <v>307</v>
      </c>
      <c r="L121" s="162">
        <v>118</v>
      </c>
    </row>
    <row r="122" spans="1:12" ht="85.5" x14ac:dyDescent="0.25">
      <c r="A122" s="136">
        <v>430100400</v>
      </c>
      <c r="B122" s="109" t="s">
        <v>315</v>
      </c>
      <c r="C122" s="109" t="s">
        <v>506</v>
      </c>
      <c r="D122" s="101" t="s">
        <v>298</v>
      </c>
      <c r="E122" s="101" t="s">
        <v>507</v>
      </c>
      <c r="F122" s="144" t="s">
        <v>1766</v>
      </c>
      <c r="G122" s="144" t="s">
        <v>1959</v>
      </c>
      <c r="H122" s="161" t="s">
        <v>195</v>
      </c>
      <c r="I122" s="145" t="s">
        <v>196</v>
      </c>
      <c r="J122" s="145" t="s">
        <v>197</v>
      </c>
      <c r="K122" s="162" t="s">
        <v>509</v>
      </c>
      <c r="L122" s="162">
        <v>10</v>
      </c>
    </row>
    <row r="123" spans="1:12" ht="71.25" x14ac:dyDescent="0.25">
      <c r="A123" s="136">
        <v>430101500</v>
      </c>
      <c r="B123" s="109" t="s">
        <v>315</v>
      </c>
      <c r="C123" s="109" t="s">
        <v>506</v>
      </c>
      <c r="D123" s="101" t="s">
        <v>298</v>
      </c>
      <c r="E123" s="101" t="s">
        <v>507</v>
      </c>
      <c r="F123" s="144" t="s">
        <v>1766</v>
      </c>
      <c r="G123" s="144" t="s">
        <v>1959</v>
      </c>
      <c r="H123" s="210" t="s">
        <v>1913</v>
      </c>
      <c r="I123" s="145" t="s">
        <v>1723</v>
      </c>
      <c r="J123" s="145" t="s">
        <v>1914</v>
      </c>
      <c r="K123" s="211" t="s">
        <v>1915</v>
      </c>
      <c r="L123" s="211">
        <v>2</v>
      </c>
    </row>
    <row r="124" spans="1:12" ht="71.25" x14ac:dyDescent="0.25">
      <c r="A124" s="136">
        <v>430101900</v>
      </c>
      <c r="B124" s="109" t="s">
        <v>315</v>
      </c>
      <c r="C124" s="109" t="s">
        <v>506</v>
      </c>
      <c r="D124" s="101" t="s">
        <v>298</v>
      </c>
      <c r="E124" s="101" t="s">
        <v>507</v>
      </c>
      <c r="F124" s="144" t="s">
        <v>1766</v>
      </c>
      <c r="G124" s="144" t="s">
        <v>1959</v>
      </c>
      <c r="H124" s="210" t="s">
        <v>1446</v>
      </c>
      <c r="I124" s="145" t="s">
        <v>1916</v>
      </c>
      <c r="J124" s="145" t="s">
        <v>1917</v>
      </c>
      <c r="K124" s="211" t="s">
        <v>1918</v>
      </c>
      <c r="L124" s="211">
        <v>5</v>
      </c>
    </row>
    <row r="125" spans="1:12" ht="63.75" x14ac:dyDescent="0.25">
      <c r="A125" s="136">
        <v>430102600</v>
      </c>
      <c r="B125" s="109" t="s">
        <v>315</v>
      </c>
      <c r="C125" s="109" t="s">
        <v>506</v>
      </c>
      <c r="D125" s="101" t="s">
        <v>298</v>
      </c>
      <c r="E125" s="101" t="s">
        <v>507</v>
      </c>
      <c r="F125" s="144" t="s">
        <v>1766</v>
      </c>
      <c r="G125" s="144" t="s">
        <v>1959</v>
      </c>
      <c r="H125" s="210" t="s">
        <v>1451</v>
      </c>
      <c r="I125" s="145" t="s">
        <v>1725</v>
      </c>
      <c r="J125" s="145" t="s">
        <v>1919</v>
      </c>
      <c r="K125" s="211" t="s">
        <v>1915</v>
      </c>
      <c r="L125" s="211">
        <v>1</v>
      </c>
    </row>
    <row r="126" spans="1:12" ht="85.5" x14ac:dyDescent="0.25">
      <c r="A126" s="136">
        <v>430102700</v>
      </c>
      <c r="B126" s="109" t="s">
        <v>315</v>
      </c>
      <c r="C126" s="109" t="s">
        <v>506</v>
      </c>
      <c r="D126" s="101" t="s">
        <v>298</v>
      </c>
      <c r="E126" s="101" t="s">
        <v>507</v>
      </c>
      <c r="F126" s="144" t="s">
        <v>1766</v>
      </c>
      <c r="G126" s="144" t="s">
        <v>1959</v>
      </c>
      <c r="H126" s="210" t="s">
        <v>1920</v>
      </c>
      <c r="I126" s="145" t="s">
        <v>1721</v>
      </c>
      <c r="J126" s="145" t="s">
        <v>1921</v>
      </c>
      <c r="K126" s="211" t="s">
        <v>1915</v>
      </c>
      <c r="L126" s="211">
        <v>1</v>
      </c>
    </row>
    <row r="127" spans="1:12" ht="114" x14ac:dyDescent="0.25">
      <c r="A127" s="136">
        <v>430103100</v>
      </c>
      <c r="B127" s="109" t="s">
        <v>315</v>
      </c>
      <c r="C127" s="109" t="s">
        <v>506</v>
      </c>
      <c r="D127" s="101" t="s">
        <v>298</v>
      </c>
      <c r="E127" s="101" t="s">
        <v>507</v>
      </c>
      <c r="F127" s="144" t="s">
        <v>1766</v>
      </c>
      <c r="G127" s="144" t="s">
        <v>1959</v>
      </c>
      <c r="H127" s="210" t="s">
        <v>1922</v>
      </c>
      <c r="I127" s="145" t="s">
        <v>1722</v>
      </c>
      <c r="J127" s="145" t="s">
        <v>1923</v>
      </c>
      <c r="K127" s="211" t="s">
        <v>1891</v>
      </c>
      <c r="L127" s="211">
        <v>1</v>
      </c>
    </row>
    <row r="128" spans="1:12" ht="63.75" x14ac:dyDescent="0.25">
      <c r="A128" s="136">
        <v>430103201</v>
      </c>
      <c r="B128" s="109" t="s">
        <v>315</v>
      </c>
      <c r="C128" s="109" t="s">
        <v>506</v>
      </c>
      <c r="D128" s="101" t="s">
        <v>298</v>
      </c>
      <c r="E128" s="101" t="s">
        <v>507</v>
      </c>
      <c r="F128" s="144" t="s">
        <v>1766</v>
      </c>
      <c r="G128" s="144" t="s">
        <v>1959</v>
      </c>
      <c r="H128" s="161" t="s">
        <v>198</v>
      </c>
      <c r="I128" s="145" t="s">
        <v>199</v>
      </c>
      <c r="J128" s="145" t="s">
        <v>200</v>
      </c>
      <c r="K128" s="162" t="s">
        <v>512</v>
      </c>
      <c r="L128" s="162">
        <v>3500</v>
      </c>
    </row>
    <row r="129" spans="1:12" ht="120" x14ac:dyDescent="0.25">
      <c r="A129" s="136">
        <v>430103700</v>
      </c>
      <c r="B129" s="109" t="s">
        <v>315</v>
      </c>
      <c r="C129" s="109" t="s">
        <v>506</v>
      </c>
      <c r="D129" s="101" t="s">
        <v>298</v>
      </c>
      <c r="E129" s="101" t="s">
        <v>507</v>
      </c>
      <c r="F129" s="144" t="s">
        <v>1766</v>
      </c>
      <c r="G129" s="144" t="s">
        <v>1959</v>
      </c>
      <c r="H129" s="161" t="s">
        <v>201</v>
      </c>
      <c r="I129" s="145" t="s">
        <v>202</v>
      </c>
      <c r="J129" s="180" t="s">
        <v>203</v>
      </c>
      <c r="K129" s="162" t="s">
        <v>301</v>
      </c>
      <c r="L129" s="162">
        <v>1200</v>
      </c>
    </row>
    <row r="130" spans="1:12" ht="114" x14ac:dyDescent="0.25">
      <c r="A130" s="136">
        <v>430103801</v>
      </c>
      <c r="B130" s="109" t="s">
        <v>315</v>
      </c>
      <c r="C130" s="109" t="s">
        <v>506</v>
      </c>
      <c r="D130" s="101" t="s">
        <v>298</v>
      </c>
      <c r="E130" s="101" t="s">
        <v>507</v>
      </c>
      <c r="F130" s="144" t="s">
        <v>1766</v>
      </c>
      <c r="G130" s="144" t="s">
        <v>1959</v>
      </c>
      <c r="H130" s="210" t="s">
        <v>204</v>
      </c>
      <c r="I130" s="145" t="s">
        <v>205</v>
      </c>
      <c r="J130" s="145" t="s">
        <v>206</v>
      </c>
      <c r="K130" s="212" t="s">
        <v>301</v>
      </c>
      <c r="L130" s="212">
        <v>5200</v>
      </c>
    </row>
    <row r="131" spans="1:12" ht="89.25" x14ac:dyDescent="0.25">
      <c r="A131" s="136">
        <v>450102600</v>
      </c>
      <c r="B131" s="109" t="s">
        <v>297</v>
      </c>
      <c r="C131" s="109" t="s">
        <v>297</v>
      </c>
      <c r="D131" s="101" t="s">
        <v>322</v>
      </c>
      <c r="E131" s="101" t="s">
        <v>279</v>
      </c>
      <c r="F131" s="144" t="s">
        <v>1748</v>
      </c>
      <c r="G131" s="144" t="s">
        <v>323</v>
      </c>
      <c r="H131" s="161" t="s">
        <v>207</v>
      </c>
      <c r="I131" s="145" t="s">
        <v>208</v>
      </c>
      <c r="J131" s="145" t="s">
        <v>209</v>
      </c>
      <c r="K131" s="162" t="s">
        <v>517</v>
      </c>
      <c r="L131" s="166">
        <v>1</v>
      </c>
    </row>
    <row r="132" spans="1:12" ht="99.75" x14ac:dyDescent="0.25">
      <c r="A132" s="136">
        <v>450102900</v>
      </c>
      <c r="B132" s="48" t="s">
        <v>297</v>
      </c>
      <c r="C132" s="48" t="s">
        <v>297</v>
      </c>
      <c r="D132" s="101" t="s">
        <v>322</v>
      </c>
      <c r="E132" s="101" t="s">
        <v>279</v>
      </c>
      <c r="F132" s="144" t="s">
        <v>1748</v>
      </c>
      <c r="G132" s="144" t="s">
        <v>323</v>
      </c>
      <c r="H132" s="192" t="s">
        <v>210</v>
      </c>
      <c r="I132" s="145" t="s">
        <v>211</v>
      </c>
      <c r="J132" s="145" t="s">
        <v>212</v>
      </c>
      <c r="K132" s="193" t="s">
        <v>519</v>
      </c>
      <c r="L132" s="179">
        <v>4</v>
      </c>
    </row>
    <row r="133" spans="1:12" ht="89.25" x14ac:dyDescent="0.25">
      <c r="A133" s="136">
        <v>450105001</v>
      </c>
      <c r="B133" s="109" t="s">
        <v>315</v>
      </c>
      <c r="C133" s="109" t="s">
        <v>315</v>
      </c>
      <c r="D133" s="101" t="s">
        <v>322</v>
      </c>
      <c r="E133" s="101" t="s">
        <v>279</v>
      </c>
      <c r="F133" s="144" t="s">
        <v>1748</v>
      </c>
      <c r="G133" s="144" t="s">
        <v>323</v>
      </c>
      <c r="H133" s="161" t="s">
        <v>213</v>
      </c>
      <c r="I133" s="145" t="s">
        <v>214</v>
      </c>
      <c r="J133" s="145" t="s">
        <v>1771</v>
      </c>
      <c r="K133" s="162" t="s">
        <v>521</v>
      </c>
      <c r="L133" s="162">
        <v>150</v>
      </c>
    </row>
    <row r="134" spans="1:12" ht="114" x14ac:dyDescent="0.25">
      <c r="A134" s="136">
        <v>450105400</v>
      </c>
      <c r="B134" s="109" t="s">
        <v>285</v>
      </c>
      <c r="C134" s="109" t="s">
        <v>321</v>
      </c>
      <c r="D134" s="101" t="s">
        <v>322</v>
      </c>
      <c r="E134" s="101" t="s">
        <v>279</v>
      </c>
      <c r="F134" s="144" t="s">
        <v>1748</v>
      </c>
      <c r="G134" s="144" t="s">
        <v>323</v>
      </c>
      <c r="H134" s="161" t="s">
        <v>1767</v>
      </c>
      <c r="I134" s="145" t="s">
        <v>217</v>
      </c>
      <c r="J134" s="145" t="s">
        <v>218</v>
      </c>
      <c r="K134" s="162" t="s">
        <v>324</v>
      </c>
      <c r="L134" s="166">
        <v>4000</v>
      </c>
    </row>
    <row r="135" spans="1:12" ht="99.75" x14ac:dyDescent="0.25">
      <c r="A135" s="136">
        <v>450200100</v>
      </c>
      <c r="B135" s="109" t="s">
        <v>315</v>
      </c>
      <c r="C135" s="109" t="s">
        <v>315</v>
      </c>
      <c r="D135" s="101" t="s">
        <v>298</v>
      </c>
      <c r="E135" s="101" t="s">
        <v>279</v>
      </c>
      <c r="F135" s="144" t="s">
        <v>1748</v>
      </c>
      <c r="G135" s="144" t="s">
        <v>524</v>
      </c>
      <c r="H135" s="161" t="s">
        <v>1768</v>
      </c>
      <c r="I135" s="145" t="s">
        <v>220</v>
      </c>
      <c r="J135" s="145" t="s">
        <v>1769</v>
      </c>
      <c r="K135" s="162" t="s">
        <v>525</v>
      </c>
      <c r="L135" s="162">
        <v>16</v>
      </c>
    </row>
    <row r="136" spans="1:12" ht="85.5" x14ac:dyDescent="0.25">
      <c r="A136" s="136">
        <v>450200109</v>
      </c>
      <c r="B136" s="109" t="s">
        <v>276</v>
      </c>
      <c r="C136" s="109" t="s">
        <v>523</v>
      </c>
      <c r="D136" s="109" t="s">
        <v>298</v>
      </c>
      <c r="E136" s="109" t="s">
        <v>279</v>
      </c>
      <c r="F136" s="109" t="s">
        <v>1748</v>
      </c>
      <c r="G136" s="109" t="s">
        <v>524</v>
      </c>
      <c r="H136" s="210" t="s">
        <v>219</v>
      </c>
      <c r="I136" s="213" t="s">
        <v>220</v>
      </c>
      <c r="J136" s="213" t="s">
        <v>221</v>
      </c>
      <c r="K136" s="210" t="s">
        <v>525</v>
      </c>
      <c r="L136" s="187">
        <v>8</v>
      </c>
    </row>
    <row r="137" spans="1:12" ht="114" x14ac:dyDescent="0.25">
      <c r="A137" s="136">
        <v>450202204</v>
      </c>
      <c r="B137" s="109" t="s">
        <v>315</v>
      </c>
      <c r="C137" s="109" t="s">
        <v>315</v>
      </c>
      <c r="D137" s="101" t="s">
        <v>298</v>
      </c>
      <c r="E137" s="101" t="s">
        <v>279</v>
      </c>
      <c r="F137" s="144" t="s">
        <v>1748</v>
      </c>
      <c r="G137" s="144" t="s">
        <v>524</v>
      </c>
      <c r="H137" s="161" t="s">
        <v>222</v>
      </c>
      <c r="I137" s="145" t="s">
        <v>223</v>
      </c>
      <c r="J137" s="145" t="s">
        <v>224</v>
      </c>
      <c r="K137" s="162" t="s">
        <v>528</v>
      </c>
      <c r="L137" s="162">
        <v>1</v>
      </c>
    </row>
    <row r="138" spans="1:12" ht="57" x14ac:dyDescent="0.25">
      <c r="A138" s="136">
        <v>450202500</v>
      </c>
      <c r="B138" s="48" t="s">
        <v>297</v>
      </c>
      <c r="C138" s="48" t="s">
        <v>297</v>
      </c>
      <c r="D138" s="101" t="s">
        <v>298</v>
      </c>
      <c r="E138" s="101" t="s">
        <v>279</v>
      </c>
      <c r="F138" s="144" t="s">
        <v>1748</v>
      </c>
      <c r="G138" s="144" t="s">
        <v>524</v>
      </c>
      <c r="H138" s="210" t="s">
        <v>1924</v>
      </c>
      <c r="I138" s="145" t="s">
        <v>1925</v>
      </c>
      <c r="J138" s="145" t="s">
        <v>1926</v>
      </c>
      <c r="K138" s="186" t="s">
        <v>1927</v>
      </c>
      <c r="L138" s="186">
        <v>5</v>
      </c>
    </row>
    <row r="139" spans="1:12" ht="99.75" x14ac:dyDescent="0.25">
      <c r="A139" s="136">
        <v>450202601</v>
      </c>
      <c r="B139" s="109" t="s">
        <v>315</v>
      </c>
      <c r="C139" s="109" t="s">
        <v>315</v>
      </c>
      <c r="D139" s="101" t="s">
        <v>298</v>
      </c>
      <c r="E139" s="101" t="s">
        <v>279</v>
      </c>
      <c r="F139" s="144" t="s">
        <v>1748</v>
      </c>
      <c r="G139" s="144" t="s">
        <v>524</v>
      </c>
      <c r="H139" s="210" t="s">
        <v>1928</v>
      </c>
      <c r="I139" s="145" t="s">
        <v>1929</v>
      </c>
      <c r="J139" s="145" t="s">
        <v>1930</v>
      </c>
      <c r="K139" s="211" t="s">
        <v>1931</v>
      </c>
      <c r="L139" s="211">
        <v>1</v>
      </c>
    </row>
    <row r="140" spans="1:12" ht="128.25" x14ac:dyDescent="0.25">
      <c r="A140" s="136">
        <v>450203300</v>
      </c>
      <c r="B140" s="109" t="s">
        <v>315</v>
      </c>
      <c r="C140" s="109" t="s">
        <v>315</v>
      </c>
      <c r="D140" s="101" t="s">
        <v>298</v>
      </c>
      <c r="E140" s="101" t="s">
        <v>279</v>
      </c>
      <c r="F140" s="144" t="s">
        <v>1748</v>
      </c>
      <c r="G140" s="144" t="s">
        <v>524</v>
      </c>
      <c r="H140" s="161" t="s">
        <v>225</v>
      </c>
      <c r="I140" s="145" t="s">
        <v>226</v>
      </c>
      <c r="J140" s="145" t="s">
        <v>1770</v>
      </c>
      <c r="K140" s="162" t="s">
        <v>531</v>
      </c>
      <c r="L140" s="162">
        <v>16</v>
      </c>
    </row>
    <row r="141" spans="1:12" ht="85.5" x14ac:dyDescent="0.25">
      <c r="A141" s="136">
        <v>450203800</v>
      </c>
      <c r="B141" s="109" t="s">
        <v>315</v>
      </c>
      <c r="C141" s="109" t="s">
        <v>315</v>
      </c>
      <c r="D141" s="101" t="s">
        <v>298</v>
      </c>
      <c r="E141" s="101" t="s">
        <v>279</v>
      </c>
      <c r="F141" s="144" t="s">
        <v>1748</v>
      </c>
      <c r="G141" s="144" t="s">
        <v>524</v>
      </c>
      <c r="H141" s="185" t="s">
        <v>1932</v>
      </c>
      <c r="I141" s="145" t="s">
        <v>1933</v>
      </c>
      <c r="J141" s="145" t="s">
        <v>1934</v>
      </c>
      <c r="K141" s="186" t="s">
        <v>361</v>
      </c>
      <c r="L141" s="186">
        <v>2</v>
      </c>
    </row>
    <row r="142" spans="1:12" ht="128.25" x14ac:dyDescent="0.25">
      <c r="A142" s="136">
        <v>450300200</v>
      </c>
      <c r="B142" s="109" t="s">
        <v>285</v>
      </c>
      <c r="C142" s="109" t="s">
        <v>327</v>
      </c>
      <c r="D142" s="101" t="s">
        <v>328</v>
      </c>
      <c r="E142" s="101" t="s">
        <v>279</v>
      </c>
      <c r="F142" s="144" t="s">
        <v>1748</v>
      </c>
      <c r="G142" s="144" t="s">
        <v>329</v>
      </c>
      <c r="H142" s="185" t="s">
        <v>1935</v>
      </c>
      <c r="I142" s="145" t="s">
        <v>1701</v>
      </c>
      <c r="J142" s="145" t="s">
        <v>1936</v>
      </c>
      <c r="K142" s="186" t="s">
        <v>301</v>
      </c>
      <c r="L142" s="186">
        <v>200</v>
      </c>
    </row>
    <row r="143" spans="1:12" ht="89.25" x14ac:dyDescent="0.25">
      <c r="A143" s="136">
        <v>450301600</v>
      </c>
      <c r="B143" s="109" t="s">
        <v>285</v>
      </c>
      <c r="C143" s="109" t="s">
        <v>327</v>
      </c>
      <c r="D143" s="101" t="s">
        <v>328</v>
      </c>
      <c r="E143" s="101" t="s">
        <v>279</v>
      </c>
      <c r="F143" s="144" t="s">
        <v>1748</v>
      </c>
      <c r="G143" s="144" t="s">
        <v>329</v>
      </c>
      <c r="H143" s="145" t="s">
        <v>228</v>
      </c>
      <c r="I143" s="145" t="s">
        <v>229</v>
      </c>
      <c r="J143" s="145" t="s">
        <v>230</v>
      </c>
      <c r="K143" s="263" t="s">
        <v>534</v>
      </c>
      <c r="L143" s="147">
        <v>8</v>
      </c>
    </row>
    <row r="144" spans="1:12" ht="114" x14ac:dyDescent="0.25">
      <c r="A144" s="136">
        <v>450302200</v>
      </c>
      <c r="B144" s="109" t="s">
        <v>285</v>
      </c>
      <c r="C144" s="109" t="s">
        <v>327</v>
      </c>
      <c r="D144" s="101" t="s">
        <v>328</v>
      </c>
      <c r="E144" s="101" t="s">
        <v>279</v>
      </c>
      <c r="F144" s="144" t="s">
        <v>1748</v>
      </c>
      <c r="G144" s="144" t="s">
        <v>329</v>
      </c>
      <c r="H144" s="161" t="s">
        <v>231</v>
      </c>
      <c r="I144" s="145" t="s">
        <v>232</v>
      </c>
      <c r="J144" s="145" t="s">
        <v>1772</v>
      </c>
      <c r="K144" s="162" t="s">
        <v>330</v>
      </c>
      <c r="L144" s="166">
        <v>5</v>
      </c>
    </row>
    <row r="145" spans="1:12" ht="156.75" x14ac:dyDescent="0.25">
      <c r="A145" s="136">
        <v>450302301</v>
      </c>
      <c r="B145" s="109" t="s">
        <v>285</v>
      </c>
      <c r="C145" s="109" t="s">
        <v>327</v>
      </c>
      <c r="D145" s="101" t="s">
        <v>328</v>
      </c>
      <c r="E145" s="101" t="s">
        <v>279</v>
      </c>
      <c r="F145" s="144" t="s">
        <v>1748</v>
      </c>
      <c r="G145" s="144" t="s">
        <v>329</v>
      </c>
      <c r="H145" s="185" t="s">
        <v>1937</v>
      </c>
      <c r="I145" s="145" t="s">
        <v>1699</v>
      </c>
      <c r="J145" s="145" t="s">
        <v>1938</v>
      </c>
      <c r="K145" s="186" t="s">
        <v>517</v>
      </c>
      <c r="L145" s="187">
        <v>3</v>
      </c>
    </row>
    <row r="146" spans="1:12" ht="142.5" x14ac:dyDescent="0.25">
      <c r="A146" s="136">
        <v>450302800</v>
      </c>
      <c r="B146" s="109" t="s">
        <v>285</v>
      </c>
      <c r="C146" s="109" t="s">
        <v>327</v>
      </c>
      <c r="D146" s="101" t="s">
        <v>328</v>
      </c>
      <c r="E146" s="101" t="s">
        <v>279</v>
      </c>
      <c r="F146" s="144" t="s">
        <v>1748</v>
      </c>
      <c r="G146" s="144" t="s">
        <v>329</v>
      </c>
      <c r="H146" s="161" t="s">
        <v>234</v>
      </c>
      <c r="I146" s="145" t="s">
        <v>235</v>
      </c>
      <c r="J146" s="145" t="s">
        <v>236</v>
      </c>
      <c r="K146" s="162" t="s">
        <v>301</v>
      </c>
      <c r="L146" s="162">
        <v>1000</v>
      </c>
    </row>
    <row r="147" spans="1:12" ht="85.5" x14ac:dyDescent="0.25">
      <c r="A147" s="136">
        <v>459900200</v>
      </c>
      <c r="B147" s="184" t="s">
        <v>290</v>
      </c>
      <c r="C147" s="184" t="s">
        <v>290</v>
      </c>
      <c r="D147" s="101" t="s">
        <v>278</v>
      </c>
      <c r="E147" s="101" t="s">
        <v>279</v>
      </c>
      <c r="F147" s="144" t="s">
        <v>1748</v>
      </c>
      <c r="G147" s="144" t="s">
        <v>280</v>
      </c>
      <c r="H147" s="161" t="s">
        <v>237</v>
      </c>
      <c r="I147" s="145" t="s">
        <v>238</v>
      </c>
      <c r="J147" s="145" t="s">
        <v>239</v>
      </c>
      <c r="K147" s="162" t="s">
        <v>552</v>
      </c>
      <c r="L147" s="188">
        <v>0.65</v>
      </c>
    </row>
    <row r="148" spans="1:12" ht="85.5" x14ac:dyDescent="0.25">
      <c r="A148" s="136">
        <v>459900200</v>
      </c>
      <c r="B148" s="189" t="s">
        <v>290</v>
      </c>
      <c r="C148" s="189" t="s">
        <v>290</v>
      </c>
      <c r="D148" s="149" t="s">
        <v>278</v>
      </c>
      <c r="E148" s="149" t="s">
        <v>279</v>
      </c>
      <c r="F148" s="150" t="s">
        <v>1748</v>
      </c>
      <c r="G148" s="150" t="s">
        <v>280</v>
      </c>
      <c r="H148" s="167" t="s">
        <v>237</v>
      </c>
      <c r="I148" s="151" t="s">
        <v>238</v>
      </c>
      <c r="J148" s="151" t="s">
        <v>239</v>
      </c>
      <c r="K148" s="168" t="s">
        <v>552</v>
      </c>
      <c r="L148" s="190">
        <v>0.65</v>
      </c>
    </row>
    <row r="149" spans="1:12" ht="99.75" x14ac:dyDescent="0.25">
      <c r="A149" s="136">
        <v>459900700</v>
      </c>
      <c r="B149" s="109" t="s">
        <v>285</v>
      </c>
      <c r="C149" s="109" t="s">
        <v>393</v>
      </c>
      <c r="D149" s="101" t="s">
        <v>278</v>
      </c>
      <c r="E149" s="101" t="s">
        <v>279</v>
      </c>
      <c r="F149" s="144" t="s">
        <v>1748</v>
      </c>
      <c r="G149" s="144" t="s">
        <v>280</v>
      </c>
      <c r="H149" s="161" t="s">
        <v>240</v>
      </c>
      <c r="I149" s="145" t="s">
        <v>241</v>
      </c>
      <c r="J149" s="145" t="s">
        <v>242</v>
      </c>
      <c r="K149" s="162" t="s">
        <v>537</v>
      </c>
      <c r="L149" s="188">
        <v>1</v>
      </c>
    </row>
    <row r="150" spans="1:12" ht="114" x14ac:dyDescent="0.25">
      <c r="A150" s="136">
        <v>459901600</v>
      </c>
      <c r="B150" s="109" t="s">
        <v>285</v>
      </c>
      <c r="C150" s="109" t="s">
        <v>402</v>
      </c>
      <c r="D150" s="101" t="s">
        <v>278</v>
      </c>
      <c r="E150" s="101" t="s">
        <v>279</v>
      </c>
      <c r="F150" s="144" t="s">
        <v>1748</v>
      </c>
      <c r="G150" s="144" t="s">
        <v>280</v>
      </c>
      <c r="H150" s="167" t="s">
        <v>243</v>
      </c>
      <c r="I150" s="145" t="s">
        <v>244</v>
      </c>
      <c r="J150" s="145" t="s">
        <v>245</v>
      </c>
      <c r="K150" s="214" t="s">
        <v>540</v>
      </c>
      <c r="L150" s="187">
        <v>1</v>
      </c>
    </row>
    <row r="151" spans="1:12" ht="114" x14ac:dyDescent="0.25">
      <c r="A151" s="136">
        <v>459901700</v>
      </c>
      <c r="B151" s="109" t="s">
        <v>276</v>
      </c>
      <c r="C151" s="182" t="s">
        <v>542</v>
      </c>
      <c r="D151" s="101" t="s">
        <v>278</v>
      </c>
      <c r="E151" s="101" t="s">
        <v>279</v>
      </c>
      <c r="F151" s="144" t="s">
        <v>1748</v>
      </c>
      <c r="G151" s="144" t="s">
        <v>280</v>
      </c>
      <c r="H151" s="185" t="s">
        <v>246</v>
      </c>
      <c r="I151" s="145" t="s">
        <v>247</v>
      </c>
      <c r="J151" s="145" t="s">
        <v>248</v>
      </c>
      <c r="K151" s="186" t="s">
        <v>543</v>
      </c>
      <c r="L151" s="187">
        <v>1</v>
      </c>
    </row>
    <row r="152" spans="1:12" ht="114" x14ac:dyDescent="0.25">
      <c r="A152" s="136">
        <v>459901800</v>
      </c>
      <c r="B152" s="109" t="s">
        <v>276</v>
      </c>
      <c r="C152" s="109" t="s">
        <v>277</v>
      </c>
      <c r="D152" s="101" t="s">
        <v>278</v>
      </c>
      <c r="E152" s="101" t="s">
        <v>279</v>
      </c>
      <c r="F152" s="144" t="s">
        <v>1748</v>
      </c>
      <c r="G152" s="144" t="s">
        <v>280</v>
      </c>
      <c r="H152" s="185" t="s">
        <v>1939</v>
      </c>
      <c r="I152" s="145" t="s">
        <v>1743</v>
      </c>
      <c r="J152" s="145" t="s">
        <v>1940</v>
      </c>
      <c r="K152" s="186" t="s">
        <v>517</v>
      </c>
      <c r="L152" s="187">
        <v>1</v>
      </c>
    </row>
    <row r="153" spans="1:12" ht="71.25" x14ac:dyDescent="0.25">
      <c r="A153" s="136">
        <v>459902300</v>
      </c>
      <c r="B153" s="148" t="s">
        <v>276</v>
      </c>
      <c r="C153" s="148" t="s">
        <v>277</v>
      </c>
      <c r="D153" s="149" t="s">
        <v>278</v>
      </c>
      <c r="E153" s="149" t="s">
        <v>279</v>
      </c>
      <c r="F153" s="150" t="s">
        <v>1748</v>
      </c>
      <c r="G153" s="150" t="s">
        <v>280</v>
      </c>
      <c r="H153" s="167" t="s">
        <v>249</v>
      </c>
      <c r="I153" s="151" t="s">
        <v>250</v>
      </c>
      <c r="J153" s="151" t="s">
        <v>251</v>
      </c>
      <c r="K153" s="168" t="s">
        <v>281</v>
      </c>
      <c r="L153" s="269">
        <v>1</v>
      </c>
    </row>
    <row r="154" spans="1:12" ht="85.5" x14ac:dyDescent="0.25">
      <c r="A154" s="136">
        <v>459902800</v>
      </c>
      <c r="B154" s="109" t="s">
        <v>276</v>
      </c>
      <c r="C154" s="182" t="s">
        <v>548</v>
      </c>
      <c r="D154" s="101" t="s">
        <v>278</v>
      </c>
      <c r="E154" s="101" t="s">
        <v>279</v>
      </c>
      <c r="F154" s="144" t="s">
        <v>1748</v>
      </c>
      <c r="G154" s="144" t="s">
        <v>280</v>
      </c>
      <c r="H154" s="161" t="s">
        <v>252</v>
      </c>
      <c r="I154" s="145" t="s">
        <v>253</v>
      </c>
      <c r="J154" s="145" t="s">
        <v>254</v>
      </c>
      <c r="K154" s="183" t="s">
        <v>549</v>
      </c>
      <c r="L154" s="162">
        <v>1</v>
      </c>
    </row>
    <row r="155" spans="1:12" ht="85.5" x14ac:dyDescent="0.25">
      <c r="A155" s="136">
        <v>459903100</v>
      </c>
      <c r="B155" s="109" t="s">
        <v>276</v>
      </c>
      <c r="C155" s="109" t="s">
        <v>555</v>
      </c>
      <c r="D155" s="101" t="s">
        <v>278</v>
      </c>
      <c r="E155" s="101" t="s">
        <v>279</v>
      </c>
      <c r="F155" s="144" t="s">
        <v>1748</v>
      </c>
      <c r="G155" s="144" t="s">
        <v>280</v>
      </c>
      <c r="H155" s="145" t="s">
        <v>260</v>
      </c>
      <c r="I155" s="145" t="s">
        <v>256</v>
      </c>
      <c r="J155" s="145" t="s">
        <v>261</v>
      </c>
      <c r="K155" s="191" t="s">
        <v>556</v>
      </c>
      <c r="L155" s="146">
        <v>1</v>
      </c>
    </row>
    <row r="156" spans="1:12" ht="99.75" x14ac:dyDescent="0.25">
      <c r="A156" s="136">
        <v>459903101</v>
      </c>
      <c r="B156" s="109" t="s">
        <v>285</v>
      </c>
      <c r="C156" s="109" t="s">
        <v>334</v>
      </c>
      <c r="D156" s="101" t="s">
        <v>278</v>
      </c>
      <c r="E156" s="101" t="s">
        <v>279</v>
      </c>
      <c r="F156" s="144" t="s">
        <v>1748</v>
      </c>
      <c r="G156" s="144" t="s">
        <v>280</v>
      </c>
      <c r="H156" s="161" t="s">
        <v>258</v>
      </c>
      <c r="I156" s="145" t="s">
        <v>256</v>
      </c>
      <c r="J156" s="145" t="s">
        <v>259</v>
      </c>
      <c r="K156" s="183" t="s">
        <v>335</v>
      </c>
      <c r="L156" s="162">
        <v>1</v>
      </c>
    </row>
    <row r="157" spans="1:12" ht="99.75" x14ac:dyDescent="0.25">
      <c r="A157" s="136">
        <v>459903102</v>
      </c>
      <c r="B157" s="109" t="s">
        <v>285</v>
      </c>
      <c r="C157" s="109" t="s">
        <v>286</v>
      </c>
      <c r="D157" s="101" t="s">
        <v>278</v>
      </c>
      <c r="E157" s="101" t="s">
        <v>279</v>
      </c>
      <c r="F157" s="144" t="s">
        <v>1748</v>
      </c>
      <c r="G157" s="144" t="s">
        <v>280</v>
      </c>
      <c r="H157" s="161" t="s">
        <v>255</v>
      </c>
      <c r="I157" s="145" t="s">
        <v>256</v>
      </c>
      <c r="J157" s="145" t="s">
        <v>257</v>
      </c>
      <c r="K157" s="183" t="s">
        <v>287</v>
      </c>
      <c r="L157" s="162">
        <v>6</v>
      </c>
    </row>
    <row r="158" spans="1:12" ht="99.75" x14ac:dyDescent="0.25">
      <c r="A158" s="136">
        <v>459903102</v>
      </c>
      <c r="B158" s="109" t="s">
        <v>285</v>
      </c>
      <c r="C158" s="109" t="s">
        <v>286</v>
      </c>
      <c r="D158" s="101" t="s">
        <v>278</v>
      </c>
      <c r="E158" s="101" t="s">
        <v>279</v>
      </c>
      <c r="F158" s="144" t="s">
        <v>1748</v>
      </c>
      <c r="G158" s="144" t="s">
        <v>280</v>
      </c>
      <c r="H158" s="161" t="s">
        <v>255</v>
      </c>
      <c r="I158" s="145" t="s">
        <v>256</v>
      </c>
      <c r="J158" s="145" t="s">
        <v>257</v>
      </c>
      <c r="K158" s="183" t="s">
        <v>287</v>
      </c>
      <c r="L158" s="162">
        <v>6</v>
      </c>
    </row>
    <row r="159" spans="1:12" ht="102" x14ac:dyDescent="0.25">
      <c r="A159" s="256" t="s">
        <v>1469</v>
      </c>
      <c r="B159" s="109" t="s">
        <v>285</v>
      </c>
      <c r="C159" s="109" t="s">
        <v>286</v>
      </c>
      <c r="D159" s="101" t="s">
        <v>278</v>
      </c>
      <c r="E159" s="101" t="s">
        <v>1778</v>
      </c>
      <c r="F159" s="144" t="s">
        <v>1773</v>
      </c>
      <c r="G159" s="144" t="s">
        <v>1779</v>
      </c>
      <c r="H159" s="167" t="s">
        <v>1470</v>
      </c>
      <c r="I159" s="145" t="s">
        <v>1780</v>
      </c>
      <c r="J159" s="145" t="s">
        <v>1781</v>
      </c>
      <c r="K159" s="186" t="s">
        <v>543</v>
      </c>
      <c r="L159" s="196">
        <v>1</v>
      </c>
    </row>
    <row r="160" spans="1:12" ht="114" x14ac:dyDescent="0.25">
      <c r="A160" s="256" t="s">
        <v>1463</v>
      </c>
      <c r="B160" s="109" t="s">
        <v>285</v>
      </c>
      <c r="C160" s="109" t="s">
        <v>334</v>
      </c>
      <c r="D160" s="101" t="s">
        <v>278</v>
      </c>
      <c r="E160" s="101" t="s">
        <v>291</v>
      </c>
      <c r="F160" s="144" t="s">
        <v>1773</v>
      </c>
      <c r="G160" s="144" t="s">
        <v>1779</v>
      </c>
      <c r="H160" s="185" t="s">
        <v>1782</v>
      </c>
      <c r="I160" s="145" t="s">
        <v>1783</v>
      </c>
      <c r="J160" s="145" t="s">
        <v>1784</v>
      </c>
      <c r="K160" s="186" t="s">
        <v>1785</v>
      </c>
      <c r="L160" s="203">
        <v>18000</v>
      </c>
    </row>
    <row r="161" spans="1:12" ht="85.5" x14ac:dyDescent="0.25">
      <c r="A161" s="256" t="s">
        <v>664</v>
      </c>
      <c r="B161" s="184" t="s">
        <v>290</v>
      </c>
      <c r="C161" s="184" t="s">
        <v>290</v>
      </c>
      <c r="D161" s="101" t="s">
        <v>278</v>
      </c>
      <c r="E161" s="101" t="s">
        <v>291</v>
      </c>
      <c r="F161" s="144" t="s">
        <v>1773</v>
      </c>
      <c r="G161" s="144" t="s">
        <v>292</v>
      </c>
      <c r="H161" s="192" t="s">
        <v>4</v>
      </c>
      <c r="I161" s="145" t="s">
        <v>5</v>
      </c>
      <c r="J161" s="145" t="s">
        <v>6</v>
      </c>
      <c r="K161" s="193" t="s">
        <v>293</v>
      </c>
      <c r="L161" s="215">
        <v>57400</v>
      </c>
    </row>
  </sheetData>
  <autoFilter ref="A1:L161" xr:uid="{B3CE1A3E-7D9A-4219-B38D-4FB6FA8174D1}">
    <sortState xmlns:xlrd2="http://schemas.microsoft.com/office/spreadsheetml/2017/richdata2" ref="A2:L161">
      <sortCondition ref="A1:A16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5C87-D7A2-439E-8F1E-02EE96CCB976}">
  <dimension ref="A1:I188"/>
  <sheetViews>
    <sheetView workbookViewId="0">
      <selection activeCell="C1" sqref="C1"/>
    </sheetView>
  </sheetViews>
  <sheetFormatPr baseColWidth="10" defaultRowHeight="15.75" x14ac:dyDescent="0.25"/>
  <cols>
    <col min="1" max="1" width="48.375" bestFit="1" customWidth="1"/>
    <col min="2" max="2" width="14.5" style="71" bestFit="1" customWidth="1"/>
    <col min="3" max="4" width="17.125" bestFit="1" customWidth="1"/>
    <col min="5" max="5" width="17.125" customWidth="1"/>
    <col min="6" max="6" width="12.5" bestFit="1" customWidth="1"/>
    <col min="7" max="7" width="13" bestFit="1" customWidth="1"/>
    <col min="10" max="10" width="11" customWidth="1"/>
  </cols>
  <sheetData>
    <row r="1" spans="1:2" ht="45" x14ac:dyDescent="0.25">
      <c r="A1" s="281" t="s">
        <v>1963</v>
      </c>
      <c r="B1" s="282" t="s">
        <v>1964</v>
      </c>
    </row>
    <row r="2" spans="1:2" x14ac:dyDescent="0.25">
      <c r="A2" s="278" t="s">
        <v>291</v>
      </c>
      <c r="B2" s="279">
        <v>0.25</v>
      </c>
    </row>
    <row r="3" spans="1:2" x14ac:dyDescent="0.25">
      <c r="A3" s="278" t="s">
        <v>299</v>
      </c>
      <c r="B3" s="279">
        <v>1</v>
      </c>
    </row>
    <row r="4" spans="1:2" x14ac:dyDescent="0.25">
      <c r="A4" s="278" t="s">
        <v>338</v>
      </c>
      <c r="B4" s="279">
        <v>1</v>
      </c>
    </row>
    <row r="5" spans="1:2" x14ac:dyDescent="0.25">
      <c r="A5" s="278" t="s">
        <v>305</v>
      </c>
      <c r="B5" s="279">
        <v>1</v>
      </c>
    </row>
    <row r="6" spans="1:2" x14ac:dyDescent="0.25">
      <c r="A6" s="278" t="s">
        <v>375</v>
      </c>
      <c r="B6" s="279">
        <v>0.39</v>
      </c>
    </row>
    <row r="7" spans="1:2" x14ac:dyDescent="0.25">
      <c r="A7" s="278" t="s">
        <v>317</v>
      </c>
      <c r="B7" s="279">
        <v>0.87666666666666659</v>
      </c>
    </row>
    <row r="8" spans="1:2" x14ac:dyDescent="0.25">
      <c r="A8" s="278" t="s">
        <v>394</v>
      </c>
      <c r="B8" s="279">
        <v>1</v>
      </c>
    </row>
    <row r="9" spans="1:2" x14ac:dyDescent="0.25">
      <c r="A9" s="278" t="s">
        <v>403</v>
      </c>
      <c r="B9" s="279">
        <v>0.34909999999999997</v>
      </c>
    </row>
    <row r="10" spans="1:2" x14ac:dyDescent="0.25">
      <c r="A10" s="278" t="s">
        <v>417</v>
      </c>
      <c r="B10" s="279">
        <v>1</v>
      </c>
    </row>
    <row r="11" spans="1:2" x14ac:dyDescent="0.25">
      <c r="A11" s="278" t="s">
        <v>442</v>
      </c>
      <c r="B11" s="279">
        <v>0.7857142857142857</v>
      </c>
    </row>
    <row r="12" spans="1:2" x14ac:dyDescent="0.25">
      <c r="A12" s="278" t="s">
        <v>461</v>
      </c>
      <c r="B12" s="279">
        <v>1</v>
      </c>
    </row>
    <row r="13" spans="1:2" x14ac:dyDescent="0.25">
      <c r="A13" s="278" t="s">
        <v>465</v>
      </c>
      <c r="B13" s="279">
        <v>0.73</v>
      </c>
    </row>
    <row r="14" spans="1:2" x14ac:dyDescent="0.25">
      <c r="A14" s="278" t="s">
        <v>470</v>
      </c>
      <c r="B14" s="279">
        <v>0.97</v>
      </c>
    </row>
    <row r="15" spans="1:2" x14ac:dyDescent="0.25">
      <c r="A15" s="278" t="s">
        <v>479</v>
      </c>
      <c r="B15" s="279">
        <v>0.90384615384615385</v>
      </c>
    </row>
    <row r="16" spans="1:2" x14ac:dyDescent="0.25">
      <c r="A16" s="278" t="s">
        <v>507</v>
      </c>
      <c r="B16" s="279">
        <v>1</v>
      </c>
    </row>
    <row r="17" spans="1:3" x14ac:dyDescent="0.25">
      <c r="A17" s="278" t="s">
        <v>279</v>
      </c>
      <c r="B17" s="279">
        <v>0.93</v>
      </c>
    </row>
    <row r="18" spans="1:3" x14ac:dyDescent="0.25">
      <c r="A18" s="283" t="s">
        <v>1966</v>
      </c>
      <c r="B18" s="280">
        <v>0.89170978260869571</v>
      </c>
    </row>
    <row r="27" spans="1:3" ht="50.25" customHeight="1" x14ac:dyDescent="0.25">
      <c r="A27" s="287" t="s">
        <v>1963</v>
      </c>
      <c r="B27" s="292" t="s">
        <v>1967</v>
      </c>
      <c r="C27" s="293" t="s">
        <v>1964</v>
      </c>
    </row>
    <row r="28" spans="1:3" x14ac:dyDescent="0.25">
      <c r="A28" s="288" t="s">
        <v>291</v>
      </c>
      <c r="B28" s="294">
        <v>3</v>
      </c>
      <c r="C28" s="295">
        <v>0.25</v>
      </c>
    </row>
    <row r="29" spans="1:3" x14ac:dyDescent="0.25">
      <c r="A29" s="288" t="s">
        <v>299</v>
      </c>
      <c r="B29" s="294">
        <v>2</v>
      </c>
      <c r="C29" s="276">
        <v>1</v>
      </c>
    </row>
    <row r="30" spans="1:3" x14ac:dyDescent="0.25">
      <c r="A30" s="288" t="s">
        <v>338</v>
      </c>
      <c r="B30" s="294">
        <v>10</v>
      </c>
      <c r="C30" s="276">
        <v>1</v>
      </c>
    </row>
    <row r="31" spans="1:3" x14ac:dyDescent="0.25">
      <c r="A31" s="288" t="s">
        <v>305</v>
      </c>
      <c r="B31" s="294">
        <v>15</v>
      </c>
      <c r="C31" s="276">
        <v>1</v>
      </c>
    </row>
    <row r="32" spans="1:3" x14ac:dyDescent="0.25">
      <c r="A32" s="288" t="s">
        <v>375</v>
      </c>
      <c r="B32" s="294">
        <v>6</v>
      </c>
      <c r="C32" s="276">
        <v>0.39</v>
      </c>
    </row>
    <row r="33" spans="1:3" x14ac:dyDescent="0.25">
      <c r="A33" s="288" t="s">
        <v>317</v>
      </c>
      <c r="B33" s="294">
        <v>11</v>
      </c>
      <c r="C33" s="276">
        <v>0.87666666666666659</v>
      </c>
    </row>
    <row r="34" spans="1:3" x14ac:dyDescent="0.25">
      <c r="A34" s="288" t="s">
        <v>394</v>
      </c>
      <c r="B34" s="294">
        <v>3</v>
      </c>
      <c r="C34" s="276">
        <v>1</v>
      </c>
    </row>
    <row r="35" spans="1:3" x14ac:dyDescent="0.25">
      <c r="A35" s="288" t="s">
        <v>403</v>
      </c>
      <c r="B35" s="294">
        <v>5</v>
      </c>
      <c r="C35" s="276">
        <v>0.34909999999999997</v>
      </c>
    </row>
    <row r="36" spans="1:3" x14ac:dyDescent="0.25">
      <c r="A36" s="288" t="s">
        <v>417</v>
      </c>
      <c r="B36" s="294">
        <v>16</v>
      </c>
      <c r="C36" s="276">
        <v>0.99666666666666659</v>
      </c>
    </row>
    <row r="37" spans="1:3" x14ac:dyDescent="0.25">
      <c r="A37" s="288" t="s">
        <v>442</v>
      </c>
      <c r="B37" s="294">
        <v>9</v>
      </c>
      <c r="C37" s="276">
        <v>0.7857142857142857</v>
      </c>
    </row>
    <row r="38" spans="1:3" x14ac:dyDescent="0.25">
      <c r="A38" s="288" t="s">
        <v>461</v>
      </c>
      <c r="B38" s="294">
        <v>5</v>
      </c>
      <c r="C38" s="276">
        <v>1</v>
      </c>
    </row>
    <row r="39" spans="1:3" x14ac:dyDescent="0.25">
      <c r="A39" s="288" t="s">
        <v>465</v>
      </c>
      <c r="B39" s="294">
        <v>3</v>
      </c>
      <c r="C39" s="276">
        <v>0.73</v>
      </c>
    </row>
    <row r="40" spans="1:3" x14ac:dyDescent="0.25">
      <c r="A40" s="288" t="s">
        <v>470</v>
      </c>
      <c r="B40" s="294">
        <v>13</v>
      </c>
      <c r="C40" s="276">
        <v>0.97</v>
      </c>
    </row>
    <row r="41" spans="1:3" x14ac:dyDescent="0.25">
      <c r="A41" s="288" t="s">
        <v>479</v>
      </c>
      <c r="B41" s="294">
        <v>19</v>
      </c>
      <c r="C41" s="276">
        <v>0.90384615384615385</v>
      </c>
    </row>
    <row r="42" spans="1:3" x14ac:dyDescent="0.25">
      <c r="A42" s="288" t="s">
        <v>507</v>
      </c>
      <c r="B42" s="294">
        <v>9</v>
      </c>
      <c r="C42" s="276">
        <v>1</v>
      </c>
    </row>
    <row r="43" spans="1:3" x14ac:dyDescent="0.25">
      <c r="A43" s="288" t="s">
        <v>279</v>
      </c>
      <c r="B43" s="294">
        <v>26</v>
      </c>
      <c r="C43" s="276">
        <v>0.93350000000000011</v>
      </c>
    </row>
    <row r="44" spans="1:3" x14ac:dyDescent="0.25">
      <c r="A44" s="289" t="s">
        <v>1586</v>
      </c>
      <c r="B44" s="296">
        <v>155</v>
      </c>
      <c r="C44" s="297">
        <v>0.89225326086956502</v>
      </c>
    </row>
    <row r="48" spans="1:3" ht="16.5" thickBot="1" x14ac:dyDescent="0.3"/>
    <row r="49" spans="1:9" x14ac:dyDescent="0.25">
      <c r="D49" s="484" t="s">
        <v>1982</v>
      </c>
      <c r="E49" s="486" t="s">
        <v>1989</v>
      </c>
      <c r="F49" s="486" t="s">
        <v>1990</v>
      </c>
      <c r="G49" s="486" t="s">
        <v>1991</v>
      </c>
      <c r="H49" s="326" t="s">
        <v>1992</v>
      </c>
    </row>
    <row r="50" spans="1:9" ht="47.25" customHeight="1" thickBot="1" x14ac:dyDescent="0.3">
      <c r="A50" s="273" t="s">
        <v>1962</v>
      </c>
      <c r="B50" s="274" t="s">
        <v>1950</v>
      </c>
      <c r="D50" s="485"/>
      <c r="E50" s="487"/>
      <c r="F50" s="487"/>
      <c r="G50" s="487"/>
      <c r="H50" s="327" t="s">
        <v>1993</v>
      </c>
    </row>
    <row r="51" spans="1:9" ht="30.75" thickBot="1" x14ac:dyDescent="0.3">
      <c r="A51" s="275" t="s">
        <v>291</v>
      </c>
      <c r="B51" s="298">
        <v>0.25</v>
      </c>
      <c r="D51" s="328" t="s">
        <v>291</v>
      </c>
      <c r="E51" s="329" t="s">
        <v>1994</v>
      </c>
      <c r="F51" s="330">
        <v>2245942813</v>
      </c>
      <c r="G51" s="331" t="s">
        <v>1995</v>
      </c>
      <c r="H51" s="332">
        <v>0</v>
      </c>
    </row>
    <row r="52" spans="1:9" ht="72" thickBot="1" x14ac:dyDescent="0.3">
      <c r="A52" s="45" t="s">
        <v>292</v>
      </c>
      <c r="B52" s="299">
        <v>0.25</v>
      </c>
      <c r="D52" s="333" t="s">
        <v>292</v>
      </c>
      <c r="E52" s="334" t="s">
        <v>1994</v>
      </c>
      <c r="F52" s="335">
        <v>2245942813</v>
      </c>
      <c r="G52" s="334" t="s">
        <v>1995</v>
      </c>
      <c r="H52" s="336">
        <v>0</v>
      </c>
    </row>
    <row r="53" spans="1:9" ht="30.75" thickBot="1" x14ac:dyDescent="0.3">
      <c r="A53" s="275" t="s">
        <v>667</v>
      </c>
      <c r="B53" s="298">
        <v>1</v>
      </c>
      <c r="D53" s="328" t="s">
        <v>299</v>
      </c>
      <c r="E53" s="330">
        <v>298694245</v>
      </c>
      <c r="F53" s="330">
        <v>322723074</v>
      </c>
      <c r="G53" s="330">
        <v>232624954</v>
      </c>
      <c r="H53" s="336">
        <v>0.72</v>
      </c>
    </row>
    <row r="54" spans="1:9" ht="72" thickBot="1" x14ac:dyDescent="0.3">
      <c r="A54" s="45" t="s">
        <v>311</v>
      </c>
      <c r="B54" s="299">
        <v>1</v>
      </c>
      <c r="D54" s="333" t="s">
        <v>311</v>
      </c>
      <c r="E54" s="335">
        <v>209765107</v>
      </c>
      <c r="F54" s="335">
        <v>202723100</v>
      </c>
      <c r="G54" s="335">
        <v>162624980</v>
      </c>
      <c r="H54" s="336">
        <v>0.8</v>
      </c>
    </row>
    <row r="55" spans="1:9" ht="86.25" thickBot="1" x14ac:dyDescent="0.3">
      <c r="A55" s="45" t="s">
        <v>300</v>
      </c>
      <c r="B55" s="299">
        <v>1</v>
      </c>
      <c r="D55" s="333" t="s">
        <v>300</v>
      </c>
      <c r="E55" s="335">
        <v>88929138</v>
      </c>
      <c r="F55" s="335">
        <v>119999974</v>
      </c>
      <c r="G55" s="335">
        <v>69999974</v>
      </c>
      <c r="H55" s="336">
        <v>0.57999999999999996</v>
      </c>
      <c r="I55" s="321"/>
    </row>
    <row r="56" spans="1:9" ht="32.25" thickBot="1" x14ac:dyDescent="0.3">
      <c r="A56" s="275" t="s">
        <v>679</v>
      </c>
      <c r="B56" s="298">
        <v>1</v>
      </c>
      <c r="D56" s="328" t="s">
        <v>338</v>
      </c>
      <c r="E56" s="330">
        <v>600000000</v>
      </c>
      <c r="F56" s="330">
        <v>495704651</v>
      </c>
      <c r="G56" s="330">
        <v>156000000</v>
      </c>
      <c r="H56" s="336">
        <v>0.31</v>
      </c>
    </row>
    <row r="57" spans="1:9" ht="72" thickBot="1" x14ac:dyDescent="0.3">
      <c r="A57" s="45" t="s">
        <v>339</v>
      </c>
      <c r="B57" s="299">
        <v>1</v>
      </c>
      <c r="D57" s="333" t="s">
        <v>339</v>
      </c>
      <c r="E57" s="334" t="s">
        <v>1994</v>
      </c>
      <c r="F57" s="335">
        <v>381104651</v>
      </c>
      <c r="G57" s="335">
        <v>41400000</v>
      </c>
      <c r="H57" s="336">
        <v>0.11</v>
      </c>
    </row>
    <row r="58" spans="1:9" ht="86.25" thickBot="1" x14ac:dyDescent="0.3">
      <c r="A58" s="45" t="s">
        <v>1751</v>
      </c>
      <c r="B58" s="299">
        <v>1</v>
      </c>
      <c r="D58" s="333" t="s">
        <v>1751</v>
      </c>
      <c r="E58" s="335">
        <v>600000000</v>
      </c>
      <c r="F58" s="335">
        <v>114600000</v>
      </c>
      <c r="G58" s="335">
        <v>114600000</v>
      </c>
      <c r="H58" s="336">
        <v>1</v>
      </c>
    </row>
    <row r="59" spans="1:9" ht="60.75" thickBot="1" x14ac:dyDescent="0.3">
      <c r="A59" s="275" t="s">
        <v>693</v>
      </c>
      <c r="B59" s="298">
        <v>1</v>
      </c>
      <c r="D59" s="328" t="s">
        <v>305</v>
      </c>
      <c r="E59" s="330">
        <v>56321731052</v>
      </c>
      <c r="F59" s="330">
        <v>65378181574</v>
      </c>
      <c r="G59" s="330">
        <v>65132201972</v>
      </c>
      <c r="H59" s="336">
        <v>1</v>
      </c>
    </row>
    <row r="60" spans="1:9" ht="57.75" thickBot="1" x14ac:dyDescent="0.3">
      <c r="A60" s="45" t="s">
        <v>1958</v>
      </c>
      <c r="B60" s="299">
        <v>1</v>
      </c>
      <c r="D60" s="333" t="s">
        <v>347</v>
      </c>
      <c r="E60" s="335">
        <v>385360418</v>
      </c>
      <c r="F60" s="335">
        <v>706803316</v>
      </c>
      <c r="G60" s="335">
        <v>514950000</v>
      </c>
      <c r="H60" s="336">
        <v>0.73</v>
      </c>
    </row>
    <row r="61" spans="1:9" ht="72" thickBot="1" x14ac:dyDescent="0.3">
      <c r="A61" s="45" t="s">
        <v>347</v>
      </c>
      <c r="B61" s="299">
        <v>1</v>
      </c>
      <c r="D61" s="333" t="s">
        <v>358</v>
      </c>
      <c r="E61" s="334" t="s">
        <v>1994</v>
      </c>
      <c r="F61" s="335">
        <v>312338196</v>
      </c>
      <c r="G61" s="335">
        <v>274665400</v>
      </c>
      <c r="H61" s="336">
        <v>0.88</v>
      </c>
    </row>
    <row r="62" spans="1:9" ht="72" thickBot="1" x14ac:dyDescent="0.3">
      <c r="A62" s="45" t="s">
        <v>306</v>
      </c>
      <c r="B62" s="299">
        <v>1</v>
      </c>
      <c r="D62" s="333" t="s">
        <v>306</v>
      </c>
      <c r="E62" s="335">
        <v>55936370634</v>
      </c>
      <c r="F62" s="335">
        <v>64359040062</v>
      </c>
      <c r="G62" s="335">
        <v>64342586572</v>
      </c>
      <c r="H62" s="336">
        <v>1</v>
      </c>
    </row>
    <row r="63" spans="1:9" ht="30.75" thickBot="1" x14ac:dyDescent="0.3">
      <c r="A63" s="275" t="s">
        <v>748</v>
      </c>
      <c r="B63" s="298">
        <v>0.39</v>
      </c>
      <c r="D63" s="328" t="s">
        <v>375</v>
      </c>
      <c r="E63" s="330">
        <v>2850191450</v>
      </c>
      <c r="F63" s="330">
        <v>3809757813</v>
      </c>
      <c r="G63" s="330">
        <v>1381451744</v>
      </c>
      <c r="H63" s="336">
        <v>0.36</v>
      </c>
    </row>
    <row r="64" spans="1:9" ht="100.5" thickBot="1" x14ac:dyDescent="0.3">
      <c r="A64" s="45" t="s">
        <v>376</v>
      </c>
      <c r="B64" s="299">
        <v>0.39</v>
      </c>
      <c r="D64" s="333" t="s">
        <v>376</v>
      </c>
      <c r="E64" s="335">
        <v>2850191450</v>
      </c>
      <c r="F64" s="335">
        <v>3809757813</v>
      </c>
      <c r="G64" s="335">
        <v>1381451744</v>
      </c>
      <c r="H64" s="336">
        <v>0.36</v>
      </c>
    </row>
    <row r="65" spans="1:8" ht="60.75" thickBot="1" x14ac:dyDescent="0.3">
      <c r="A65" s="275" t="s">
        <v>577</v>
      </c>
      <c r="B65" s="298">
        <v>0.87666666666666659</v>
      </c>
      <c r="D65" s="328" t="s">
        <v>317</v>
      </c>
      <c r="E65" s="330">
        <v>2299552583</v>
      </c>
      <c r="F65" s="330">
        <v>5519844701</v>
      </c>
      <c r="G65" s="330">
        <v>3443101788</v>
      </c>
      <c r="H65" s="336">
        <v>0.62</v>
      </c>
    </row>
    <row r="66" spans="1:8" ht="86.25" thickBot="1" x14ac:dyDescent="0.3">
      <c r="A66" s="45" t="s">
        <v>318</v>
      </c>
      <c r="B66" s="299">
        <v>0.91500000000000004</v>
      </c>
      <c r="D66" s="333" t="s">
        <v>318</v>
      </c>
      <c r="E66" s="335">
        <v>2049552583</v>
      </c>
      <c r="F66" s="335">
        <v>4455589620</v>
      </c>
      <c r="G66" s="335">
        <v>3396301788</v>
      </c>
      <c r="H66" s="336">
        <v>0.76</v>
      </c>
    </row>
    <row r="67" spans="1:8" ht="43.5" thickBot="1" x14ac:dyDescent="0.3">
      <c r="A67" s="45" t="s">
        <v>387</v>
      </c>
      <c r="B67" s="299">
        <v>0.8</v>
      </c>
      <c r="D67" s="333" t="s">
        <v>387</v>
      </c>
      <c r="E67" s="335">
        <v>250000000</v>
      </c>
      <c r="F67" s="335">
        <v>1064255081</v>
      </c>
      <c r="G67" s="335">
        <v>46800000</v>
      </c>
      <c r="H67" s="336">
        <v>0.04</v>
      </c>
    </row>
    <row r="68" spans="1:8" ht="60.75" thickBot="1" x14ac:dyDescent="0.3">
      <c r="A68" s="275" t="s">
        <v>609</v>
      </c>
      <c r="B68" s="298">
        <v>1</v>
      </c>
      <c r="D68" s="328" t="s">
        <v>394</v>
      </c>
      <c r="E68" s="330">
        <v>100000000</v>
      </c>
      <c r="F68" s="330">
        <v>1690705657</v>
      </c>
      <c r="G68" s="330">
        <v>1690505657</v>
      </c>
      <c r="H68" s="336">
        <v>1</v>
      </c>
    </row>
    <row r="69" spans="1:8" ht="100.5" thickBot="1" x14ac:dyDescent="0.3">
      <c r="A69" s="45" t="s">
        <v>395</v>
      </c>
      <c r="B69" s="299">
        <v>1</v>
      </c>
      <c r="D69" s="333" t="s">
        <v>395</v>
      </c>
      <c r="E69" s="335">
        <v>100000000</v>
      </c>
      <c r="F69" s="335">
        <v>1690705657</v>
      </c>
      <c r="G69" s="335">
        <v>1690505657</v>
      </c>
      <c r="H69" s="336">
        <v>1</v>
      </c>
    </row>
    <row r="70" spans="1:8" ht="45.75" thickBot="1" x14ac:dyDescent="0.3">
      <c r="A70" s="275" t="s">
        <v>772</v>
      </c>
      <c r="B70" s="298">
        <v>0.34909999999999997</v>
      </c>
      <c r="D70" s="328" t="s">
        <v>403</v>
      </c>
      <c r="E70" s="330">
        <v>4061141107</v>
      </c>
      <c r="F70" s="330">
        <v>6087024136</v>
      </c>
      <c r="G70" s="330">
        <v>4859236440</v>
      </c>
      <c r="H70" s="336">
        <v>0.8</v>
      </c>
    </row>
    <row r="71" spans="1:8" ht="29.25" thickBot="1" x14ac:dyDescent="0.3">
      <c r="A71" s="45" t="s">
        <v>404</v>
      </c>
      <c r="B71" s="299">
        <v>2.3650000000000001E-2</v>
      </c>
      <c r="D71" s="333" t="s">
        <v>404</v>
      </c>
      <c r="E71" s="335">
        <v>300000000</v>
      </c>
      <c r="F71" s="335">
        <v>929245587</v>
      </c>
      <c r="G71" s="335">
        <v>894521593</v>
      </c>
      <c r="H71" s="336">
        <v>0.96</v>
      </c>
    </row>
    <row r="72" spans="1:8" ht="43.5" thickBot="1" x14ac:dyDescent="0.3">
      <c r="A72" s="45" t="s">
        <v>413</v>
      </c>
      <c r="B72" s="299">
        <v>1</v>
      </c>
      <c r="D72" s="333" t="s">
        <v>413</v>
      </c>
      <c r="E72" s="335">
        <v>3761141107</v>
      </c>
      <c r="F72" s="335">
        <v>5157778549</v>
      </c>
      <c r="G72" s="335">
        <v>3964714847</v>
      </c>
      <c r="H72" s="336">
        <v>0.77</v>
      </c>
    </row>
    <row r="73" spans="1:8" ht="45.75" thickBot="1" x14ac:dyDescent="0.3">
      <c r="A73" s="275" t="s">
        <v>793</v>
      </c>
      <c r="B73" s="298">
        <v>1</v>
      </c>
      <c r="D73" s="328" t="s">
        <v>417</v>
      </c>
      <c r="E73" s="330">
        <v>3030724116</v>
      </c>
      <c r="F73" s="330">
        <v>3294651599</v>
      </c>
      <c r="G73" s="330">
        <v>2847565778</v>
      </c>
      <c r="H73" s="336">
        <v>0.86</v>
      </c>
    </row>
    <row r="74" spans="1:8" ht="100.5" thickBot="1" x14ac:dyDescent="0.3">
      <c r="A74" s="45" t="s">
        <v>418</v>
      </c>
      <c r="B74" s="299">
        <v>1</v>
      </c>
      <c r="D74" s="333" t="s">
        <v>418</v>
      </c>
      <c r="E74" s="334" t="s">
        <v>1994</v>
      </c>
      <c r="F74" s="335">
        <v>40000000</v>
      </c>
      <c r="G74" s="335">
        <v>17606153</v>
      </c>
      <c r="H74" s="336">
        <v>0.44</v>
      </c>
    </row>
    <row r="75" spans="1:8" ht="86.25" thickBot="1" x14ac:dyDescent="0.3">
      <c r="A75" s="45" t="s">
        <v>422</v>
      </c>
      <c r="B75" s="299">
        <v>1</v>
      </c>
      <c r="D75" s="333" t="s">
        <v>422</v>
      </c>
      <c r="E75" s="335">
        <v>499592656</v>
      </c>
      <c r="F75" s="335">
        <v>362218579</v>
      </c>
      <c r="G75" s="335">
        <v>298188942</v>
      </c>
      <c r="H75" s="336">
        <v>0.82</v>
      </c>
    </row>
    <row r="76" spans="1:8" ht="57.75" thickBot="1" x14ac:dyDescent="0.3">
      <c r="A76" s="45" t="s">
        <v>428</v>
      </c>
      <c r="B76" s="299">
        <v>1</v>
      </c>
      <c r="D76" s="333" t="s">
        <v>428</v>
      </c>
      <c r="E76" s="335">
        <v>886131460</v>
      </c>
      <c r="F76" s="335">
        <v>1576480615</v>
      </c>
      <c r="G76" s="335">
        <v>1316454878</v>
      </c>
      <c r="H76" s="336">
        <v>0.84</v>
      </c>
    </row>
    <row r="77" spans="1:8" ht="100.5" thickBot="1" x14ac:dyDescent="0.3">
      <c r="A77" s="45" t="s">
        <v>433</v>
      </c>
      <c r="B77" s="299">
        <v>0.97</v>
      </c>
      <c r="D77" s="333" t="s">
        <v>433</v>
      </c>
      <c r="E77" s="335">
        <v>1645000000</v>
      </c>
      <c r="F77" s="335">
        <v>1246829931</v>
      </c>
      <c r="G77" s="335">
        <v>1181165805</v>
      </c>
      <c r="H77" s="336">
        <v>0.95</v>
      </c>
    </row>
    <row r="78" spans="1:8" ht="86.25" thickBot="1" x14ac:dyDescent="0.3">
      <c r="A78" s="45" t="s">
        <v>437</v>
      </c>
      <c r="B78" s="299">
        <v>1</v>
      </c>
      <c r="D78" s="333" t="s">
        <v>437</v>
      </c>
      <c r="E78" s="334" t="s">
        <v>1994</v>
      </c>
      <c r="F78" s="335">
        <v>69122474</v>
      </c>
      <c r="G78" s="335">
        <v>34150000</v>
      </c>
      <c r="H78" s="336">
        <v>0.49</v>
      </c>
    </row>
    <row r="79" spans="1:8" ht="45.75" thickBot="1" x14ac:dyDescent="0.3">
      <c r="A79" s="275" t="s">
        <v>615</v>
      </c>
      <c r="B79" s="298">
        <v>0.7857142857142857</v>
      </c>
      <c r="D79" s="328" t="s">
        <v>442</v>
      </c>
      <c r="E79" s="330">
        <v>1189898714</v>
      </c>
      <c r="F79" s="330">
        <v>996743982</v>
      </c>
      <c r="G79" s="330">
        <v>897816500</v>
      </c>
      <c r="H79" s="336">
        <v>0.9</v>
      </c>
    </row>
    <row r="80" spans="1:8" ht="72" thickBot="1" x14ac:dyDescent="0.3">
      <c r="A80" s="45" t="s">
        <v>443</v>
      </c>
      <c r="B80" s="299">
        <v>0.75</v>
      </c>
      <c r="D80" s="333" t="s">
        <v>443</v>
      </c>
      <c r="E80" s="335">
        <v>1189898714</v>
      </c>
      <c r="F80" s="335">
        <v>986743982</v>
      </c>
      <c r="G80" s="335">
        <v>889899800</v>
      </c>
      <c r="H80" s="336">
        <v>0.9</v>
      </c>
    </row>
    <row r="81" spans="1:8" ht="72" thickBot="1" x14ac:dyDescent="0.3">
      <c r="A81" s="45" t="s">
        <v>457</v>
      </c>
      <c r="B81" s="299">
        <v>1</v>
      </c>
      <c r="D81" s="333" t="s">
        <v>1996</v>
      </c>
      <c r="E81" s="334" t="s">
        <v>1994</v>
      </c>
      <c r="F81" s="335">
        <v>10000000</v>
      </c>
      <c r="G81" s="335">
        <v>7916700</v>
      </c>
      <c r="H81" s="336">
        <v>0.79</v>
      </c>
    </row>
    <row r="82" spans="1:8" ht="45.75" thickBot="1" x14ac:dyDescent="0.3">
      <c r="A82" s="275" t="s">
        <v>854</v>
      </c>
      <c r="B82" s="298">
        <v>1</v>
      </c>
      <c r="D82" s="328" t="s">
        <v>461</v>
      </c>
      <c r="E82" s="329" t="s">
        <v>1994</v>
      </c>
      <c r="F82" s="330">
        <v>24000000</v>
      </c>
      <c r="G82" s="330">
        <v>11000000</v>
      </c>
      <c r="H82" s="336">
        <v>0.46</v>
      </c>
    </row>
    <row r="83" spans="1:8" ht="86.25" thickBot="1" x14ac:dyDescent="0.3">
      <c r="A83" s="45" t="s">
        <v>462</v>
      </c>
      <c r="B83" s="299">
        <v>1</v>
      </c>
      <c r="D83" s="333" t="s">
        <v>462</v>
      </c>
      <c r="E83" s="334" t="s">
        <v>1994</v>
      </c>
      <c r="F83" s="335">
        <v>24000000</v>
      </c>
      <c r="G83" s="335">
        <v>11000000</v>
      </c>
      <c r="H83" s="336">
        <v>0.46</v>
      </c>
    </row>
    <row r="84" spans="1:8" ht="16.5" thickBot="1" x14ac:dyDescent="0.3">
      <c r="A84" s="275" t="s">
        <v>866</v>
      </c>
      <c r="B84" s="298">
        <v>0.73</v>
      </c>
      <c r="D84" s="328" t="s">
        <v>465</v>
      </c>
      <c r="E84" s="330">
        <v>182134790</v>
      </c>
      <c r="F84" s="330">
        <v>39200000</v>
      </c>
      <c r="G84" s="330">
        <v>39200000</v>
      </c>
      <c r="H84" s="336">
        <v>1</v>
      </c>
    </row>
    <row r="85" spans="1:8" ht="86.25" thickBot="1" x14ac:dyDescent="0.3">
      <c r="A85" s="45" t="s">
        <v>466</v>
      </c>
      <c r="B85" s="299">
        <v>0.73</v>
      </c>
      <c r="D85" s="333" t="s">
        <v>466</v>
      </c>
      <c r="E85" s="335">
        <v>182134790</v>
      </c>
      <c r="F85" s="335">
        <v>39200000</v>
      </c>
      <c r="G85" s="335">
        <v>39200000</v>
      </c>
      <c r="H85" s="336">
        <v>1</v>
      </c>
    </row>
    <row r="86" spans="1:8" ht="45.75" thickBot="1" x14ac:dyDescent="0.3">
      <c r="A86" s="275" t="s">
        <v>873</v>
      </c>
      <c r="B86" s="298">
        <v>0.97</v>
      </c>
      <c r="D86" s="328" t="s">
        <v>470</v>
      </c>
      <c r="E86" s="330">
        <v>3183374662</v>
      </c>
      <c r="F86" s="330">
        <v>14440763295</v>
      </c>
      <c r="G86" s="330">
        <v>10961442593</v>
      </c>
      <c r="H86" s="336">
        <v>0.76</v>
      </c>
    </row>
    <row r="87" spans="1:8" ht="43.5" thickBot="1" x14ac:dyDescent="0.3">
      <c r="A87" s="45" t="s">
        <v>471</v>
      </c>
      <c r="B87" s="299">
        <v>0.94</v>
      </c>
      <c r="D87" s="333" t="s">
        <v>1961</v>
      </c>
      <c r="E87" s="335">
        <v>215000000</v>
      </c>
      <c r="F87" s="335">
        <v>84000000</v>
      </c>
      <c r="G87" s="334" t="s">
        <v>1995</v>
      </c>
      <c r="H87" s="336">
        <v>0</v>
      </c>
    </row>
    <row r="88" spans="1:8" ht="57.75" thickBot="1" x14ac:dyDescent="0.3">
      <c r="A88" s="45" t="s">
        <v>474</v>
      </c>
      <c r="B88" s="299">
        <v>1</v>
      </c>
      <c r="D88" s="333" t="s">
        <v>471</v>
      </c>
      <c r="E88" s="335">
        <v>230000000</v>
      </c>
      <c r="F88" s="335">
        <v>9943147974</v>
      </c>
      <c r="G88" s="335">
        <v>6584398076</v>
      </c>
      <c r="H88" s="336">
        <v>0.66</v>
      </c>
    </row>
    <row r="89" spans="1:8" ht="114.75" thickBot="1" x14ac:dyDescent="0.3">
      <c r="A89" s="275" t="s">
        <v>632</v>
      </c>
      <c r="B89" s="298">
        <v>0.90384615384615385</v>
      </c>
      <c r="D89" s="333" t="s">
        <v>474</v>
      </c>
      <c r="E89" s="335">
        <v>2738374662</v>
      </c>
      <c r="F89" s="335">
        <v>4413615321</v>
      </c>
      <c r="G89" s="335">
        <v>4377044517</v>
      </c>
      <c r="H89" s="336">
        <v>0.99</v>
      </c>
    </row>
    <row r="90" spans="1:8" ht="32.25" thickBot="1" x14ac:dyDescent="0.3">
      <c r="A90" s="45" t="s">
        <v>484</v>
      </c>
      <c r="B90" s="299">
        <v>0.79249999999999998</v>
      </c>
      <c r="D90" s="328" t="s">
        <v>479</v>
      </c>
      <c r="E90" s="330">
        <v>2019084821</v>
      </c>
      <c r="F90" s="330">
        <v>3356153726</v>
      </c>
      <c r="G90" s="330">
        <v>3304311129</v>
      </c>
      <c r="H90" s="336">
        <v>0.98</v>
      </c>
    </row>
    <row r="91" spans="1:8" ht="86.25" thickBot="1" x14ac:dyDescent="0.3">
      <c r="A91" s="45" t="s">
        <v>487</v>
      </c>
      <c r="B91" s="299">
        <v>0.86</v>
      </c>
      <c r="D91" s="333" t="s">
        <v>480</v>
      </c>
      <c r="E91" s="335">
        <v>113038833</v>
      </c>
      <c r="F91" s="335">
        <v>90171678</v>
      </c>
      <c r="G91" s="335">
        <v>63453944</v>
      </c>
      <c r="H91" s="336">
        <v>0.7</v>
      </c>
    </row>
    <row r="92" spans="1:8" ht="114.75" thickBot="1" x14ac:dyDescent="0.3">
      <c r="A92" s="45" t="s">
        <v>493</v>
      </c>
      <c r="B92" s="299">
        <v>1</v>
      </c>
      <c r="D92" s="333" t="s">
        <v>487</v>
      </c>
      <c r="E92" s="335">
        <v>388338565</v>
      </c>
      <c r="F92" s="335">
        <v>94971208</v>
      </c>
      <c r="G92" s="335">
        <v>94750700</v>
      </c>
      <c r="H92" s="336">
        <v>1</v>
      </c>
    </row>
    <row r="93" spans="1:8" ht="72" thickBot="1" x14ac:dyDescent="0.3">
      <c r="A93" s="45" t="s">
        <v>498</v>
      </c>
      <c r="B93" s="299">
        <v>1</v>
      </c>
      <c r="D93" s="333" t="s">
        <v>493</v>
      </c>
      <c r="E93" s="335">
        <v>117930179</v>
      </c>
      <c r="F93" s="335">
        <v>53690000</v>
      </c>
      <c r="G93" s="335">
        <v>47980000</v>
      </c>
      <c r="H93" s="336">
        <v>0.89</v>
      </c>
    </row>
    <row r="94" spans="1:8" ht="100.5" thickBot="1" x14ac:dyDescent="0.3">
      <c r="A94" s="275" t="s">
        <v>637</v>
      </c>
      <c r="B94" s="298">
        <v>1</v>
      </c>
      <c r="D94" s="333" t="s">
        <v>498</v>
      </c>
      <c r="E94" s="335">
        <v>1399777244</v>
      </c>
      <c r="F94" s="335">
        <v>3117320840</v>
      </c>
      <c r="G94" s="335">
        <v>3098126485</v>
      </c>
      <c r="H94" s="336">
        <v>0.99</v>
      </c>
    </row>
    <row r="95" spans="1:8" ht="60.75" thickBot="1" x14ac:dyDescent="0.3">
      <c r="A95" s="45" t="s">
        <v>1959</v>
      </c>
      <c r="B95" s="299">
        <v>1</v>
      </c>
      <c r="D95" s="328" t="s">
        <v>507</v>
      </c>
      <c r="E95" s="330">
        <v>709135122</v>
      </c>
      <c r="F95" s="330">
        <v>1092857998</v>
      </c>
      <c r="G95" s="330">
        <v>642566873</v>
      </c>
      <c r="H95" s="336">
        <v>0.59</v>
      </c>
    </row>
    <row r="96" spans="1:8" ht="72" thickBot="1" x14ac:dyDescent="0.3">
      <c r="A96" s="275" t="s">
        <v>650</v>
      </c>
      <c r="B96" s="298">
        <v>0.93</v>
      </c>
      <c r="D96" s="333" t="s">
        <v>511</v>
      </c>
      <c r="E96" s="335">
        <v>709135122</v>
      </c>
      <c r="F96" s="335">
        <v>1092857998</v>
      </c>
      <c r="G96" s="335">
        <v>642566873</v>
      </c>
      <c r="H96" s="336">
        <v>0.59</v>
      </c>
    </row>
    <row r="97" spans="1:8" ht="45.75" thickBot="1" x14ac:dyDescent="0.3">
      <c r="A97" s="45" t="s">
        <v>323</v>
      </c>
      <c r="B97" s="299">
        <v>0.99750000000000005</v>
      </c>
      <c r="D97" s="328" t="s">
        <v>279</v>
      </c>
      <c r="E97" s="330">
        <v>5702264400</v>
      </c>
      <c r="F97" s="330">
        <v>7233315735</v>
      </c>
      <c r="G97" s="330">
        <v>5860353611</v>
      </c>
      <c r="H97" s="336">
        <v>0.81</v>
      </c>
    </row>
    <row r="98" spans="1:8" ht="100.5" thickBot="1" x14ac:dyDescent="0.3">
      <c r="A98" s="45" t="s">
        <v>524</v>
      </c>
      <c r="B98" s="299">
        <v>0.9375</v>
      </c>
      <c r="C98" s="317"/>
      <c r="D98" s="333" t="s">
        <v>323</v>
      </c>
      <c r="E98" s="335">
        <v>929000000</v>
      </c>
      <c r="F98" s="335">
        <v>1951581954</v>
      </c>
      <c r="G98" s="335">
        <v>1285933088</v>
      </c>
      <c r="H98" s="336">
        <v>0.66</v>
      </c>
    </row>
    <row r="99" spans="1:8" ht="57.75" thickBot="1" x14ac:dyDescent="0.3">
      <c r="A99" s="45" t="s">
        <v>329</v>
      </c>
      <c r="B99" s="299">
        <v>1</v>
      </c>
      <c r="D99" s="333" t="s">
        <v>524</v>
      </c>
      <c r="E99" s="335">
        <v>207562207</v>
      </c>
      <c r="F99" s="335">
        <v>172808571</v>
      </c>
      <c r="G99" s="335">
        <v>153605271</v>
      </c>
      <c r="H99" s="336">
        <v>0.89</v>
      </c>
    </row>
    <row r="100" spans="1:8" ht="86.25" thickBot="1" x14ac:dyDescent="0.3">
      <c r="A100" s="45" t="s">
        <v>280</v>
      </c>
      <c r="B100" s="299">
        <v>0.88</v>
      </c>
      <c r="D100" s="333" t="s">
        <v>329</v>
      </c>
      <c r="E100" s="335">
        <v>766211764</v>
      </c>
      <c r="F100" s="335">
        <v>912154721</v>
      </c>
      <c r="G100" s="335">
        <v>840853783</v>
      </c>
      <c r="H100" s="336">
        <v>0.92</v>
      </c>
    </row>
    <row r="101" spans="1:8" ht="57.75" thickBot="1" x14ac:dyDescent="0.3">
      <c r="A101" s="45" t="s">
        <v>1586</v>
      </c>
      <c r="B101" s="299">
        <v>0.89170978260869571</v>
      </c>
      <c r="D101" s="333" t="s">
        <v>280</v>
      </c>
      <c r="E101" s="335">
        <v>3799490429</v>
      </c>
      <c r="F101" s="335">
        <v>4196770488</v>
      </c>
      <c r="G101" s="335">
        <v>3579961469</v>
      </c>
      <c r="H101" s="336">
        <v>0.85</v>
      </c>
    </row>
    <row r="102" spans="1:8" ht="16.5" thickBot="1" x14ac:dyDescent="0.3">
      <c r="D102" s="337" t="s">
        <v>1586</v>
      </c>
      <c r="E102" s="338">
        <v>82547927062</v>
      </c>
      <c r="F102" s="338">
        <v>116027570755</v>
      </c>
      <c r="G102" s="339">
        <v>101459379039</v>
      </c>
      <c r="H102" s="336">
        <v>0.7</v>
      </c>
    </row>
    <row r="105" spans="1:8" ht="52.5" customHeight="1" x14ac:dyDescent="0.25">
      <c r="A105" s="301" t="s">
        <v>1963</v>
      </c>
      <c r="B105" s="290" t="s">
        <v>1970</v>
      </c>
      <c r="C105" s="290" t="s">
        <v>1971</v>
      </c>
      <c r="D105" s="290" t="s">
        <v>1964</v>
      </c>
      <c r="E105" s="291" t="s">
        <v>1972</v>
      </c>
    </row>
    <row r="106" spans="1:8" x14ac:dyDescent="0.25">
      <c r="A106" s="300" t="s">
        <v>297</v>
      </c>
      <c r="B106" s="294">
        <v>10</v>
      </c>
      <c r="C106" s="307">
        <v>7</v>
      </c>
      <c r="D106" s="302">
        <v>0.99</v>
      </c>
      <c r="E106" s="304">
        <v>1.1715053763440859</v>
      </c>
    </row>
    <row r="107" spans="1:8" x14ac:dyDescent="0.25">
      <c r="A107" s="300" t="s">
        <v>290</v>
      </c>
      <c r="B107" s="294">
        <v>2</v>
      </c>
      <c r="C107" s="307">
        <v>2</v>
      </c>
      <c r="D107" s="302">
        <v>0.57499999999999996</v>
      </c>
      <c r="E107" s="304">
        <v>0.18548387096774194</v>
      </c>
    </row>
    <row r="108" spans="1:8" x14ac:dyDescent="0.25">
      <c r="A108" s="300" t="s">
        <v>315</v>
      </c>
      <c r="B108" s="294">
        <v>52</v>
      </c>
      <c r="C108" s="307">
        <v>33</v>
      </c>
      <c r="D108" s="302">
        <v>0.89424242424242417</v>
      </c>
      <c r="E108" s="304">
        <v>4.759677419354837</v>
      </c>
    </row>
    <row r="109" spans="1:8" x14ac:dyDescent="0.25">
      <c r="A109" s="300" t="s">
        <v>285</v>
      </c>
      <c r="B109" s="294">
        <v>70</v>
      </c>
      <c r="C109" s="307">
        <v>33</v>
      </c>
      <c r="D109" s="302">
        <v>0.85779696969696972</v>
      </c>
      <c r="E109" s="304">
        <v>5.0495645158064493</v>
      </c>
    </row>
    <row r="110" spans="1:8" x14ac:dyDescent="0.25">
      <c r="A110" s="300" t="s">
        <v>303</v>
      </c>
      <c r="B110" s="294">
        <v>15</v>
      </c>
      <c r="C110" s="307">
        <v>12</v>
      </c>
      <c r="D110" s="302">
        <v>1</v>
      </c>
      <c r="E110" s="304">
        <v>2.9032258058064513</v>
      </c>
    </row>
    <row r="111" spans="1:8" x14ac:dyDescent="0.25">
      <c r="A111" s="300" t="s">
        <v>276</v>
      </c>
      <c r="B111" s="294">
        <v>6</v>
      </c>
      <c r="C111" s="307">
        <v>5</v>
      </c>
      <c r="D111" s="302">
        <v>0.83799999999999986</v>
      </c>
      <c r="E111" s="304">
        <v>0.6758064516129032</v>
      </c>
    </row>
    <row r="112" spans="1:8" x14ac:dyDescent="0.25">
      <c r="A112" s="277" t="s">
        <v>1586</v>
      </c>
      <c r="B112" s="296">
        <v>155</v>
      </c>
      <c r="C112" s="318">
        <v>92</v>
      </c>
      <c r="D112" s="305">
        <v>0.89225326086956536</v>
      </c>
      <c r="E112" s="306">
        <v>14.74526343989249</v>
      </c>
    </row>
    <row r="120" spans="1:5" ht="31.5" x14ac:dyDescent="0.25">
      <c r="A120" s="312" t="s">
        <v>1963</v>
      </c>
      <c r="B120" s="292" t="s">
        <v>1967</v>
      </c>
      <c r="C120" s="292" t="s">
        <v>1973</v>
      </c>
      <c r="D120" s="292" t="s">
        <v>1975</v>
      </c>
      <c r="E120" s="293" t="s">
        <v>1974</v>
      </c>
    </row>
    <row r="121" spans="1:5" x14ac:dyDescent="0.25">
      <c r="A121" s="308" t="s">
        <v>1941</v>
      </c>
      <c r="B121" s="309">
        <v>28</v>
      </c>
      <c r="C121" s="310">
        <v>1.430747311827957</v>
      </c>
      <c r="D121" s="310">
        <v>13</v>
      </c>
      <c r="E121" s="311">
        <v>21</v>
      </c>
    </row>
    <row r="122" spans="1:5" x14ac:dyDescent="0.25">
      <c r="A122" s="300" t="s">
        <v>375</v>
      </c>
      <c r="B122" s="294">
        <v>6</v>
      </c>
      <c r="C122" s="307">
        <v>0.25161290322580643</v>
      </c>
      <c r="D122" s="307">
        <v>4</v>
      </c>
      <c r="E122" s="303">
        <v>6</v>
      </c>
    </row>
    <row r="123" spans="1:5" x14ac:dyDescent="0.25">
      <c r="A123" s="300" t="s">
        <v>403</v>
      </c>
      <c r="B123" s="294">
        <v>5</v>
      </c>
      <c r="C123" s="307">
        <v>0.16891935483870968</v>
      </c>
      <c r="D123" s="307">
        <v>3</v>
      </c>
      <c r="E123" s="303">
        <v>4</v>
      </c>
    </row>
    <row r="124" spans="1:5" x14ac:dyDescent="0.25">
      <c r="A124" s="300" t="s">
        <v>470</v>
      </c>
      <c r="B124" s="294">
        <v>13</v>
      </c>
      <c r="C124" s="307">
        <v>0.31290322580645158</v>
      </c>
      <c r="D124" s="307">
        <v>2</v>
      </c>
      <c r="E124" s="303">
        <v>8</v>
      </c>
    </row>
    <row r="125" spans="1:5" x14ac:dyDescent="0.25">
      <c r="A125" s="300" t="s">
        <v>279</v>
      </c>
      <c r="B125" s="294">
        <v>4</v>
      </c>
      <c r="C125" s="307">
        <v>0.69731182795698921</v>
      </c>
      <c r="D125" s="307">
        <v>4</v>
      </c>
      <c r="E125" s="303">
        <v>3</v>
      </c>
    </row>
    <row r="126" spans="1:5" x14ac:dyDescent="0.25">
      <c r="A126" s="308" t="s">
        <v>416</v>
      </c>
      <c r="B126" s="309">
        <v>21</v>
      </c>
      <c r="C126" s="310">
        <v>2.4145161287096775</v>
      </c>
      <c r="D126" s="310">
        <v>12</v>
      </c>
      <c r="E126" s="311">
        <v>15</v>
      </c>
    </row>
    <row r="127" spans="1:5" x14ac:dyDescent="0.25">
      <c r="A127" s="300" t="s">
        <v>417</v>
      </c>
      <c r="B127" s="294">
        <v>16</v>
      </c>
      <c r="C127" s="307">
        <v>1.9306451609677422</v>
      </c>
      <c r="D127" s="307">
        <v>9</v>
      </c>
      <c r="E127" s="303">
        <v>10</v>
      </c>
    </row>
    <row r="128" spans="1:5" x14ac:dyDescent="0.25">
      <c r="A128" s="300" t="s">
        <v>279</v>
      </c>
      <c r="B128" s="294">
        <v>5</v>
      </c>
      <c r="C128" s="307">
        <v>0.4838709677419355</v>
      </c>
      <c r="D128" s="307">
        <v>3</v>
      </c>
      <c r="E128" s="303">
        <v>5</v>
      </c>
    </row>
    <row r="129" spans="1:5" x14ac:dyDescent="0.25">
      <c r="A129" s="308" t="s">
        <v>298</v>
      </c>
      <c r="B129" s="309">
        <v>72</v>
      </c>
      <c r="C129" s="310">
        <v>8.106451612258061</v>
      </c>
      <c r="D129" s="310">
        <v>48</v>
      </c>
      <c r="E129" s="311">
        <v>64</v>
      </c>
    </row>
    <row r="130" spans="1:5" x14ac:dyDescent="0.25">
      <c r="A130" s="300" t="s">
        <v>299</v>
      </c>
      <c r="B130" s="294">
        <v>2</v>
      </c>
      <c r="C130" s="307">
        <v>0.32258064516129031</v>
      </c>
      <c r="D130" s="307">
        <v>2</v>
      </c>
      <c r="E130" s="303">
        <v>2</v>
      </c>
    </row>
    <row r="131" spans="1:5" x14ac:dyDescent="0.25">
      <c r="A131" s="300" t="s">
        <v>305</v>
      </c>
      <c r="B131" s="294">
        <v>15</v>
      </c>
      <c r="C131" s="307">
        <v>2.9032258058064513</v>
      </c>
      <c r="D131" s="307">
        <v>12</v>
      </c>
      <c r="E131" s="303">
        <v>10</v>
      </c>
    </row>
    <row r="132" spans="1:5" x14ac:dyDescent="0.25">
      <c r="A132" s="300" t="s">
        <v>317</v>
      </c>
      <c r="B132" s="294">
        <v>11</v>
      </c>
      <c r="C132" s="307">
        <v>0.84838709677419355</v>
      </c>
      <c r="D132" s="307">
        <v>6</v>
      </c>
      <c r="E132" s="303">
        <v>10</v>
      </c>
    </row>
    <row r="133" spans="1:5" x14ac:dyDescent="0.25">
      <c r="A133" s="300" t="s">
        <v>442</v>
      </c>
      <c r="B133" s="294">
        <v>9</v>
      </c>
      <c r="C133" s="307">
        <v>0.88709677419354827</v>
      </c>
      <c r="D133" s="307">
        <v>7</v>
      </c>
      <c r="E133" s="303">
        <v>9</v>
      </c>
    </row>
    <row r="134" spans="1:5" x14ac:dyDescent="0.25">
      <c r="A134" s="300" t="s">
        <v>479</v>
      </c>
      <c r="B134" s="294">
        <v>19</v>
      </c>
      <c r="C134" s="307">
        <v>1.895161290322581</v>
      </c>
      <c r="D134" s="307">
        <v>13</v>
      </c>
      <c r="E134" s="303">
        <v>18</v>
      </c>
    </row>
    <row r="135" spans="1:5" x14ac:dyDescent="0.25">
      <c r="A135" s="300" t="s">
        <v>507</v>
      </c>
      <c r="B135" s="294">
        <v>9</v>
      </c>
      <c r="C135" s="307">
        <v>0.64516129032258063</v>
      </c>
      <c r="D135" s="307">
        <v>4</v>
      </c>
      <c r="E135" s="303">
        <v>8</v>
      </c>
    </row>
    <row r="136" spans="1:5" x14ac:dyDescent="0.25">
      <c r="A136" s="300" t="s">
        <v>279</v>
      </c>
      <c r="B136" s="294">
        <v>7</v>
      </c>
      <c r="C136" s="307">
        <v>0.60483870967741926</v>
      </c>
      <c r="D136" s="307">
        <v>4</v>
      </c>
      <c r="E136" s="303">
        <v>7</v>
      </c>
    </row>
    <row r="137" spans="1:5" x14ac:dyDescent="0.25">
      <c r="A137" s="308" t="s">
        <v>278</v>
      </c>
      <c r="B137" s="309">
        <v>34</v>
      </c>
      <c r="C137" s="310">
        <v>2.7274193548387093</v>
      </c>
      <c r="D137" s="310">
        <v>19</v>
      </c>
      <c r="E137" s="311">
        <v>28</v>
      </c>
    </row>
    <row r="138" spans="1:5" x14ac:dyDescent="0.25">
      <c r="A138" s="300" t="s">
        <v>291</v>
      </c>
      <c r="B138" s="294">
        <v>3</v>
      </c>
      <c r="C138" s="307">
        <v>4.0322580645161289E-2</v>
      </c>
      <c r="D138" s="307">
        <v>1</v>
      </c>
      <c r="E138" s="303">
        <v>2</v>
      </c>
    </row>
    <row r="139" spans="1:5" x14ac:dyDescent="0.25">
      <c r="A139" s="300" t="s">
        <v>1778</v>
      </c>
      <c r="B139" s="294">
        <v>1</v>
      </c>
      <c r="C139" s="307"/>
      <c r="D139" s="307"/>
      <c r="E139" s="303">
        <v>1</v>
      </c>
    </row>
    <row r="140" spans="1:5" x14ac:dyDescent="0.25">
      <c r="A140" s="300" t="s">
        <v>338</v>
      </c>
      <c r="B140" s="294">
        <v>10</v>
      </c>
      <c r="C140" s="307">
        <v>0.64516129032258063</v>
      </c>
      <c r="D140" s="307">
        <v>4</v>
      </c>
      <c r="E140" s="303">
        <v>8</v>
      </c>
    </row>
    <row r="141" spans="1:5" x14ac:dyDescent="0.25">
      <c r="A141" s="300" t="s">
        <v>394</v>
      </c>
      <c r="B141" s="294">
        <v>3</v>
      </c>
      <c r="C141" s="307">
        <v>0.32258064516129031</v>
      </c>
      <c r="D141" s="307">
        <v>2</v>
      </c>
      <c r="E141" s="303">
        <v>3</v>
      </c>
    </row>
    <row r="142" spans="1:5" x14ac:dyDescent="0.25">
      <c r="A142" s="300" t="s">
        <v>461</v>
      </c>
      <c r="B142" s="294">
        <v>5</v>
      </c>
      <c r="C142" s="307">
        <v>0.32258064516129031</v>
      </c>
      <c r="D142" s="307">
        <v>2</v>
      </c>
      <c r="E142" s="303">
        <v>4</v>
      </c>
    </row>
    <row r="143" spans="1:5" x14ac:dyDescent="0.25">
      <c r="A143" s="300" t="s">
        <v>465</v>
      </c>
      <c r="B143" s="294">
        <v>3</v>
      </c>
      <c r="C143" s="307">
        <v>0.11774193548387096</v>
      </c>
      <c r="D143" s="307">
        <v>1</v>
      </c>
      <c r="E143" s="303">
        <v>2</v>
      </c>
    </row>
    <row r="144" spans="1:5" x14ac:dyDescent="0.25">
      <c r="A144" s="300" t="s">
        <v>279</v>
      </c>
      <c r="B144" s="294">
        <v>10</v>
      </c>
      <c r="C144" s="307">
        <v>1.2790322580645161</v>
      </c>
      <c r="D144" s="307">
        <v>9</v>
      </c>
      <c r="E144" s="303">
        <v>9</v>
      </c>
    </row>
    <row r="145" spans="1:7" x14ac:dyDescent="0.25">
      <c r="A145" s="313" t="s">
        <v>1965</v>
      </c>
      <c r="B145" s="314">
        <v>155</v>
      </c>
      <c r="C145" s="315">
        <v>14.679134407634431</v>
      </c>
      <c r="D145" s="315">
        <v>92</v>
      </c>
      <c r="E145" s="316">
        <v>128</v>
      </c>
    </row>
    <row r="150" spans="1:7" ht="43.5" x14ac:dyDescent="0.25">
      <c r="A150" s="354" t="s">
        <v>1963</v>
      </c>
      <c r="B150" s="446" t="s">
        <v>1976</v>
      </c>
      <c r="C150" s="446" t="s">
        <v>1975</v>
      </c>
      <c r="D150" s="446" t="s">
        <v>1978</v>
      </c>
      <c r="E150" s="446" t="s">
        <v>1979</v>
      </c>
      <c r="F150" s="446" t="s">
        <v>1980</v>
      </c>
      <c r="G150" s="444" t="s">
        <v>1977</v>
      </c>
    </row>
    <row r="151" spans="1:7" x14ac:dyDescent="0.25">
      <c r="A151" s="441" t="s">
        <v>1941</v>
      </c>
      <c r="B151" s="442">
        <v>28</v>
      </c>
      <c r="C151" s="442">
        <v>13</v>
      </c>
      <c r="D151" s="442">
        <v>21</v>
      </c>
      <c r="E151" s="442">
        <v>23</v>
      </c>
      <c r="F151" s="442">
        <v>19</v>
      </c>
      <c r="G151" s="444">
        <v>1.430747311827957</v>
      </c>
    </row>
    <row r="152" spans="1:7" x14ac:dyDescent="0.25">
      <c r="A152" s="441" t="s">
        <v>375</v>
      </c>
      <c r="B152" s="442">
        <v>6</v>
      </c>
      <c r="C152" s="442">
        <v>4</v>
      </c>
      <c r="D152" s="442">
        <v>6</v>
      </c>
      <c r="E152" s="442">
        <v>5</v>
      </c>
      <c r="F152" s="442">
        <v>5</v>
      </c>
      <c r="G152" s="444">
        <v>0.25161290322580643</v>
      </c>
    </row>
    <row r="153" spans="1:7" x14ac:dyDescent="0.25">
      <c r="A153" s="441" t="s">
        <v>403</v>
      </c>
      <c r="B153" s="442">
        <v>5</v>
      </c>
      <c r="C153" s="442">
        <v>3</v>
      </c>
      <c r="D153" s="442">
        <v>4</v>
      </c>
      <c r="E153" s="442">
        <v>4</v>
      </c>
      <c r="F153" s="442">
        <v>3</v>
      </c>
      <c r="G153" s="444">
        <v>0.16891935483870968</v>
      </c>
    </row>
    <row r="154" spans="1:7" x14ac:dyDescent="0.25">
      <c r="A154" s="441" t="s">
        <v>470</v>
      </c>
      <c r="B154" s="442">
        <v>13</v>
      </c>
      <c r="C154" s="442">
        <v>2</v>
      </c>
      <c r="D154" s="442">
        <v>8</v>
      </c>
      <c r="E154" s="442">
        <v>10</v>
      </c>
      <c r="F154" s="442">
        <v>7</v>
      </c>
      <c r="G154" s="444">
        <v>0.31290322580645158</v>
      </c>
    </row>
    <row r="155" spans="1:7" x14ac:dyDescent="0.25">
      <c r="A155" s="441" t="s">
        <v>279</v>
      </c>
      <c r="B155" s="442">
        <v>4</v>
      </c>
      <c r="C155" s="442">
        <v>4</v>
      </c>
      <c r="D155" s="442">
        <v>3</v>
      </c>
      <c r="E155" s="442">
        <v>4</v>
      </c>
      <c r="F155" s="442">
        <v>4</v>
      </c>
      <c r="G155" s="444">
        <v>0.69731182795698921</v>
      </c>
    </row>
    <row r="156" spans="1:7" ht="29.25" x14ac:dyDescent="0.25">
      <c r="A156" s="441" t="s">
        <v>416</v>
      </c>
      <c r="B156" s="442">
        <v>21</v>
      </c>
      <c r="C156" s="442">
        <v>12</v>
      </c>
      <c r="D156" s="442">
        <v>15</v>
      </c>
      <c r="E156" s="442">
        <v>17</v>
      </c>
      <c r="F156" s="442">
        <v>15</v>
      </c>
      <c r="G156" s="444">
        <v>2.4145161287096775</v>
      </c>
    </row>
    <row r="157" spans="1:7" x14ac:dyDescent="0.25">
      <c r="A157" s="441" t="s">
        <v>417</v>
      </c>
      <c r="B157" s="442">
        <v>16</v>
      </c>
      <c r="C157" s="442">
        <v>9</v>
      </c>
      <c r="D157" s="442">
        <v>10</v>
      </c>
      <c r="E157" s="442">
        <v>13</v>
      </c>
      <c r="F157" s="442">
        <v>11</v>
      </c>
      <c r="G157" s="444">
        <v>1.9306451609677422</v>
      </c>
    </row>
    <row r="158" spans="1:7" x14ac:dyDescent="0.25">
      <c r="A158" s="441" t="s">
        <v>279</v>
      </c>
      <c r="B158" s="442">
        <v>5</v>
      </c>
      <c r="C158" s="442">
        <v>3</v>
      </c>
      <c r="D158" s="442">
        <v>5</v>
      </c>
      <c r="E158" s="442">
        <v>4</v>
      </c>
      <c r="F158" s="442">
        <v>4</v>
      </c>
      <c r="G158" s="444">
        <v>0.4838709677419355</v>
      </c>
    </row>
    <row r="159" spans="1:7" x14ac:dyDescent="0.25">
      <c r="A159" s="441" t="s">
        <v>298</v>
      </c>
      <c r="B159" s="442">
        <v>72</v>
      </c>
      <c r="C159" s="442">
        <v>48</v>
      </c>
      <c r="D159" s="442">
        <v>64</v>
      </c>
      <c r="E159" s="442">
        <v>60</v>
      </c>
      <c r="F159" s="442">
        <v>53</v>
      </c>
      <c r="G159" s="444">
        <v>8.106451612258061</v>
      </c>
    </row>
    <row r="160" spans="1:7" x14ac:dyDescent="0.25">
      <c r="A160" s="441" t="s">
        <v>299</v>
      </c>
      <c r="B160" s="442">
        <v>2</v>
      </c>
      <c r="C160" s="442">
        <v>2</v>
      </c>
      <c r="D160" s="442">
        <v>2</v>
      </c>
      <c r="E160" s="442">
        <v>2</v>
      </c>
      <c r="F160" s="442">
        <v>2</v>
      </c>
      <c r="G160" s="444">
        <v>0.32258064516129031</v>
      </c>
    </row>
    <row r="161" spans="1:7" x14ac:dyDescent="0.25">
      <c r="A161" s="441" t="s">
        <v>305</v>
      </c>
      <c r="B161" s="442">
        <v>15</v>
      </c>
      <c r="C161" s="442">
        <v>12</v>
      </c>
      <c r="D161" s="442">
        <v>10</v>
      </c>
      <c r="E161" s="442">
        <v>13</v>
      </c>
      <c r="F161" s="442">
        <v>10</v>
      </c>
      <c r="G161" s="444">
        <v>2.9032258058064513</v>
      </c>
    </row>
    <row r="162" spans="1:7" x14ac:dyDescent="0.25">
      <c r="A162" s="441" t="s">
        <v>317</v>
      </c>
      <c r="B162" s="442">
        <v>11</v>
      </c>
      <c r="C162" s="442">
        <v>6</v>
      </c>
      <c r="D162" s="442">
        <v>10</v>
      </c>
      <c r="E162" s="442">
        <v>10</v>
      </c>
      <c r="F162" s="442">
        <v>8</v>
      </c>
      <c r="G162" s="444">
        <v>0.84838709677419355</v>
      </c>
    </row>
    <row r="163" spans="1:7" x14ac:dyDescent="0.25">
      <c r="A163" s="441" t="s">
        <v>442</v>
      </c>
      <c r="B163" s="442">
        <v>9</v>
      </c>
      <c r="C163" s="442">
        <v>7</v>
      </c>
      <c r="D163" s="442">
        <v>9</v>
      </c>
      <c r="E163" s="442">
        <v>9</v>
      </c>
      <c r="F163" s="442">
        <v>9</v>
      </c>
      <c r="G163" s="444">
        <v>0.88709677419354827</v>
      </c>
    </row>
    <row r="164" spans="1:7" x14ac:dyDescent="0.25">
      <c r="A164" s="441" t="s">
        <v>479</v>
      </c>
      <c r="B164" s="442">
        <v>19</v>
      </c>
      <c r="C164" s="442">
        <v>13</v>
      </c>
      <c r="D164" s="442">
        <v>18</v>
      </c>
      <c r="E164" s="442">
        <v>14</v>
      </c>
      <c r="F164" s="442">
        <v>14</v>
      </c>
      <c r="G164" s="444">
        <v>1.895161290322581</v>
      </c>
    </row>
    <row r="165" spans="1:7" x14ac:dyDescent="0.25">
      <c r="A165" s="441" t="s">
        <v>507</v>
      </c>
      <c r="B165" s="442">
        <v>9</v>
      </c>
      <c r="C165" s="442">
        <v>4</v>
      </c>
      <c r="D165" s="442">
        <v>8</v>
      </c>
      <c r="E165" s="442">
        <v>7</v>
      </c>
      <c r="F165" s="442">
        <v>5</v>
      </c>
      <c r="G165" s="444">
        <v>0.64516129032258063</v>
      </c>
    </row>
    <row r="166" spans="1:7" x14ac:dyDescent="0.25">
      <c r="A166" s="441" t="s">
        <v>279</v>
      </c>
      <c r="B166" s="442">
        <v>7</v>
      </c>
      <c r="C166" s="442">
        <v>4</v>
      </c>
      <c r="D166" s="442">
        <v>7</v>
      </c>
      <c r="E166" s="442">
        <v>5</v>
      </c>
      <c r="F166" s="442">
        <v>5</v>
      </c>
      <c r="G166" s="444">
        <v>0.60483870967741926</v>
      </c>
    </row>
    <row r="167" spans="1:7" x14ac:dyDescent="0.25">
      <c r="A167" s="441" t="s">
        <v>278</v>
      </c>
      <c r="B167" s="442">
        <v>34</v>
      </c>
      <c r="C167" s="442">
        <v>19</v>
      </c>
      <c r="D167" s="442">
        <v>28</v>
      </c>
      <c r="E167" s="442">
        <v>28</v>
      </c>
      <c r="F167" s="442">
        <v>23</v>
      </c>
      <c r="G167" s="444">
        <v>2.6870967741935479</v>
      </c>
    </row>
    <row r="168" spans="1:7" x14ac:dyDescent="0.25">
      <c r="A168" s="441" t="s">
        <v>291</v>
      </c>
      <c r="B168" s="442">
        <v>2</v>
      </c>
      <c r="C168" s="442">
        <v>1</v>
      </c>
      <c r="D168" s="442">
        <v>1</v>
      </c>
      <c r="E168" s="442">
        <v>1</v>
      </c>
      <c r="F168" s="442"/>
      <c r="G168" s="444">
        <v>0</v>
      </c>
    </row>
    <row r="169" spans="1:7" x14ac:dyDescent="0.25">
      <c r="A169" s="441" t="s">
        <v>1778</v>
      </c>
      <c r="B169" s="442">
        <v>1</v>
      </c>
      <c r="C169" s="442"/>
      <c r="D169" s="442">
        <v>1</v>
      </c>
      <c r="E169" s="442"/>
      <c r="F169" s="442"/>
      <c r="G169" s="444">
        <v>0</v>
      </c>
    </row>
    <row r="170" spans="1:7" x14ac:dyDescent="0.25">
      <c r="A170" s="441" t="s">
        <v>338</v>
      </c>
      <c r="B170" s="442">
        <v>10</v>
      </c>
      <c r="C170" s="442">
        <v>4</v>
      </c>
      <c r="D170" s="442">
        <v>8</v>
      </c>
      <c r="E170" s="442">
        <v>8</v>
      </c>
      <c r="F170" s="442">
        <v>6</v>
      </c>
      <c r="G170" s="444">
        <v>0.64516129032258063</v>
      </c>
    </row>
    <row r="171" spans="1:7" ht="29.25" x14ac:dyDescent="0.25">
      <c r="A171" s="441" t="s">
        <v>394</v>
      </c>
      <c r="B171" s="442">
        <v>3</v>
      </c>
      <c r="C171" s="442">
        <v>2</v>
      </c>
      <c r="D171" s="442">
        <v>3</v>
      </c>
      <c r="E171" s="442">
        <v>3</v>
      </c>
      <c r="F171" s="442">
        <v>3</v>
      </c>
      <c r="G171" s="444">
        <v>0.32258064516129031</v>
      </c>
    </row>
    <row r="172" spans="1:7" x14ac:dyDescent="0.25">
      <c r="A172" s="441" t="s">
        <v>461</v>
      </c>
      <c r="B172" s="442">
        <v>5</v>
      </c>
      <c r="C172" s="442">
        <v>2</v>
      </c>
      <c r="D172" s="442">
        <v>4</v>
      </c>
      <c r="E172" s="442">
        <v>4</v>
      </c>
      <c r="F172" s="442">
        <v>4</v>
      </c>
      <c r="G172" s="444">
        <v>0.32258064516129031</v>
      </c>
    </row>
    <row r="173" spans="1:7" x14ac:dyDescent="0.25">
      <c r="A173" s="441" t="s">
        <v>465</v>
      </c>
      <c r="B173" s="442">
        <v>3</v>
      </c>
      <c r="C173" s="442">
        <v>1</v>
      </c>
      <c r="D173" s="442">
        <v>2</v>
      </c>
      <c r="E173" s="442">
        <v>2</v>
      </c>
      <c r="F173" s="442">
        <v>1</v>
      </c>
      <c r="G173" s="444">
        <v>0.11774193548387096</v>
      </c>
    </row>
    <row r="174" spans="1:7" x14ac:dyDescent="0.25">
      <c r="A174" s="441" t="s">
        <v>279</v>
      </c>
      <c r="B174" s="442">
        <v>10</v>
      </c>
      <c r="C174" s="442">
        <v>9</v>
      </c>
      <c r="D174" s="442">
        <v>9</v>
      </c>
      <c r="E174" s="442">
        <v>10</v>
      </c>
      <c r="F174" s="442">
        <v>9</v>
      </c>
      <c r="G174" s="444">
        <v>1.2790322580645161</v>
      </c>
    </row>
    <row r="175" spans="1:7" x14ac:dyDescent="0.25">
      <c r="A175" s="440" t="s">
        <v>1586</v>
      </c>
      <c r="B175" s="443">
        <v>155</v>
      </c>
      <c r="C175" s="443">
        <v>92</v>
      </c>
      <c r="D175" s="443">
        <v>128</v>
      </c>
      <c r="E175" s="443">
        <v>128</v>
      </c>
      <c r="F175" s="443">
        <v>110</v>
      </c>
      <c r="G175" s="445">
        <v>14.638811826989269</v>
      </c>
    </row>
    <row r="181" spans="1:7" s="319" customFormat="1" ht="42.75" x14ac:dyDescent="0.25">
      <c r="A181" s="447" t="s">
        <v>1981</v>
      </c>
      <c r="B181" s="448" t="s">
        <v>1976</v>
      </c>
      <c r="C181" s="448" t="s">
        <v>1975</v>
      </c>
      <c r="D181" s="448" t="s">
        <v>1978</v>
      </c>
      <c r="E181" s="448" t="s">
        <v>1979</v>
      </c>
      <c r="F181" s="448" t="s">
        <v>1980</v>
      </c>
      <c r="G181" s="449" t="s">
        <v>1977</v>
      </c>
    </row>
    <row r="182" spans="1:7" x14ac:dyDescent="0.25">
      <c r="A182" s="439" t="s">
        <v>297</v>
      </c>
      <c r="B182" s="442">
        <v>10</v>
      </c>
      <c r="C182" s="442">
        <v>7</v>
      </c>
      <c r="D182" s="442">
        <v>8</v>
      </c>
      <c r="E182" s="442">
        <v>9</v>
      </c>
      <c r="F182" s="442">
        <v>8</v>
      </c>
      <c r="G182" s="444">
        <v>1.1715053763440859</v>
      </c>
    </row>
    <row r="183" spans="1:7" x14ac:dyDescent="0.25">
      <c r="A183" s="439" t="s">
        <v>290</v>
      </c>
      <c r="B183" s="442">
        <v>1</v>
      </c>
      <c r="C183" s="442">
        <v>1</v>
      </c>
      <c r="D183" s="442">
        <v>1</v>
      </c>
      <c r="E183" s="442">
        <v>1</v>
      </c>
      <c r="F183" s="442">
        <v>1</v>
      </c>
      <c r="G183" s="444">
        <v>7.9032258064516123E-2</v>
      </c>
    </row>
    <row r="184" spans="1:7" x14ac:dyDescent="0.25">
      <c r="A184" s="439" t="s">
        <v>315</v>
      </c>
      <c r="B184" s="442">
        <v>52</v>
      </c>
      <c r="C184" s="442">
        <v>33</v>
      </c>
      <c r="D184" s="442">
        <v>49</v>
      </c>
      <c r="E184" s="442">
        <v>43</v>
      </c>
      <c r="F184" s="442">
        <v>39</v>
      </c>
      <c r="G184" s="444">
        <v>4.759677419354837</v>
      </c>
    </row>
    <row r="185" spans="1:7" x14ac:dyDescent="0.25">
      <c r="A185" s="439" t="s">
        <v>285</v>
      </c>
      <c r="B185" s="442">
        <v>71</v>
      </c>
      <c r="C185" s="442">
        <v>34</v>
      </c>
      <c r="D185" s="442">
        <v>55</v>
      </c>
      <c r="E185" s="442">
        <v>56</v>
      </c>
      <c r="F185" s="442">
        <v>47</v>
      </c>
      <c r="G185" s="444">
        <v>5.0495645158064493</v>
      </c>
    </row>
    <row r="186" spans="1:7" x14ac:dyDescent="0.25">
      <c r="A186" s="439" t="s">
        <v>303</v>
      </c>
      <c r="B186" s="442">
        <v>15</v>
      </c>
      <c r="C186" s="442">
        <v>12</v>
      </c>
      <c r="D186" s="442">
        <v>10</v>
      </c>
      <c r="E186" s="442">
        <v>13</v>
      </c>
      <c r="F186" s="442">
        <v>10</v>
      </c>
      <c r="G186" s="444">
        <v>2.9032258058064513</v>
      </c>
    </row>
    <row r="187" spans="1:7" x14ac:dyDescent="0.25">
      <c r="A187" s="439" t="s">
        <v>276</v>
      </c>
      <c r="B187" s="442">
        <v>6</v>
      </c>
      <c r="C187" s="442">
        <v>5</v>
      </c>
      <c r="D187" s="442">
        <v>5</v>
      </c>
      <c r="E187" s="442">
        <v>6</v>
      </c>
      <c r="F187" s="442">
        <v>5</v>
      </c>
      <c r="G187" s="444">
        <v>0.6758064516129032</v>
      </c>
    </row>
    <row r="188" spans="1:7" x14ac:dyDescent="0.25">
      <c r="A188" s="440" t="s">
        <v>1586</v>
      </c>
      <c r="B188" s="443">
        <v>155</v>
      </c>
      <c r="C188" s="443">
        <v>92</v>
      </c>
      <c r="D188" s="443">
        <v>128</v>
      </c>
      <c r="E188" s="443">
        <v>128</v>
      </c>
      <c r="F188" s="443">
        <v>110</v>
      </c>
      <c r="G188" s="445">
        <v>14.638811826989265</v>
      </c>
    </row>
  </sheetData>
  <mergeCells count="4">
    <mergeCell ref="D49:D50"/>
    <mergeCell ref="E49:E50"/>
    <mergeCell ref="F49:F50"/>
    <mergeCell ref="G49:G50"/>
  </mergeCells>
  <pageMargins left="0.7" right="0.7" top="0.75" bottom="0.75" header="0.3" footer="0.3"/>
  <drawing r:id="rId3"/>
  <tableParts count="4"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BCD7-D081-4E15-BD60-A975A31F0A0E}">
  <dimension ref="A3:C20"/>
  <sheetViews>
    <sheetView workbookViewId="0">
      <selection activeCell="H16" sqref="H16"/>
    </sheetView>
  </sheetViews>
  <sheetFormatPr baseColWidth="10" defaultRowHeight="15.75" x14ac:dyDescent="0.25"/>
  <cols>
    <col min="1" max="1" width="48.25" bestFit="1" customWidth="1"/>
    <col min="2" max="2" width="31.5" bestFit="1" customWidth="1"/>
    <col min="3" max="3" width="30.875" bestFit="1" customWidth="1"/>
    <col min="4" max="4" width="14.375" bestFit="1" customWidth="1"/>
    <col min="5" max="5" width="4.25" bestFit="1" customWidth="1"/>
  </cols>
  <sheetData>
    <row r="3" spans="1:3" x14ac:dyDescent="0.25">
      <c r="A3" s="95" t="s">
        <v>1585</v>
      </c>
      <c r="B3" t="s">
        <v>1987</v>
      </c>
      <c r="C3" t="s">
        <v>1988</v>
      </c>
    </row>
    <row r="4" spans="1:3" x14ac:dyDescent="0.25">
      <c r="A4" s="96" t="s">
        <v>291</v>
      </c>
      <c r="B4" s="325">
        <v>2245942813</v>
      </c>
      <c r="C4" s="325">
        <v>0</v>
      </c>
    </row>
    <row r="5" spans="1:3" x14ac:dyDescent="0.25">
      <c r="A5" s="96" t="s">
        <v>299</v>
      </c>
      <c r="B5" s="325">
        <v>322723074</v>
      </c>
      <c r="C5" s="325">
        <v>232624954</v>
      </c>
    </row>
    <row r="6" spans="1:3" x14ac:dyDescent="0.25">
      <c r="A6" s="96" t="s">
        <v>338</v>
      </c>
      <c r="B6" s="325">
        <v>495704650.92000002</v>
      </c>
      <c r="C6" s="325">
        <v>156000000</v>
      </c>
    </row>
    <row r="7" spans="1:3" x14ac:dyDescent="0.25">
      <c r="A7" s="96" t="s">
        <v>305</v>
      </c>
      <c r="B7" s="325">
        <v>65378181573.610001</v>
      </c>
      <c r="C7" s="325">
        <v>65132201972.049995</v>
      </c>
    </row>
    <row r="8" spans="1:3" x14ac:dyDescent="0.25">
      <c r="A8" s="96" t="s">
        <v>375</v>
      </c>
      <c r="B8" s="325">
        <v>3809757812.7399998</v>
      </c>
      <c r="C8" s="325">
        <v>1381451744</v>
      </c>
    </row>
    <row r="9" spans="1:3" x14ac:dyDescent="0.25">
      <c r="A9" s="96" t="s">
        <v>317</v>
      </c>
      <c r="B9" s="325">
        <v>5519844701.21</v>
      </c>
      <c r="C9" s="325">
        <v>3443101788.4300003</v>
      </c>
    </row>
    <row r="10" spans="1:3" x14ac:dyDescent="0.25">
      <c r="A10" s="96" t="s">
        <v>394</v>
      </c>
      <c r="B10" s="325">
        <v>1690705657</v>
      </c>
      <c r="C10" s="325">
        <v>1690505657</v>
      </c>
    </row>
    <row r="11" spans="1:3" x14ac:dyDescent="0.25">
      <c r="A11" s="96" t="s">
        <v>403</v>
      </c>
      <c r="B11" s="325">
        <v>6087024136.25</v>
      </c>
      <c r="C11" s="325">
        <v>4859236439.9400005</v>
      </c>
    </row>
    <row r="12" spans="1:3" x14ac:dyDescent="0.25">
      <c r="A12" s="96" t="s">
        <v>417</v>
      </c>
      <c r="B12" s="325">
        <v>3294651599.1100001</v>
      </c>
      <c r="C12" s="325">
        <v>2847565778.29</v>
      </c>
    </row>
    <row r="13" spans="1:3" x14ac:dyDescent="0.25">
      <c r="A13" s="96" t="s">
        <v>442</v>
      </c>
      <c r="B13" s="325">
        <v>996743982.48000002</v>
      </c>
      <c r="C13" s="325">
        <v>897816500</v>
      </c>
    </row>
    <row r="14" spans="1:3" x14ac:dyDescent="0.25">
      <c r="A14" s="96" t="s">
        <v>461</v>
      </c>
      <c r="B14" s="325">
        <v>24000000</v>
      </c>
      <c r="C14" s="325">
        <v>11000000</v>
      </c>
    </row>
    <row r="15" spans="1:3" x14ac:dyDescent="0.25">
      <c r="A15" s="96" t="s">
        <v>465</v>
      </c>
      <c r="B15" s="325">
        <v>39200000</v>
      </c>
      <c r="C15" s="325">
        <v>39200000</v>
      </c>
    </row>
    <row r="16" spans="1:3" x14ac:dyDescent="0.25">
      <c r="A16" s="96" t="s">
        <v>470</v>
      </c>
      <c r="B16" s="325">
        <v>14440763295.309999</v>
      </c>
      <c r="C16" s="325">
        <v>10961442592.799999</v>
      </c>
    </row>
    <row r="17" spans="1:3" x14ac:dyDescent="0.25">
      <c r="A17" s="96" t="s">
        <v>479</v>
      </c>
      <c r="B17" s="325">
        <v>3356153725.8600001</v>
      </c>
      <c r="C17" s="325">
        <v>3304311128.9900002</v>
      </c>
    </row>
    <row r="18" spans="1:3" x14ac:dyDescent="0.25">
      <c r="A18" s="96" t="s">
        <v>507</v>
      </c>
      <c r="B18" s="325">
        <v>1092857998.49</v>
      </c>
      <c r="C18" s="325">
        <v>642566873</v>
      </c>
    </row>
    <row r="19" spans="1:3" x14ac:dyDescent="0.25">
      <c r="A19" s="96" t="s">
        <v>279</v>
      </c>
      <c r="B19" s="325">
        <v>7233315734.8299999</v>
      </c>
      <c r="C19" s="325">
        <v>5860353610.6999998</v>
      </c>
    </row>
    <row r="20" spans="1:3" x14ac:dyDescent="0.25">
      <c r="A20" s="96" t="s">
        <v>1586</v>
      </c>
      <c r="B20" s="325">
        <v>116027570754.81001</v>
      </c>
      <c r="C20" s="325">
        <v>101459379039.2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77DA-40DC-4079-AF7C-9BC0076FB872}">
  <dimension ref="A1:E18"/>
  <sheetViews>
    <sheetView workbookViewId="0">
      <selection activeCell="F28" sqref="F28"/>
    </sheetView>
  </sheetViews>
  <sheetFormatPr baseColWidth="10" defaultRowHeight="15.75" x14ac:dyDescent="0.25"/>
  <cols>
    <col min="1" max="1" width="25.5" customWidth="1"/>
    <col min="2" max="4" width="18.75" style="324" bestFit="1" customWidth="1"/>
    <col min="5" max="5" width="17.25" customWidth="1"/>
  </cols>
  <sheetData>
    <row r="1" spans="1:5" x14ac:dyDescent="0.25">
      <c r="A1" s="322" t="s">
        <v>1982</v>
      </c>
      <c r="B1" s="323" t="s">
        <v>1983</v>
      </c>
      <c r="C1" s="323" t="s">
        <v>1984</v>
      </c>
      <c r="D1" s="323" t="s">
        <v>1985</v>
      </c>
      <c r="E1" s="322" t="s">
        <v>1986</v>
      </c>
    </row>
    <row r="2" spans="1:5" x14ac:dyDescent="0.25">
      <c r="A2" s="322" t="s">
        <v>291</v>
      </c>
      <c r="B2" s="323">
        <v>0</v>
      </c>
      <c r="C2" s="323">
        <v>2245942813</v>
      </c>
      <c r="D2" s="323">
        <v>0</v>
      </c>
      <c r="E2" s="302">
        <v>0</v>
      </c>
    </row>
    <row r="3" spans="1:5" x14ac:dyDescent="0.25">
      <c r="A3" s="322" t="s">
        <v>299</v>
      </c>
      <c r="B3" s="323">
        <v>298694245</v>
      </c>
      <c r="C3" s="323">
        <v>322723074</v>
      </c>
      <c r="D3" s="323">
        <v>232624954</v>
      </c>
      <c r="E3" s="302">
        <v>0.72081909457766258</v>
      </c>
    </row>
    <row r="4" spans="1:5" x14ac:dyDescent="0.25">
      <c r="A4" s="322" t="s">
        <v>338</v>
      </c>
      <c r="B4" s="323">
        <v>600000000</v>
      </c>
      <c r="C4" s="323">
        <v>495704650.92000002</v>
      </c>
      <c r="D4" s="323">
        <v>156000000</v>
      </c>
      <c r="E4" s="302">
        <v>0.31470352297577348</v>
      </c>
    </row>
    <row r="5" spans="1:5" x14ac:dyDescent="0.25">
      <c r="A5" s="322" t="s">
        <v>305</v>
      </c>
      <c r="B5" s="323">
        <v>56321731052</v>
      </c>
      <c r="C5" s="323">
        <v>65378181573.610001</v>
      </c>
      <c r="D5" s="323">
        <v>65132201972.049995</v>
      </c>
      <c r="E5" s="302">
        <v>0.99623758881572666</v>
      </c>
    </row>
    <row r="6" spans="1:5" x14ac:dyDescent="0.25">
      <c r="A6" s="322" t="s">
        <v>375</v>
      </c>
      <c r="B6" s="323">
        <v>2850191450</v>
      </c>
      <c r="C6" s="323">
        <v>3809757812.7399998</v>
      </c>
      <c r="D6" s="323">
        <v>1381451744</v>
      </c>
      <c r="E6" s="302">
        <v>0.36260880924775951</v>
      </c>
    </row>
    <row r="7" spans="1:5" x14ac:dyDescent="0.25">
      <c r="A7" s="322" t="s">
        <v>317</v>
      </c>
      <c r="B7" s="323">
        <v>2299552583</v>
      </c>
      <c r="C7" s="323">
        <v>5519844701.21</v>
      </c>
      <c r="D7" s="323">
        <v>3443101788.4300003</v>
      </c>
      <c r="E7" s="302">
        <v>0.62376787297570913</v>
      </c>
    </row>
    <row r="8" spans="1:5" x14ac:dyDescent="0.25">
      <c r="A8" s="322" t="s">
        <v>394</v>
      </c>
      <c r="B8" s="323">
        <v>100000000</v>
      </c>
      <c r="C8" s="323">
        <v>1690705657</v>
      </c>
      <c r="D8" s="323">
        <v>1690505657</v>
      </c>
      <c r="E8" s="302">
        <v>0.99988170619813566</v>
      </c>
    </row>
    <row r="9" spans="1:5" x14ac:dyDescent="0.25">
      <c r="A9" s="322" t="s">
        <v>403</v>
      </c>
      <c r="B9" s="323">
        <v>4061141107</v>
      </c>
      <c r="C9" s="323">
        <v>6087024136.25</v>
      </c>
      <c r="D9" s="323">
        <v>4859236439.9400005</v>
      </c>
      <c r="E9" s="302">
        <v>0.7982942618876494</v>
      </c>
    </row>
    <row r="10" spans="1:5" x14ac:dyDescent="0.25">
      <c r="A10" s="322" t="s">
        <v>417</v>
      </c>
      <c r="B10" s="323">
        <v>3030724116</v>
      </c>
      <c r="C10" s="323">
        <v>3294651599.1100001</v>
      </c>
      <c r="D10" s="323">
        <v>2847565778.29</v>
      </c>
      <c r="E10" s="302">
        <v>0.86429951472235378</v>
      </c>
    </row>
    <row r="11" spans="1:5" x14ac:dyDescent="0.25">
      <c r="A11" s="322" t="s">
        <v>442</v>
      </c>
      <c r="B11" s="323">
        <v>1189898714</v>
      </c>
      <c r="C11" s="323">
        <v>996743982.48000002</v>
      </c>
      <c r="D11" s="323">
        <v>897816500</v>
      </c>
      <c r="E11" s="302">
        <v>0.90074935568323333</v>
      </c>
    </row>
    <row r="12" spans="1:5" x14ac:dyDescent="0.25">
      <c r="A12" s="322" t="s">
        <v>461</v>
      </c>
      <c r="B12" s="323">
        <v>0</v>
      </c>
      <c r="C12" s="323">
        <v>24000000</v>
      </c>
      <c r="D12" s="323">
        <v>11000000</v>
      </c>
      <c r="E12" s="302">
        <v>0.45833333333333331</v>
      </c>
    </row>
    <row r="13" spans="1:5" x14ac:dyDescent="0.25">
      <c r="A13" s="322" t="s">
        <v>465</v>
      </c>
      <c r="B13" s="323">
        <v>182134790</v>
      </c>
      <c r="C13" s="323">
        <v>39200000</v>
      </c>
      <c r="D13" s="323">
        <v>39200000</v>
      </c>
      <c r="E13" s="302">
        <v>1</v>
      </c>
    </row>
    <row r="14" spans="1:5" x14ac:dyDescent="0.25">
      <c r="A14" s="322" t="s">
        <v>470</v>
      </c>
      <c r="B14" s="323">
        <v>3183374662</v>
      </c>
      <c r="C14" s="323">
        <v>14440763295.309999</v>
      </c>
      <c r="D14" s="323">
        <v>10961442592.799999</v>
      </c>
      <c r="E14" s="302">
        <v>0.75906254874768309</v>
      </c>
    </row>
    <row r="15" spans="1:5" x14ac:dyDescent="0.25">
      <c r="A15" s="322" t="s">
        <v>479</v>
      </c>
      <c r="B15" s="323">
        <v>2019084821</v>
      </c>
      <c r="C15" s="323">
        <v>3356153725.8600001</v>
      </c>
      <c r="D15" s="323">
        <v>3304311128.9900002</v>
      </c>
      <c r="E15" s="302">
        <v>0.98455297310414014</v>
      </c>
    </row>
    <row r="16" spans="1:5" x14ac:dyDescent="0.25">
      <c r="A16" s="322" t="s">
        <v>507</v>
      </c>
      <c r="B16" s="323">
        <v>709135122</v>
      </c>
      <c r="C16" s="323">
        <v>1092857998.49</v>
      </c>
      <c r="D16" s="323">
        <v>642566873</v>
      </c>
      <c r="E16" s="302">
        <v>0.58796922737247981</v>
      </c>
    </row>
    <row r="17" spans="1:5" x14ac:dyDescent="0.25">
      <c r="A17" s="322" t="s">
        <v>279</v>
      </c>
      <c r="B17" s="323">
        <v>5702264400</v>
      </c>
      <c r="C17" s="323">
        <v>7233315734.8299999</v>
      </c>
      <c r="D17" s="323">
        <v>5860353610.6999998</v>
      </c>
      <c r="E17" s="302">
        <v>0.8101891062878831</v>
      </c>
    </row>
    <row r="18" spans="1:5" x14ac:dyDescent="0.25">
      <c r="E18" s="3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PROYECTOS 2024</vt:lpstr>
      <vt:lpstr>% financiero</vt:lpstr>
      <vt:lpstr>METAS Y SECRETARIAS 2024</vt:lpstr>
      <vt:lpstr>METAS Y SECRETARIAS 2025</vt:lpstr>
      <vt:lpstr>PDT % 2024-2027</vt:lpstr>
      <vt:lpstr>Hoja4</vt:lpstr>
      <vt:lpstr>REPORTES 2024</vt:lpstr>
      <vt:lpstr>EJECUCIÓN 2024 POR SECTOR</vt:lpstr>
      <vt:lpstr>Hoja2</vt:lpstr>
      <vt:lpstr>Hoja1</vt:lpstr>
      <vt:lpstr>SISPT</vt:lpstr>
      <vt:lpstr>'METAS Y SECRETARIAS 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Viviana Obando Giraldo</dc:creator>
  <cp:lastModifiedBy>2026</cp:lastModifiedBy>
  <cp:lastPrinted>2025-02-03T21:17:23Z</cp:lastPrinted>
  <dcterms:created xsi:type="dcterms:W3CDTF">2024-11-22T15:54:34Z</dcterms:created>
  <dcterms:modified xsi:type="dcterms:W3CDTF">2025-08-05T13:51:38Z</dcterms:modified>
</cp:coreProperties>
</file>