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D\projects\ToxPi\orange-tox5\tox5_preprocessing\test\test_data\"/>
    </mc:Choice>
  </mc:AlternateContent>
  <bookViews>
    <workbookView xWindow="-120" yWindow="-120" windowWidth="18090" windowHeight="4575" activeTab="2"/>
  </bookViews>
  <sheets>
    <sheet name="ctg_normalization" sheetId="11" r:id="rId1"/>
    <sheet name="casp_normalization" sheetId="24" r:id="rId2"/>
    <sheet name="Imaging raw" sheetId="1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9" i="11" l="1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5" i="24"/>
  <c r="AC3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2" i="24"/>
  <c r="AJ5" i="24" s="1"/>
  <c r="AB3" i="24"/>
  <c r="AK6" i="24" s="1"/>
  <c r="AB4" i="24"/>
  <c r="AK7" i="24" s="1"/>
  <c r="AB5" i="24"/>
  <c r="AK8" i="24" s="1"/>
  <c r="AB6" i="24"/>
  <c r="AK9" i="24" s="1"/>
  <c r="AB7" i="24"/>
  <c r="AK10" i="24" s="1"/>
  <c r="AB8" i="24"/>
  <c r="AK11" i="24" s="1"/>
  <c r="AB9" i="24"/>
  <c r="AK12" i="24" s="1"/>
  <c r="AB10" i="24"/>
  <c r="AK13" i="24" s="1"/>
  <c r="AB11" i="24"/>
  <c r="AK14" i="24" s="1"/>
  <c r="AB12" i="24"/>
  <c r="AK15" i="24" s="1"/>
  <c r="AB13" i="24"/>
  <c r="AK16" i="24" s="1"/>
  <c r="AB14" i="24"/>
  <c r="AK17" i="24" s="1"/>
  <c r="AB15" i="24"/>
  <c r="AK18" i="24" s="1"/>
  <c r="AB16" i="24"/>
  <c r="AK19" i="24" s="1"/>
  <c r="AB17" i="24"/>
  <c r="AK20" i="24" s="1"/>
  <c r="AB2" i="24"/>
  <c r="AI5" i="24" s="1"/>
  <c r="AA3" i="24"/>
  <c r="AN6" i="24" s="1"/>
  <c r="AA4" i="24"/>
  <c r="AN7" i="24" s="1"/>
  <c r="AA5" i="24"/>
  <c r="AN8" i="24" s="1"/>
  <c r="AA6" i="24"/>
  <c r="AN9" i="24" s="1"/>
  <c r="AA7" i="24"/>
  <c r="AN10" i="24" s="1"/>
  <c r="AA8" i="24"/>
  <c r="AN11" i="24" s="1"/>
  <c r="AA9" i="24"/>
  <c r="AN12" i="24" s="1"/>
  <c r="AA10" i="24"/>
  <c r="AL13" i="24" s="1"/>
  <c r="AA11" i="24"/>
  <c r="AN14" i="24" s="1"/>
  <c r="AA12" i="24"/>
  <c r="AN15" i="24" s="1"/>
  <c r="AA13" i="24"/>
  <c r="AN16" i="24" s="1"/>
  <c r="AA14" i="24"/>
  <c r="AN17" i="24" s="1"/>
  <c r="AA15" i="24"/>
  <c r="AN18" i="24" s="1"/>
  <c r="AA16" i="24"/>
  <c r="AN19" i="24" s="1"/>
  <c r="AA17" i="24"/>
  <c r="AN20" i="24" s="1"/>
  <c r="AA2" i="24"/>
  <c r="AL5" i="24" s="1"/>
  <c r="Z3" i="24"/>
  <c r="AO6" i="24" s="1"/>
  <c r="Z4" i="24"/>
  <c r="AO7" i="24" s="1"/>
  <c r="Z5" i="24"/>
  <c r="AO8" i="24" s="1"/>
  <c r="Z6" i="24"/>
  <c r="AO9" i="24" s="1"/>
  <c r="Z7" i="24"/>
  <c r="AO10" i="24" s="1"/>
  <c r="Z8" i="24"/>
  <c r="AO11" i="24" s="1"/>
  <c r="Z9" i="24"/>
  <c r="AO12" i="24" s="1"/>
  <c r="Z10" i="24"/>
  <c r="AM13" i="24" s="1"/>
  <c r="Z11" i="24"/>
  <c r="AO14" i="24" s="1"/>
  <c r="Z12" i="24"/>
  <c r="AO15" i="24" s="1"/>
  <c r="Z13" i="24"/>
  <c r="AO16" i="24" s="1"/>
  <c r="Z14" i="24"/>
  <c r="AO17" i="24" s="1"/>
  <c r="Z15" i="24"/>
  <c r="AO18" i="24" s="1"/>
  <c r="Z16" i="24"/>
  <c r="AO19" i="24" s="1"/>
  <c r="Z17" i="24"/>
  <c r="AO20" i="24" s="1"/>
  <c r="Z2" i="24"/>
  <c r="AO5" i="24" s="1"/>
  <c r="BT135" i="11"/>
  <c r="BT136" i="11"/>
  <c r="BT137" i="11"/>
  <c r="BT138" i="11"/>
  <c r="BT139" i="11"/>
  <c r="BT140" i="11"/>
  <c r="BT141" i="11"/>
  <c r="BT134" i="11"/>
  <c r="BS135" i="11"/>
  <c r="BT122" i="11"/>
  <c r="BT123" i="11"/>
  <c r="BT124" i="11"/>
  <c r="BT125" i="11"/>
  <c r="BT126" i="11"/>
  <c r="BT127" i="11"/>
  <c r="BT128" i="11"/>
  <c r="BT121" i="11"/>
  <c r="BT109" i="11"/>
  <c r="BT110" i="11"/>
  <c r="BT111" i="11"/>
  <c r="BT112" i="11"/>
  <c r="BT113" i="11"/>
  <c r="BT114" i="11"/>
  <c r="BT115" i="11"/>
  <c r="BT108" i="11"/>
  <c r="BS136" i="11"/>
  <c r="BS137" i="11"/>
  <c r="BS138" i="11"/>
  <c r="BS139" i="11"/>
  <c r="BS140" i="11"/>
  <c r="BS141" i="11"/>
  <c r="BS134" i="11"/>
  <c r="BS122" i="11"/>
  <c r="BS123" i="11"/>
  <c r="BS124" i="11"/>
  <c r="BS125" i="11"/>
  <c r="BS126" i="11"/>
  <c r="BS127" i="11"/>
  <c r="BS128" i="11"/>
  <c r="BS121" i="11"/>
  <c r="BS109" i="11"/>
  <c r="BS110" i="11"/>
  <c r="BS111" i="11"/>
  <c r="BS112" i="11"/>
  <c r="BS113" i="11"/>
  <c r="BS114" i="11"/>
  <c r="BS115" i="11"/>
  <c r="BS108" i="11"/>
  <c r="BY9" i="11"/>
  <c r="BT75" i="11"/>
  <c r="BT74" i="11"/>
  <c r="BS76" i="11"/>
  <c r="BS67" i="11"/>
  <c r="BS80" i="11" s="1"/>
  <c r="BS66" i="11"/>
  <c r="BS79" i="11" s="1"/>
  <c r="BS65" i="11"/>
  <c r="BS78" i="11" s="1"/>
  <c r="BS64" i="11"/>
  <c r="BS77" i="11" s="1"/>
  <c r="BS63" i="11"/>
  <c r="BT76" i="11" s="1"/>
  <c r="BS62" i="11"/>
  <c r="BS75" i="11" s="1"/>
  <c r="BS61" i="11"/>
  <c r="BS60" i="11"/>
  <c r="BS74" i="11" s="1"/>
  <c r="BT32" i="11"/>
  <c r="BS32" i="11"/>
  <c r="BT36" i="11"/>
  <c r="BS36" i="11"/>
  <c r="BS35" i="11"/>
  <c r="BS38" i="11" s="1"/>
  <c r="BT35" i="11"/>
  <c r="BT31" i="11"/>
  <c r="BS31" i="11"/>
  <c r="BT30" i="11"/>
  <c r="BS30" i="11"/>
  <c r="P4" i="11"/>
  <c r="AE20" i="11" s="1"/>
  <c r="O4" i="11"/>
  <c r="AD20" i="11" s="1"/>
  <c r="AM5" i="24" l="1"/>
  <c r="AN5" i="24"/>
  <c r="AN13" i="24"/>
  <c r="AO13" i="24"/>
  <c r="AL20" i="24"/>
  <c r="AL12" i="24"/>
  <c r="AM20" i="24"/>
  <c r="AM12" i="24"/>
  <c r="AK5" i="24"/>
  <c r="AL19" i="24"/>
  <c r="AL11" i="24"/>
  <c r="AM19" i="24"/>
  <c r="AM11" i="24"/>
  <c r="AL18" i="24"/>
  <c r="AL10" i="24"/>
  <c r="AM18" i="24"/>
  <c r="AM10" i="24"/>
  <c r="AL17" i="24"/>
  <c r="AL9" i="24"/>
  <c r="AM17" i="24"/>
  <c r="AM9" i="24"/>
  <c r="AL16" i="24"/>
  <c r="AL8" i="24"/>
  <c r="AM16" i="24"/>
  <c r="AM8" i="24"/>
  <c r="AL15" i="24"/>
  <c r="AL7" i="24"/>
  <c r="AM15" i="24"/>
  <c r="AM7" i="24"/>
  <c r="AL14" i="24"/>
  <c r="AL6" i="24"/>
  <c r="AM14" i="24"/>
  <c r="AM6" i="24"/>
  <c r="BS82" i="11"/>
  <c r="BT80" i="11"/>
  <c r="BT79" i="11"/>
  <c r="AD17" i="11"/>
  <c r="BT78" i="11"/>
  <c r="BT77" i="11"/>
  <c r="AE21" i="11"/>
  <c r="AE22" i="11"/>
  <c r="BT38" i="11"/>
  <c r="BS37" i="11"/>
  <c r="AD19" i="11"/>
  <c r="BT37" i="11"/>
  <c r="AE17" i="11"/>
  <c r="AE23" i="11"/>
  <c r="AD22" i="11"/>
  <c r="AE19" i="11"/>
  <c r="AD21" i="11"/>
  <c r="AE18" i="11"/>
  <c r="AD23" i="11"/>
  <c r="BT82" i="11" l="1"/>
  <c r="BS84" i="11" s="1"/>
  <c r="FJ10" i="11" l="1"/>
  <c r="FJ11" i="11"/>
  <c r="FJ12" i="11"/>
  <c r="FX11" i="11" s="1"/>
  <c r="FJ13" i="11"/>
  <c r="FJ14" i="11"/>
  <c r="FV13" i="11" s="1"/>
  <c r="FJ15" i="11"/>
  <c r="FU14" i="11" s="1"/>
  <c r="FJ16" i="11"/>
  <c r="FJ9" i="11"/>
  <c r="FV12" i="11" l="1"/>
  <c r="FT9" i="11"/>
  <c r="FV9" i="11"/>
  <c r="FZ15" i="11"/>
  <c r="FU12" i="11"/>
  <c r="FY12" i="11"/>
  <c r="FX12" i="11"/>
  <c r="FX14" i="11"/>
  <c r="FY11" i="11"/>
  <c r="FZ9" i="11"/>
  <c r="FU13" i="11"/>
  <c r="FX10" i="11"/>
  <c r="FZ11" i="11"/>
  <c r="FW14" i="11"/>
  <c r="FW11" i="11"/>
  <c r="GA13" i="11"/>
  <c r="FV11" i="11"/>
  <c r="GA12" i="11"/>
  <c r="FW10" i="11"/>
  <c r="FY15" i="11"/>
  <c r="FU15" i="11"/>
  <c r="FZ12" i="11"/>
  <c r="FV10" i="11"/>
  <c r="FV14" i="11"/>
  <c r="FX15" i="11"/>
  <c r="FT14" i="11"/>
  <c r="GA9" i="11"/>
  <c r="FT12" i="11"/>
  <c r="FU11" i="11"/>
  <c r="GA14" i="11"/>
  <c r="FY13" i="11"/>
  <c r="FW12" i="11"/>
  <c r="GA10" i="11"/>
  <c r="FY9" i="11"/>
  <c r="FT15" i="11"/>
  <c r="FW15" i="11"/>
  <c r="FT11" i="11"/>
  <c r="FU10" i="11"/>
  <c r="FZ14" i="11"/>
  <c r="FX13" i="11"/>
  <c r="FZ10" i="11"/>
  <c r="FX9" i="11"/>
  <c r="FT10" i="11"/>
  <c r="GA15" i="11"/>
  <c r="FY14" i="11"/>
  <c r="FW13" i="11"/>
  <c r="GA11" i="11"/>
  <c r="FY10" i="11"/>
  <c r="FW9" i="11"/>
  <c r="FT13" i="11"/>
  <c r="FV15" i="11"/>
  <c r="FZ13" i="11"/>
  <c r="FU9" i="11"/>
  <c r="CW10" i="11"/>
  <c r="CW11" i="11"/>
  <c r="CW12" i="11"/>
  <c r="CW13" i="11"/>
  <c r="CW14" i="11"/>
  <c r="CW15" i="11"/>
  <c r="CW16" i="11"/>
  <c r="CV10" i="11"/>
  <c r="CV11" i="11"/>
  <c r="CV12" i="11"/>
  <c r="CV13" i="11"/>
  <c r="CV14" i="11"/>
  <c r="CV15" i="11"/>
  <c r="CV16" i="11"/>
  <c r="CV9" i="11"/>
  <c r="CW9" i="11"/>
  <c r="CU10" i="11"/>
  <c r="CU11" i="11"/>
  <c r="CU12" i="11"/>
  <c r="CU13" i="11"/>
  <c r="CU14" i="11"/>
  <c r="CU15" i="11"/>
  <c r="CU16" i="11"/>
  <c r="CU9" i="11"/>
  <c r="CT10" i="11"/>
  <c r="CT11" i="11"/>
  <c r="CT12" i="11"/>
  <c r="CT13" i="11"/>
  <c r="CT14" i="11"/>
  <c r="CT15" i="11"/>
  <c r="CT16" i="11"/>
  <c r="CT9" i="11"/>
  <c r="DY10" i="11"/>
  <c r="DY11" i="11"/>
  <c r="DY12" i="11"/>
  <c r="DY13" i="11"/>
  <c r="DY14" i="11"/>
  <c r="DY15" i="11"/>
  <c r="DY16" i="11"/>
  <c r="DX10" i="11"/>
  <c r="DX11" i="11"/>
  <c r="DX12" i="11"/>
  <c r="DX13" i="11"/>
  <c r="DX14" i="11"/>
  <c r="DX15" i="11"/>
  <c r="DX16" i="11"/>
  <c r="DX9" i="11"/>
  <c r="DY9" i="11"/>
  <c r="DW10" i="11"/>
  <c r="DW11" i="11"/>
  <c r="DW12" i="11"/>
  <c r="DW13" i="11"/>
  <c r="DW14" i="11"/>
  <c r="DW15" i="11"/>
  <c r="DW16" i="11"/>
  <c r="DW9" i="11"/>
  <c r="DV10" i="11"/>
  <c r="DV11" i="11"/>
  <c r="DV12" i="11"/>
  <c r="DV13" i="11"/>
  <c r="DV14" i="11"/>
  <c r="DV15" i="11"/>
  <c r="DV16" i="11"/>
  <c r="DV9" i="11"/>
  <c r="FX17" i="11" l="1"/>
  <c r="FY17" i="11"/>
  <c r="FT17" i="11"/>
  <c r="FZ17" i="11"/>
  <c r="FU17" i="11"/>
  <c r="GA17" i="11"/>
  <c r="FW17" i="11"/>
  <c r="FV17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F4" i="11"/>
  <c r="G4" i="11"/>
  <c r="H4" i="11"/>
  <c r="I4" i="11"/>
  <c r="J4" i="11"/>
  <c r="K4" i="11"/>
  <c r="L4" i="11"/>
  <c r="M4" i="11"/>
  <c r="N4" i="11"/>
  <c r="E4" i="11"/>
  <c r="F26" i="11"/>
  <c r="G26" i="11"/>
  <c r="H26" i="11"/>
  <c r="I26" i="11"/>
  <c r="J26" i="11"/>
  <c r="K26" i="11"/>
  <c r="L26" i="11"/>
  <c r="M26" i="11"/>
  <c r="N26" i="11"/>
  <c r="O26" i="11"/>
  <c r="P26" i="11"/>
  <c r="F25" i="11"/>
  <c r="G25" i="11"/>
  <c r="H25" i="11"/>
  <c r="I25" i="11"/>
  <c r="J25" i="11"/>
  <c r="K25" i="11"/>
  <c r="L25" i="11"/>
  <c r="M25" i="11"/>
  <c r="N25" i="11"/>
  <c r="O25" i="11"/>
  <c r="P25" i="11"/>
  <c r="E26" i="11"/>
  <c r="E25" i="11"/>
  <c r="GE9" i="11" l="1"/>
  <c r="GD9" i="11"/>
  <c r="GC9" i="11"/>
  <c r="T23" i="11"/>
  <c r="T18" i="11"/>
  <c r="T17" i="11"/>
  <c r="T20" i="11"/>
  <c r="T21" i="11"/>
  <c r="T22" i="11"/>
  <c r="T19" i="11"/>
  <c r="AC18" i="11"/>
  <c r="AC17" i="11"/>
  <c r="AC22" i="11"/>
  <c r="AC19" i="11"/>
  <c r="AC23" i="11"/>
  <c r="AC24" i="11"/>
  <c r="AC20" i="11"/>
  <c r="AC21" i="11"/>
  <c r="U24" i="11"/>
  <c r="U21" i="11"/>
  <c r="U17" i="11"/>
  <c r="U18" i="11"/>
  <c r="U22" i="11"/>
  <c r="U23" i="11"/>
  <c r="U19" i="11"/>
  <c r="U20" i="11"/>
  <c r="V23" i="11"/>
  <c r="V18" i="11"/>
  <c r="V22" i="11"/>
  <c r="V19" i="11"/>
  <c r="V21" i="11"/>
  <c r="V17" i="11"/>
  <c r="AB18" i="11"/>
  <c r="AB19" i="11"/>
  <c r="AB23" i="11"/>
  <c r="AB17" i="11"/>
  <c r="AB20" i="11"/>
  <c r="AB21" i="11"/>
  <c r="AB22" i="11"/>
  <c r="Z24" i="11"/>
  <c r="Z21" i="11"/>
  <c r="Z18" i="11"/>
  <c r="Z22" i="11"/>
  <c r="Z17" i="11"/>
  <c r="Z23" i="11"/>
  <c r="Z19" i="11"/>
  <c r="Z20" i="11"/>
  <c r="AA23" i="11"/>
  <c r="AA22" i="11"/>
  <c r="AA18" i="11"/>
  <c r="AA21" i="11"/>
  <c r="AA17" i="11"/>
  <c r="Y18" i="11"/>
  <c r="Y22" i="11"/>
  <c r="Y17" i="11"/>
  <c r="Y19" i="11"/>
  <c r="Y23" i="11"/>
  <c r="Y20" i="11"/>
  <c r="Y21" i="11"/>
  <c r="Y24" i="11"/>
  <c r="X19" i="11"/>
  <c r="X23" i="11"/>
  <c r="X18" i="11"/>
  <c r="X24" i="11"/>
  <c r="X20" i="11"/>
  <c r="X21" i="11"/>
  <c r="X22" i="11"/>
  <c r="X17" i="11"/>
  <c r="GF9" i="11"/>
  <c r="W20" i="11"/>
  <c r="W21" i="11"/>
  <c r="W22" i="11"/>
  <c r="W18" i="11"/>
  <c r="W23" i="11"/>
  <c r="W17" i="11"/>
  <c r="W24" i="11"/>
  <c r="J27" i="11"/>
  <c r="J28" i="11" s="1"/>
  <c r="H27" i="11"/>
  <c r="H28" i="11" s="1"/>
  <c r="I27" i="11"/>
  <c r="I28" i="11" s="1"/>
  <c r="J29" i="11" l="1"/>
  <c r="J35" i="11" s="1"/>
  <c r="J44" i="11" s="1"/>
  <c r="H29" i="11"/>
  <c r="H31" i="11" s="1"/>
  <c r="H40" i="11" s="1"/>
  <c r="I29" i="11"/>
  <c r="I36" i="11" s="1"/>
  <c r="I45" i="11" s="1"/>
  <c r="J38" i="11" l="1"/>
  <c r="J47" i="11" s="1"/>
  <c r="H37" i="11"/>
  <c r="H46" i="11" s="1"/>
  <c r="H32" i="11"/>
  <c r="H41" i="11" s="1"/>
  <c r="H34" i="11"/>
  <c r="H43" i="11" s="1"/>
  <c r="J34" i="11"/>
  <c r="J43" i="11" s="1"/>
  <c r="J33" i="11"/>
  <c r="J42" i="11" s="1"/>
  <c r="H36" i="11"/>
  <c r="H45" i="11" s="1"/>
  <c r="I37" i="11"/>
  <c r="I46" i="11" s="1"/>
  <c r="I34" i="11"/>
  <c r="I43" i="11" s="1"/>
  <c r="I32" i="11"/>
  <c r="I41" i="11" s="1"/>
  <c r="H35" i="11"/>
  <c r="H44" i="11" s="1"/>
  <c r="J37" i="11"/>
  <c r="J46" i="11" s="1"/>
  <c r="I31" i="11"/>
  <c r="I40" i="11" s="1"/>
  <c r="J36" i="11"/>
  <c r="J45" i="11" s="1"/>
  <c r="J31" i="11"/>
  <c r="J40" i="11" s="1"/>
  <c r="H33" i="11"/>
  <c r="H42" i="11" s="1"/>
  <c r="I38" i="11"/>
  <c r="I47" i="11" s="1"/>
  <c r="I33" i="11"/>
  <c r="I42" i="11" s="1"/>
  <c r="H38" i="11"/>
  <c r="H47" i="11" s="1"/>
  <c r="I35" i="11"/>
  <c r="I44" i="11" s="1"/>
  <c r="J32" i="11"/>
  <c r="J41" i="11" s="1"/>
  <c r="T9" i="11" l="1"/>
  <c r="AB9" i="11" l="1"/>
  <c r="AB10" i="11"/>
  <c r="AB11" i="11"/>
  <c r="AB12" i="11"/>
  <c r="AB13" i="11"/>
  <c r="AB14" i="11"/>
  <c r="AB15" i="11"/>
  <c r="AB16" i="11"/>
  <c r="AC9" i="11"/>
  <c r="AC10" i="11"/>
  <c r="AC11" i="11"/>
  <c r="AC12" i="11"/>
  <c r="AC13" i="11"/>
  <c r="AC14" i="11"/>
  <c r="AC15" i="11"/>
  <c r="AC16" i="11"/>
  <c r="AD9" i="11"/>
  <c r="AD10" i="11"/>
  <c r="AD11" i="11"/>
  <c r="AD12" i="11"/>
  <c r="AD13" i="11"/>
  <c r="AD14" i="11"/>
  <c r="AD15" i="11"/>
  <c r="AD16" i="11"/>
  <c r="AE9" i="11"/>
  <c r="AE10" i="11"/>
  <c r="AE11" i="11"/>
  <c r="AE12" i="11"/>
  <c r="AE13" i="11"/>
  <c r="AE14" i="11"/>
  <c r="AE15" i="11"/>
  <c r="AE16" i="11"/>
  <c r="Z9" i="11"/>
  <c r="Z10" i="11"/>
  <c r="AJ10" i="11" s="1"/>
  <c r="Z11" i="11"/>
  <c r="Z12" i="11"/>
  <c r="AJ12" i="11" s="1"/>
  <c r="Z13" i="11"/>
  <c r="AJ13" i="11" s="1"/>
  <c r="Z14" i="11"/>
  <c r="Z15" i="11"/>
  <c r="AJ15" i="11" s="1"/>
  <c r="Z16" i="11"/>
  <c r="AJ16" i="11" s="1"/>
  <c r="AJ18" i="11"/>
  <c r="AJ20" i="11"/>
  <c r="AJ21" i="11"/>
  <c r="AJ22" i="11"/>
  <c r="AJ23" i="11"/>
  <c r="AJ24" i="11"/>
  <c r="AA9" i="11"/>
  <c r="AA10" i="11"/>
  <c r="AA11" i="11"/>
  <c r="AA12" i="11"/>
  <c r="AA13" i="11"/>
  <c r="AA14" i="11"/>
  <c r="AA15" i="11"/>
  <c r="AA16" i="11"/>
  <c r="K27" i="11"/>
  <c r="K29" i="11" s="1"/>
  <c r="L27" i="11"/>
  <c r="L29" i="11" s="1"/>
  <c r="M27" i="11"/>
  <c r="M29" i="11" s="1"/>
  <c r="N27" i="11"/>
  <c r="N29" i="11" s="1"/>
  <c r="O27" i="11"/>
  <c r="O29" i="11" s="1"/>
  <c r="P27" i="11"/>
  <c r="P29" i="11" s="1"/>
  <c r="AJ14" i="11" l="1"/>
  <c r="AJ19" i="11"/>
  <c r="AJ11" i="11"/>
  <c r="AJ17" i="11"/>
  <c r="AR17" i="11" s="1"/>
  <c r="AJ9" i="11"/>
  <c r="AR18" i="11"/>
  <c r="AR10" i="11"/>
  <c r="AR15" i="11"/>
  <c r="AS21" i="11"/>
  <c r="AR13" i="11"/>
  <c r="AR9" i="11"/>
  <c r="AR12" i="11"/>
  <c r="AR22" i="11"/>
  <c r="AU18" i="11"/>
  <c r="AT18" i="11"/>
  <c r="AT24" i="11"/>
  <c r="AU23" i="11"/>
  <c r="AS18" i="11"/>
  <c r="AS10" i="11"/>
  <c r="AS24" i="11"/>
  <c r="P28" i="11"/>
  <c r="O28" i="11"/>
  <c r="L28" i="11"/>
  <c r="M28" i="11"/>
  <c r="K28" i="11"/>
  <c r="N28" i="11"/>
  <c r="AS19" i="11" l="1"/>
  <c r="AR19" i="11"/>
  <c r="BC18" i="11"/>
  <c r="BB18" i="11"/>
  <c r="N36" i="11"/>
  <c r="N45" i="11" s="1"/>
  <c r="N31" i="11"/>
  <c r="N40" i="11" s="1"/>
  <c r="N34" i="11"/>
  <c r="N43" i="11" s="1"/>
  <c r="N37" i="11"/>
  <c r="N46" i="11" s="1"/>
  <c r="N32" i="11"/>
  <c r="N41" i="11" s="1"/>
  <c r="N35" i="11"/>
  <c r="N44" i="11" s="1"/>
  <c r="N38" i="11"/>
  <c r="N47" i="11" s="1"/>
  <c r="N33" i="11"/>
  <c r="N42" i="11" s="1"/>
  <c r="P38" i="11"/>
  <c r="P47" i="11" s="1"/>
  <c r="P33" i="11"/>
  <c r="P42" i="11" s="1"/>
  <c r="P36" i="11"/>
  <c r="P45" i="11" s="1"/>
  <c r="P31" i="11"/>
  <c r="P40" i="11" s="1"/>
  <c r="P34" i="11"/>
  <c r="P43" i="11" s="1"/>
  <c r="P32" i="11"/>
  <c r="P41" i="11" s="1"/>
  <c r="P35" i="11"/>
  <c r="P44" i="11" s="1"/>
  <c r="P37" i="11"/>
  <c r="P46" i="11" s="1"/>
  <c r="K37" i="11"/>
  <c r="K46" i="11" s="1"/>
  <c r="K32" i="11"/>
  <c r="K41" i="11" s="1"/>
  <c r="K35" i="11"/>
  <c r="K44" i="11" s="1"/>
  <c r="K38" i="11"/>
  <c r="K47" i="11" s="1"/>
  <c r="K36" i="11"/>
  <c r="K45" i="11" s="1"/>
  <c r="K33" i="11"/>
  <c r="K42" i="11" s="1"/>
  <c r="K31" i="11"/>
  <c r="K40" i="11" s="1"/>
  <c r="K34" i="11"/>
  <c r="K43" i="11" s="1"/>
  <c r="M31" i="11"/>
  <c r="M40" i="11" s="1"/>
  <c r="M34" i="11"/>
  <c r="M43" i="11" s="1"/>
  <c r="M38" i="11"/>
  <c r="M47" i="11" s="1"/>
  <c r="M37" i="11"/>
  <c r="M46" i="11" s="1"/>
  <c r="M32" i="11"/>
  <c r="M41" i="11" s="1"/>
  <c r="M35" i="11"/>
  <c r="M44" i="11" s="1"/>
  <c r="M33" i="11"/>
  <c r="M42" i="11" s="1"/>
  <c r="M36" i="11"/>
  <c r="M45" i="11" s="1"/>
  <c r="L34" i="11"/>
  <c r="L43" i="11" s="1"/>
  <c r="L37" i="11"/>
  <c r="L46" i="11" s="1"/>
  <c r="L32" i="11"/>
  <c r="L41" i="11" s="1"/>
  <c r="L35" i="11"/>
  <c r="L44" i="11" s="1"/>
  <c r="L38" i="11"/>
  <c r="L47" i="11" s="1"/>
  <c r="L36" i="11"/>
  <c r="L45" i="11" s="1"/>
  <c r="L33" i="11"/>
  <c r="L42" i="11" s="1"/>
  <c r="L31" i="11"/>
  <c r="L40" i="11" s="1"/>
  <c r="O33" i="11"/>
  <c r="O42" i="11" s="1"/>
  <c r="O36" i="11"/>
  <c r="O45" i="11" s="1"/>
  <c r="O32" i="11"/>
  <c r="O41" i="11" s="1"/>
  <c r="O31" i="11"/>
  <c r="O40" i="11" s="1"/>
  <c r="O34" i="11"/>
  <c r="O43" i="11" s="1"/>
  <c r="O37" i="11"/>
  <c r="O46" i="11" s="1"/>
  <c r="O35" i="11"/>
  <c r="O44" i="11" s="1"/>
  <c r="O38" i="11"/>
  <c r="O47" i="11" s="1"/>
  <c r="AU11" i="11"/>
  <c r="AT11" i="11"/>
  <c r="AS11" i="11"/>
  <c r="AT13" i="11"/>
  <c r="BB13" i="11" s="1"/>
  <c r="AT19" i="11"/>
  <c r="BB19" i="11" s="1"/>
  <c r="AU13" i="11"/>
  <c r="AS13" i="11"/>
  <c r="AS20" i="11"/>
  <c r="AU19" i="11"/>
  <c r="AT20" i="11"/>
  <c r="AU14" i="11"/>
  <c r="AU20" i="11"/>
  <c r="AU10" i="11"/>
  <c r="BC10" i="11" s="1"/>
  <c r="AS14" i="11"/>
  <c r="AT14" i="11"/>
  <c r="AT10" i="11"/>
  <c r="BB10" i="11" s="1"/>
  <c r="AR16" i="11"/>
  <c r="AS16" i="11"/>
  <c r="AT16" i="11"/>
  <c r="AR14" i="11"/>
  <c r="AR20" i="11"/>
  <c r="AU16" i="11"/>
  <c r="AR11" i="11"/>
  <c r="AR24" i="11"/>
  <c r="BB24" i="11" s="1"/>
  <c r="AU24" i="11"/>
  <c r="BC24" i="11" s="1"/>
  <c r="AR21" i="11"/>
  <c r="AU21" i="11"/>
  <c r="BC21" i="11" s="1"/>
  <c r="AS15" i="11"/>
  <c r="AU15" i="11"/>
  <c r="AT15" i="11"/>
  <c r="BB15" i="11" s="1"/>
  <c r="AU9" i="11"/>
  <c r="AT9" i="11"/>
  <c r="AS9" i="11"/>
  <c r="AS23" i="11"/>
  <c r="BC23" i="11" s="1"/>
  <c r="AT23" i="11"/>
  <c r="AR23" i="11"/>
  <c r="AT21" i="11"/>
  <c r="AU22" i="11"/>
  <c r="AS12" i="11"/>
  <c r="AS17" i="11"/>
  <c r="AU12" i="11"/>
  <c r="AT22" i="11"/>
  <c r="BB22" i="11" s="1"/>
  <c r="AS22" i="11"/>
  <c r="AU17" i="11"/>
  <c r="AT12" i="11"/>
  <c r="BB12" i="11" s="1"/>
  <c r="AT17" i="11"/>
  <c r="BB17" i="11" s="1"/>
  <c r="BC9" i="11" l="1"/>
  <c r="BC19" i="11"/>
  <c r="ER9" i="11"/>
  <c r="ET9" i="11"/>
  <c r="BB9" i="11"/>
  <c r="ES9" i="11"/>
  <c r="EU9" i="11"/>
  <c r="BC12" i="11"/>
  <c r="BC22" i="11"/>
  <c r="BC16" i="11"/>
  <c r="BC13" i="11"/>
  <c r="BB23" i="11"/>
  <c r="BB14" i="11"/>
  <c r="BB16" i="11"/>
  <c r="BC4" i="11"/>
  <c r="BC3" i="11"/>
  <c r="BC17" i="11"/>
  <c r="BC20" i="11"/>
  <c r="BB11" i="11"/>
  <c r="BC14" i="11"/>
  <c r="AR2" i="11"/>
  <c r="BB20" i="11"/>
  <c r="BC15" i="11"/>
  <c r="BC11" i="11"/>
  <c r="BB21" i="11"/>
  <c r="BB4" i="11"/>
  <c r="BB3" i="11"/>
  <c r="AT3" i="11"/>
  <c r="AT2" i="11"/>
  <c r="AU3" i="11"/>
  <c r="AU2" i="11"/>
  <c r="AS3" i="11"/>
  <c r="AS2" i="11"/>
  <c r="AR3" i="11"/>
  <c r="EP16" i="11" l="1"/>
  <c r="EQ16" i="11"/>
  <c r="AU1" i="11"/>
  <c r="BB2" i="11"/>
  <c r="FD14" i="11" s="1"/>
  <c r="BB1" i="11"/>
  <c r="DC16" i="11" s="1"/>
  <c r="BC2" i="11"/>
  <c r="FF9" i="11" s="1"/>
  <c r="BC1" i="11"/>
  <c r="DD16" i="11" s="1"/>
  <c r="AT1" i="11"/>
  <c r="AR1" i="11"/>
  <c r="AS1" i="11"/>
  <c r="FC11" i="11" l="1"/>
  <c r="FC9" i="11"/>
  <c r="FE11" i="11"/>
  <c r="FE13" i="11"/>
  <c r="FE14" i="11"/>
  <c r="FE15" i="11"/>
  <c r="FF15" i="11"/>
  <c r="FE9" i="11"/>
  <c r="FD11" i="11"/>
  <c r="FF11" i="11"/>
  <c r="FD9" i="11"/>
  <c r="CB22" i="11"/>
  <c r="CI22" i="11" s="1"/>
  <c r="FF10" i="11"/>
  <c r="FE10" i="11"/>
  <c r="FE16" i="11"/>
  <c r="FC14" i="11"/>
  <c r="FE12" i="11"/>
  <c r="FF16" i="11"/>
  <c r="FF12" i="11"/>
  <c r="CA11" i="11"/>
  <c r="CH11" i="11" s="1"/>
  <c r="FD12" i="11"/>
  <c r="FD15" i="11"/>
  <c r="FC12" i="11"/>
  <c r="FC15" i="11"/>
  <c r="FD13" i="11"/>
  <c r="FC13" i="11"/>
  <c r="FD10" i="11"/>
  <c r="FC10" i="11"/>
  <c r="FC16" i="11"/>
  <c r="FF13" i="11"/>
  <c r="FF14" i="11"/>
  <c r="FD16" i="11"/>
  <c r="DD13" i="11"/>
  <c r="DK13" i="11" s="1"/>
  <c r="DC11" i="11"/>
  <c r="DJ11" i="11" s="1"/>
  <c r="DD12" i="11"/>
  <c r="DK12" i="11" s="1"/>
  <c r="DC14" i="11"/>
  <c r="DJ14" i="11" s="1"/>
  <c r="DD10" i="11"/>
  <c r="DK10" i="11" s="1"/>
  <c r="DD14" i="11"/>
  <c r="DK14" i="11" s="1"/>
  <c r="DC15" i="11"/>
  <c r="DJ15" i="11" s="1"/>
  <c r="DC12" i="11"/>
  <c r="DJ12" i="11" s="1"/>
  <c r="DC13" i="11"/>
  <c r="DJ13" i="11" s="1"/>
  <c r="DC10" i="11"/>
  <c r="DJ10" i="11" s="1"/>
  <c r="DD15" i="11"/>
  <c r="DK15" i="11" s="1"/>
  <c r="DD11" i="11"/>
  <c r="DK11" i="11" s="1"/>
  <c r="CA23" i="11"/>
  <c r="CH23" i="11" s="1"/>
  <c r="DD17" i="11"/>
  <c r="DK17" i="11" s="1"/>
  <c r="DC21" i="11"/>
  <c r="DJ21" i="11" s="1"/>
  <c r="FE17" i="11"/>
  <c r="CA19" i="11"/>
  <c r="CH19" i="11" s="1"/>
  <c r="CA17" i="11"/>
  <c r="CH17" i="11" s="1"/>
  <c r="CA15" i="11"/>
  <c r="CH15" i="11" s="1"/>
  <c r="CA13" i="11"/>
  <c r="CH13" i="11" s="1"/>
  <c r="CA12" i="11"/>
  <c r="CH12" i="11" s="1"/>
  <c r="CA24" i="11"/>
  <c r="CH24" i="11" s="1"/>
  <c r="CA10" i="11"/>
  <c r="CH10" i="11" s="1"/>
  <c r="CA22" i="11"/>
  <c r="CH22" i="11" s="1"/>
  <c r="CA18" i="11"/>
  <c r="CH18" i="11" s="1"/>
  <c r="CB11" i="11"/>
  <c r="CI11" i="11" s="1"/>
  <c r="CA14" i="11"/>
  <c r="CH14" i="11" s="1"/>
  <c r="FF17" i="11"/>
  <c r="CB16" i="11"/>
  <c r="CI16" i="11" s="1"/>
  <c r="CB14" i="11"/>
  <c r="CI14" i="11" s="1"/>
  <c r="CB17" i="11"/>
  <c r="CI17" i="11" s="1"/>
  <c r="FD21" i="11"/>
  <c r="CA21" i="11"/>
  <c r="CH21" i="11" s="1"/>
  <c r="CA16" i="11"/>
  <c r="CH16" i="11" s="1"/>
  <c r="CB10" i="11"/>
  <c r="CI10" i="11" s="1"/>
  <c r="CB23" i="11"/>
  <c r="CI23" i="11" s="1"/>
  <c r="CB12" i="11"/>
  <c r="CI12" i="11" s="1"/>
  <c r="CB18" i="11"/>
  <c r="CI18" i="11" s="1"/>
  <c r="CB24" i="11"/>
  <c r="CI24" i="11" s="1"/>
  <c r="CB19" i="11"/>
  <c r="CI19" i="11" s="1"/>
  <c r="CB21" i="11"/>
  <c r="CI21" i="11" s="1"/>
  <c r="CB13" i="11"/>
  <c r="CI13" i="11" s="1"/>
  <c r="CA20" i="11"/>
  <c r="CH20" i="11" s="1"/>
  <c r="FD20" i="11"/>
  <c r="FC21" i="11"/>
  <c r="CB20" i="11"/>
  <c r="CI20" i="11" s="1"/>
  <c r="CB15" i="11"/>
  <c r="CI15" i="11" s="1"/>
  <c r="FC20" i="11"/>
  <c r="DD20" i="11"/>
  <c r="DK20" i="11" s="1"/>
  <c r="CB9" i="11"/>
  <c r="CI9" i="11" s="1"/>
  <c r="FE24" i="11"/>
  <c r="FF22" i="11"/>
  <c r="FE23" i="11"/>
  <c r="FF24" i="11"/>
  <c r="FF21" i="11"/>
  <c r="FE18" i="11"/>
  <c r="FE19" i="11"/>
  <c r="FE22" i="11"/>
  <c r="FF23" i="11"/>
  <c r="FE21" i="11"/>
  <c r="FF19" i="11"/>
  <c r="FF18" i="11"/>
  <c r="FF20" i="11"/>
  <c r="FE20" i="11"/>
  <c r="DJ16" i="11"/>
  <c r="DC23" i="11"/>
  <c r="DJ23" i="11" s="1"/>
  <c r="DC18" i="11"/>
  <c r="DJ18" i="11" s="1"/>
  <c r="DC17" i="11"/>
  <c r="DJ17" i="11" s="1"/>
  <c r="DC22" i="11"/>
  <c r="DJ22" i="11" s="1"/>
  <c r="DC9" i="11"/>
  <c r="DJ9" i="11" s="1"/>
  <c r="DC24" i="11"/>
  <c r="DJ24" i="11" s="1"/>
  <c r="DC19" i="11"/>
  <c r="DJ19" i="11" s="1"/>
  <c r="DC20" i="11"/>
  <c r="DJ20" i="11" s="1"/>
  <c r="FC23" i="11"/>
  <c r="FC22" i="11"/>
  <c r="FC17" i="11"/>
  <c r="FD24" i="11"/>
  <c r="FD18" i="11"/>
  <c r="FD17" i="11"/>
  <c r="FC19" i="11"/>
  <c r="FD22" i="11"/>
  <c r="FC24" i="11"/>
  <c r="FD23" i="11"/>
  <c r="FD19" i="11"/>
  <c r="CA9" i="11"/>
  <c r="CH9" i="11" s="1"/>
  <c r="FC18" i="11"/>
  <c r="DD21" i="11"/>
  <c r="DK21" i="11" s="1"/>
  <c r="DD22" i="11"/>
  <c r="DK22" i="11" s="1"/>
  <c r="DD23" i="11"/>
  <c r="DK23" i="11" s="1"/>
  <c r="DK16" i="11"/>
  <c r="DD9" i="11"/>
  <c r="DK9" i="11" s="1"/>
  <c r="DD19" i="11"/>
  <c r="DK19" i="11" s="1"/>
  <c r="DD18" i="11"/>
  <c r="DK18" i="11" s="1"/>
  <c r="DD24" i="11"/>
  <c r="DK24" i="11" s="1"/>
  <c r="G27" i="11" l="1"/>
  <c r="G29" i="11" s="1"/>
  <c r="E27" i="11"/>
  <c r="E29" i="11" s="1"/>
  <c r="T10" i="11"/>
  <c r="T11" i="11"/>
  <c r="T12" i="11"/>
  <c r="T13" i="11"/>
  <c r="T14" i="11"/>
  <c r="T15" i="11"/>
  <c r="T16" i="11"/>
  <c r="U16" i="11"/>
  <c r="U15" i="11"/>
  <c r="Y10" i="11"/>
  <c r="Y16" i="11"/>
  <c r="Y14" i="11"/>
  <c r="Y13" i="11"/>
  <c r="Y12" i="11"/>
  <c r="Y9" i="11"/>
  <c r="Y15" i="11"/>
  <c r="Y11" i="11"/>
  <c r="U14" i="11"/>
  <c r="X11" i="11"/>
  <c r="X10" i="11"/>
  <c r="X16" i="11"/>
  <c r="X13" i="11"/>
  <c r="X15" i="11"/>
  <c r="X9" i="11"/>
  <c r="X14" i="11"/>
  <c r="X12" i="11"/>
  <c r="U13" i="11"/>
  <c r="W12" i="11"/>
  <c r="W11" i="11"/>
  <c r="W15" i="11"/>
  <c r="W9" i="11"/>
  <c r="AI9" i="11" s="1"/>
  <c r="W13" i="11"/>
  <c r="W14" i="11"/>
  <c r="W10" i="11"/>
  <c r="W16" i="11"/>
  <c r="U12" i="11"/>
  <c r="U11" i="11"/>
  <c r="V9" i="11"/>
  <c r="V15" i="11"/>
  <c r="V12" i="11"/>
  <c r="V10" i="11"/>
  <c r="V16" i="11"/>
  <c r="V14" i="11"/>
  <c r="V11" i="11"/>
  <c r="V13" i="11"/>
  <c r="U10" i="11"/>
  <c r="U9" i="11"/>
  <c r="F27" i="11"/>
  <c r="F29" i="11" s="1"/>
  <c r="G28" i="11" l="1"/>
  <c r="AI10" i="11"/>
  <c r="AI22" i="11"/>
  <c r="AI18" i="11"/>
  <c r="AI11" i="11"/>
  <c r="AI12" i="11"/>
  <c r="AI23" i="11"/>
  <c r="AI19" i="11"/>
  <c r="AI13" i="11"/>
  <c r="AI14" i="11"/>
  <c r="AI20" i="11"/>
  <c r="AI15" i="11"/>
  <c r="AI24" i="11"/>
  <c r="AI16" i="11"/>
  <c r="AN16" i="11" s="1"/>
  <c r="AI21" i="11"/>
  <c r="AI17" i="11"/>
  <c r="E28" i="11"/>
  <c r="F28" i="11"/>
  <c r="F36" i="11" l="1"/>
  <c r="F45" i="11" s="1"/>
  <c r="F31" i="11"/>
  <c r="F40" i="11" s="1"/>
  <c r="F35" i="11"/>
  <c r="F44" i="11" s="1"/>
  <c r="F34" i="11"/>
  <c r="F43" i="11" s="1"/>
  <c r="F37" i="11"/>
  <c r="F46" i="11" s="1"/>
  <c r="F32" i="11"/>
  <c r="F41" i="11" s="1"/>
  <c r="F38" i="11"/>
  <c r="F47" i="11" s="1"/>
  <c r="F33" i="11"/>
  <c r="F42" i="11" s="1"/>
  <c r="G33" i="11"/>
  <c r="G42" i="11" s="1"/>
  <c r="G36" i="11"/>
  <c r="G45" i="11" s="1"/>
  <c r="G31" i="11"/>
  <c r="G40" i="11" s="1"/>
  <c r="G34" i="11"/>
  <c r="G43" i="11" s="1"/>
  <c r="G37" i="11"/>
  <c r="G46" i="11" s="1"/>
  <c r="G32" i="11"/>
  <c r="G41" i="11" s="1"/>
  <c r="G35" i="11"/>
  <c r="G44" i="11" s="1"/>
  <c r="G38" i="11"/>
  <c r="G47" i="11" s="1"/>
  <c r="E33" i="11"/>
  <c r="E42" i="11" s="1"/>
  <c r="E34" i="11"/>
  <c r="E43" i="11" s="1"/>
  <c r="E35" i="11"/>
  <c r="E44" i="11" s="1"/>
  <c r="E36" i="11"/>
  <c r="E45" i="11" s="1"/>
  <c r="E31" i="11"/>
  <c r="E40" i="11" s="1"/>
  <c r="E38" i="11"/>
  <c r="E47" i="11" s="1"/>
  <c r="E32" i="11"/>
  <c r="E41" i="11" s="1"/>
  <c r="E37" i="11"/>
  <c r="E46" i="11" s="1"/>
  <c r="AO9" i="11"/>
  <c r="AN9" i="11"/>
  <c r="AP9" i="11"/>
  <c r="AP10" i="11"/>
  <c r="AN10" i="11"/>
  <c r="AO19" i="11"/>
  <c r="AP13" i="11"/>
  <c r="AQ13" i="11"/>
  <c r="AN13" i="11"/>
  <c r="AO13" i="11"/>
  <c r="AO16" i="11"/>
  <c r="AQ16" i="11"/>
  <c r="AP16" i="11"/>
  <c r="AZ16" i="11" s="1"/>
  <c r="AQ15" i="11"/>
  <c r="AO15" i="11"/>
  <c r="AP15" i="11"/>
  <c r="AN15" i="11"/>
  <c r="AP18" i="11"/>
  <c r="AO18" i="11"/>
  <c r="AN18" i="11"/>
  <c r="AQ18" i="11"/>
  <c r="AQ9" i="11"/>
  <c r="AQ24" i="11"/>
  <c r="AP24" i="11"/>
  <c r="AN24" i="11"/>
  <c r="AP17" i="11"/>
  <c r="AO17" i="11"/>
  <c r="AQ17" i="11"/>
  <c r="AN17" i="11"/>
  <c r="AO24" i="11"/>
  <c r="AP20" i="11"/>
  <c r="AO20" i="11"/>
  <c r="AN20" i="11"/>
  <c r="AQ20" i="11"/>
  <c r="AO10" i="11"/>
  <c r="AQ10" i="11"/>
  <c r="AN19" i="11"/>
  <c r="AQ19" i="11"/>
  <c r="AP19" i="11"/>
  <c r="AP22" i="11"/>
  <c r="AN22" i="11"/>
  <c r="AO22" i="11"/>
  <c r="AQ22" i="11"/>
  <c r="AQ12" i="11"/>
  <c r="AO12" i="11"/>
  <c r="AN12" i="11"/>
  <c r="AP12" i="11"/>
  <c r="AO21" i="11"/>
  <c r="AP21" i="11"/>
  <c r="AQ21" i="11"/>
  <c r="AN21" i="11"/>
  <c r="AQ11" i="11"/>
  <c r="AO11" i="11"/>
  <c r="AP11" i="11"/>
  <c r="AN11" i="11"/>
  <c r="AO14" i="11"/>
  <c r="AQ14" i="11"/>
  <c r="AP14" i="11"/>
  <c r="AN14" i="11"/>
  <c r="AO23" i="11"/>
  <c r="AP23" i="11"/>
  <c r="AN23" i="11"/>
  <c r="AQ23" i="11"/>
  <c r="EN9" i="11" l="1"/>
  <c r="AZ3" i="11"/>
  <c r="AZ4" i="11"/>
  <c r="EP9" i="11"/>
  <c r="EQ9" i="11"/>
  <c r="EO9" i="11"/>
  <c r="AZ20" i="11"/>
  <c r="AZ13" i="11"/>
  <c r="BA21" i="11"/>
  <c r="BA20" i="11"/>
  <c r="AZ18" i="11"/>
  <c r="AZ23" i="11"/>
  <c r="AZ12" i="11"/>
  <c r="BA24" i="11"/>
  <c r="BA23" i="11"/>
  <c r="BA18" i="11"/>
  <c r="BA14" i="11"/>
  <c r="BA22" i="11"/>
  <c r="AZ9" i="11"/>
  <c r="AZ11" i="11"/>
  <c r="BA15" i="11"/>
  <c r="BA11" i="11"/>
  <c r="BA12" i="11"/>
  <c r="AZ19" i="11"/>
  <c r="AZ17" i="11"/>
  <c r="AZ10" i="11"/>
  <c r="BA19" i="11"/>
  <c r="AZ14" i="11"/>
  <c r="AZ21" i="11"/>
  <c r="BA10" i="11"/>
  <c r="BA3" i="11"/>
  <c r="BA4" i="11"/>
  <c r="BA17" i="11"/>
  <c r="BA16" i="11"/>
  <c r="BA13" i="11"/>
  <c r="AZ22" i="11"/>
  <c r="AZ24" i="11"/>
  <c r="AZ15" i="11"/>
  <c r="BA9" i="11"/>
  <c r="AO3" i="11"/>
  <c r="AO2" i="11"/>
  <c r="AP3" i="11"/>
  <c r="AP2" i="11"/>
  <c r="AN3" i="11"/>
  <c r="AN2" i="11"/>
  <c r="AQ3" i="11"/>
  <c r="AQ2" i="11"/>
  <c r="BS50" i="11" l="1"/>
  <c r="EO16" i="11"/>
  <c r="EN16" i="11"/>
  <c r="BA2" i="11"/>
  <c r="BZ9" i="11" s="1"/>
  <c r="CG9" i="11" s="1"/>
  <c r="BA1" i="11"/>
  <c r="DB16" i="11" s="1"/>
  <c r="AQ1" i="11"/>
  <c r="AZ1" i="11"/>
  <c r="DA16" i="11" s="1"/>
  <c r="AZ2" i="11"/>
  <c r="BS49" i="11" s="1"/>
  <c r="AN1" i="11"/>
  <c r="AP1" i="11"/>
  <c r="AO1" i="11"/>
  <c r="BT48" i="11" l="1"/>
  <c r="BS47" i="11"/>
  <c r="BT49" i="11"/>
  <c r="BT47" i="11"/>
  <c r="BT53" i="11"/>
  <c r="BT50" i="11"/>
  <c r="CF9" i="11"/>
  <c r="FA11" i="11"/>
  <c r="EZ14" i="11"/>
  <c r="BS54" i="11"/>
  <c r="BT54" i="11"/>
  <c r="BS51" i="11"/>
  <c r="BS52" i="11"/>
  <c r="BT51" i="11"/>
  <c r="BT52" i="11"/>
  <c r="BS48" i="11"/>
  <c r="BS53" i="11"/>
  <c r="DB11" i="11"/>
  <c r="EY9" i="11"/>
  <c r="EZ11" i="11"/>
  <c r="EY11" i="11"/>
  <c r="FA10" i="11"/>
  <c r="FB14" i="11"/>
  <c r="EZ12" i="11"/>
  <c r="FA16" i="11"/>
  <c r="FB15" i="11"/>
  <c r="FB11" i="11"/>
  <c r="FA12" i="11"/>
  <c r="EY10" i="11"/>
  <c r="EZ10" i="11"/>
  <c r="FB16" i="11"/>
  <c r="FB12" i="11"/>
  <c r="FA15" i="11"/>
  <c r="FB10" i="11"/>
  <c r="EY14" i="11"/>
  <c r="FA13" i="11"/>
  <c r="FA9" i="11"/>
  <c r="EZ9" i="11"/>
  <c r="EZ13" i="11"/>
  <c r="FB13" i="11"/>
  <c r="FB9" i="11"/>
  <c r="EY15" i="11"/>
  <c r="FA14" i="11"/>
  <c r="EY16" i="11"/>
  <c r="EZ16" i="11"/>
  <c r="EY13" i="11"/>
  <c r="EY12" i="11"/>
  <c r="EZ15" i="11"/>
  <c r="DA10" i="11"/>
  <c r="DH10" i="11" s="1"/>
  <c r="DB14" i="11"/>
  <c r="DI14" i="11" s="1"/>
  <c r="DB15" i="11"/>
  <c r="DI15" i="11" s="1"/>
  <c r="DB13" i="11"/>
  <c r="DI13" i="11" s="1"/>
  <c r="DA13" i="11"/>
  <c r="DH13" i="11" s="1"/>
  <c r="DI11" i="11"/>
  <c r="DA15" i="11"/>
  <c r="DH15" i="11" s="1"/>
  <c r="DB12" i="11"/>
  <c r="DI12" i="11" s="1"/>
  <c r="DA12" i="11"/>
  <c r="DH12" i="11" s="1"/>
  <c r="DB10" i="11"/>
  <c r="DI10" i="11" s="1"/>
  <c r="DB9" i="11"/>
  <c r="DI9" i="11" s="1"/>
  <c r="DA14" i="11"/>
  <c r="DH14" i="11" s="1"/>
  <c r="DA11" i="11"/>
  <c r="DH11" i="11" s="1"/>
  <c r="BZ13" i="11"/>
  <c r="CG13" i="11" s="1"/>
  <c r="BZ14" i="11"/>
  <c r="CG14" i="11" s="1"/>
  <c r="BZ19" i="11"/>
  <c r="CG19" i="11" s="1"/>
  <c r="BY16" i="11"/>
  <c r="CF16" i="11" s="1"/>
  <c r="BY20" i="11"/>
  <c r="CF20" i="11" s="1"/>
  <c r="BY13" i="11"/>
  <c r="CF13" i="11" s="1"/>
  <c r="BY21" i="11"/>
  <c r="CF21" i="11" s="1"/>
  <c r="BY24" i="11"/>
  <c r="CF24" i="11" s="1"/>
  <c r="BY22" i="11"/>
  <c r="CF22" i="11" s="1"/>
  <c r="BZ11" i="11"/>
  <c r="CG11" i="11" s="1"/>
  <c r="BZ21" i="11"/>
  <c r="CG21" i="11" s="1"/>
  <c r="BY23" i="11"/>
  <c r="CF23" i="11" s="1"/>
  <c r="BZ24" i="11"/>
  <c r="CG24" i="11" s="1"/>
  <c r="BZ22" i="11"/>
  <c r="CG22" i="11" s="1"/>
  <c r="BY11" i="11"/>
  <c r="CF11" i="11" s="1"/>
  <c r="BY14" i="11"/>
  <c r="CF14" i="11" s="1"/>
  <c r="BZ20" i="11"/>
  <c r="CG20" i="11" s="1"/>
  <c r="BZ18" i="11"/>
  <c r="CG18" i="11" s="1"/>
  <c r="BY18" i="11"/>
  <c r="CF18" i="11" s="1"/>
  <c r="BY10" i="11"/>
  <c r="CF10" i="11" s="1"/>
  <c r="BY19" i="11"/>
  <c r="CF19" i="11" s="1"/>
  <c r="BZ16" i="11"/>
  <c r="CG16" i="11" s="1"/>
  <c r="BZ23" i="11"/>
  <c r="CG23" i="11" s="1"/>
  <c r="BZ10" i="11"/>
  <c r="CG10" i="11" s="1"/>
  <c r="BY17" i="11"/>
  <c r="CF17" i="11" s="1"/>
  <c r="BY12" i="11"/>
  <c r="CF12" i="11" s="1"/>
  <c r="BZ12" i="11"/>
  <c r="CG12" i="11" s="1"/>
  <c r="BY15" i="11"/>
  <c r="CF15" i="11" s="1"/>
  <c r="BZ17" i="11"/>
  <c r="CG17" i="11" s="1"/>
  <c r="BZ15" i="11"/>
  <c r="CG15" i="11" s="1"/>
  <c r="EZ22" i="11"/>
  <c r="EY17" i="11"/>
  <c r="FB19" i="11"/>
  <c r="EZ21" i="11"/>
  <c r="EY24" i="11"/>
  <c r="EZ19" i="11"/>
  <c r="FA17" i="11"/>
  <c r="EY21" i="11"/>
  <c r="EZ24" i="11"/>
  <c r="EZ17" i="11"/>
  <c r="EY22" i="11"/>
  <c r="EY19" i="11"/>
  <c r="DA9" i="11"/>
  <c r="DH9" i="11" s="1"/>
  <c r="DA18" i="11"/>
  <c r="DH18" i="11" s="1"/>
  <c r="DA23" i="11"/>
  <c r="DH23" i="11" s="1"/>
  <c r="DH16" i="11"/>
  <c r="DA20" i="11"/>
  <c r="DH20" i="11" s="1"/>
  <c r="DI16" i="11"/>
  <c r="DB23" i="11"/>
  <c r="DI23" i="11" s="1"/>
  <c r="DB20" i="11"/>
  <c r="DI20" i="11" s="1"/>
  <c r="DB24" i="11"/>
  <c r="DI24" i="11" s="1"/>
  <c r="DB21" i="11"/>
  <c r="DI21" i="11" s="1"/>
  <c r="DB18" i="11"/>
  <c r="DI18" i="11" s="1"/>
  <c r="DB22" i="11"/>
  <c r="DI22" i="11" s="1"/>
  <c r="DA24" i="11"/>
  <c r="DH24" i="11" s="1"/>
  <c r="FA20" i="11"/>
  <c r="FA24" i="11"/>
  <c r="FB21" i="11"/>
  <c r="FB20" i="11"/>
  <c r="FB24" i="11"/>
  <c r="FA22" i="11"/>
  <c r="FA21" i="11"/>
  <c r="FB22" i="11"/>
  <c r="FA18" i="11"/>
  <c r="FB18" i="11"/>
  <c r="FA23" i="11"/>
  <c r="FB23" i="11"/>
  <c r="DB17" i="11"/>
  <c r="DI17" i="11" s="1"/>
  <c r="FA19" i="11"/>
  <c r="DA22" i="11"/>
  <c r="DH22" i="11" s="1"/>
  <c r="DA17" i="11"/>
  <c r="DH17" i="11" s="1"/>
  <c r="FB17" i="11"/>
  <c r="EZ18" i="11"/>
  <c r="EY18" i="11"/>
  <c r="EY20" i="11"/>
  <c r="EZ20" i="11"/>
  <c r="EY23" i="11"/>
  <c r="EZ23" i="11"/>
  <c r="DB19" i="11"/>
  <c r="DI19" i="11" s="1"/>
  <c r="DA21" i="11"/>
  <c r="DH21" i="11" s="1"/>
  <c r="DA19" i="11"/>
  <c r="DH19" i="11" s="1"/>
</calcChain>
</file>

<file path=xl/sharedStrings.xml><?xml version="1.0" encoding="utf-8"?>
<sst xmlns="http://schemas.openxmlformats.org/spreadsheetml/2006/main" count="1348" uniqueCount="110">
  <si>
    <t>Nanofil9 (Nanoclay)</t>
  </si>
  <si>
    <t>Q1</t>
  </si>
  <si>
    <t>water</t>
  </si>
  <si>
    <t>Q3</t>
  </si>
  <si>
    <t>Beas-2B</t>
  </si>
  <si>
    <t>A549</t>
  </si>
  <si>
    <t>BEAS-2B</t>
  </si>
  <si>
    <t>Well Number 384</t>
  </si>
  <si>
    <t>Well Address 384</t>
  </si>
  <si>
    <t>Sample Name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</si>
  <si>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</si>
  <si>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</si>
  <si>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</si>
  <si>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</si>
  <si>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</si>
  <si>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</si>
  <si>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</si>
  <si>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</si>
  <si>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</si>
  <si>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</si>
  <si>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</si>
  <si>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</si>
  <si>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</si>
  <si>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</si>
  <si>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</si>
  <si>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</si>
  <si>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Concentration (yg/ml)</t>
  </si>
  <si>
    <t>median +3sd</t>
  </si>
  <si>
    <t>median + 2sd</t>
  </si>
  <si>
    <t>median +2sd</t>
  </si>
  <si>
    <t>P-values</t>
  </si>
  <si>
    <t>P-Values -ELIMINATE if smaller than controls +2sd</t>
  </si>
  <si>
    <t>median 0-hour</t>
  </si>
  <si>
    <t xml:space="preserve"> - median 0-hour</t>
  </si>
  <si>
    <t>stdev</t>
  </si>
  <si>
    <t>SD of water</t>
  </si>
  <si>
    <t>p-values</t>
  </si>
  <si>
    <t>P-values - values bigger than 0.05 replaced by 0</t>
  </si>
  <si>
    <t>P-values -copy in as numbers and replace #DIV/0! With 0</t>
  </si>
  <si>
    <t>P-values- determine the first signicant concentration with the if-sentense</t>
  </si>
  <si>
    <t>P-Values -ELIMINATE if smaller than +3sd median of controls (+3SD cutoff)</t>
  </si>
  <si>
    <t>the 1st signicant concentration (2SD cutoff)</t>
  </si>
  <si>
    <t>the 1st signicant concentration (3SD cutoff)</t>
  </si>
  <si>
    <t>FOR AUC, data with median response smaller/bigger than control+/-2sd excluded, the data is much cleaner this way</t>
  </si>
  <si>
    <t>NUMBERS ONLY, FOR AUC, data with median response smaller/bigger than control+/-2sd excluded, the data is much cleaner this way. -&gt; ADD number 0 to empty spots - AUC calculation improves (See patrols notes)</t>
  </si>
  <si>
    <t>median</t>
  </si>
  <si>
    <t>MAX effect</t>
  </si>
  <si>
    <t>Concentration (ug/ml)</t>
  </si>
  <si>
    <t>median control</t>
  </si>
  <si>
    <t>outlier limits</t>
  </si>
  <si>
    <t>IQR</t>
  </si>
  <si>
    <t>upper Bound</t>
  </si>
  <si>
    <t>lower bound</t>
  </si>
  <si>
    <t>outlier identification</t>
  </si>
  <si>
    <t>outlier elimination</t>
  </si>
  <si>
    <r>
      <t xml:space="preserve">outlier elimination, </t>
    </r>
    <r>
      <rPr>
        <b/>
        <u/>
        <sz val="11"/>
        <color rgb="FFFF0000"/>
        <rFont val="Arial"/>
        <family val="2"/>
      </rPr>
      <t>numbers only</t>
    </r>
    <r>
      <rPr>
        <b/>
        <sz val="11"/>
        <color rgb="FFFF0000"/>
        <rFont val="Arial"/>
        <family val="2"/>
      </rPr>
      <t>, USE THESE VALUES</t>
    </r>
  </si>
  <si>
    <t/>
  </si>
  <si>
    <t xml:space="preserve"> % effect (as % of median control with outliers eliminated)</t>
  </si>
  <si>
    <t xml:space="preserve"> - 0-hour </t>
  </si>
  <si>
    <t>6h</t>
  </si>
  <si>
    <t>24h</t>
  </si>
  <si>
    <t>Index</t>
  </si>
  <si>
    <t>Description</t>
  </si>
  <si>
    <t>Dapi</t>
  </si>
  <si>
    <t>H2AX</t>
  </si>
  <si>
    <t>8OHG</t>
  </si>
  <si>
    <t>Screen1</t>
  </si>
  <si>
    <t>Screen2</t>
  </si>
  <si>
    <t>Dispersant</t>
  </si>
  <si>
    <t>0h</t>
  </si>
  <si>
    <t>CTG</t>
  </si>
  <si>
    <t>Casp</t>
  </si>
  <si>
    <t>Beas-2b 6h</t>
  </si>
  <si>
    <t>Beas-2b 24h</t>
  </si>
  <si>
    <t>A549 6h</t>
  </si>
  <si>
    <t>A549 24h</t>
  </si>
  <si>
    <t>cell line</t>
  </si>
  <si>
    <t>screen</t>
  </si>
  <si>
    <t>timepoint</t>
  </si>
  <si>
    <t>time</t>
  </si>
  <si>
    <t>cells</t>
  </si>
  <si>
    <t>median MAX effect</t>
  </si>
  <si>
    <t>log10()</t>
  </si>
  <si>
    <t>conc</t>
  </si>
  <si>
    <t>log10(conc)</t>
  </si>
  <si>
    <t>AUC</t>
  </si>
  <si>
    <t>P_value</t>
  </si>
  <si>
    <t>sd_dict</t>
  </si>
  <si>
    <t>sd</t>
  </si>
  <si>
    <t>for Dose Response tests</t>
  </si>
  <si>
    <t>auc calc</t>
  </si>
  <si>
    <t>clean_data_for_auc</t>
  </si>
  <si>
    <t>auc</t>
  </si>
  <si>
    <t>FSC</t>
  </si>
  <si>
    <t>median_df</t>
  </si>
  <si>
    <t>p value</t>
  </si>
  <si>
    <t>2SD</t>
  </si>
  <si>
    <t>3SD</t>
  </si>
  <si>
    <t>2sd cutoff</t>
  </si>
  <si>
    <t>3sd cutoff</t>
  </si>
  <si>
    <t>A549_24H</t>
  </si>
  <si>
    <t>A549_6H</t>
  </si>
  <si>
    <t>BEAS-2B_24H</t>
  </si>
  <si>
    <t>BEAS-2B_6H</t>
  </si>
  <si>
    <t>Mean Normalized CASP</t>
  </si>
  <si>
    <t>CTG mean df</t>
  </si>
  <si>
    <t>DAPI mean df</t>
  </si>
  <si>
    <t>Additional normalization</t>
  </si>
  <si>
    <t>All calculation which is used for testing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</si>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</sst>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"/>
    <numFmt numFmtId="167" formatCode="0.00000000"/>
    <numFmt numFmtId="168" formatCode="0.00000"/>
    <numFmt numFmtId="169" formatCode="0.000000"/>
  </numFmts>
  <fonts count="3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sz val="11"/>
      <color rgb="FF000000"/>
      <name val="Arial"/>
      <family val="2"/>
    </font>
    <font>
      <sz val="11"/>
      <color rgb="FFC00000"/>
      <name val="Arial"/>
      <family val="2"/>
    </font>
    <font>
      <b/>
      <u/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8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0" xfId="0" applyBorder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9" fillId="0" borderId="0" xfId="0" applyFont="1"/>
    <xf numFmtId="0" fontId="11" fillId="0" borderId="0" xfId="0" applyFont="1"/>
    <xf numFmtId="0" fontId="0" fillId="0" borderId="3" xfId="0" applyBorder="1"/>
    <xf numFmtId="0" fontId="0" fillId="0" borderId="2" xfId="0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4" fillId="0" borderId="0" xfId="0" applyFont="1"/>
    <xf numFmtId="0" fontId="8" fillId="4" borderId="0" xfId="0" applyFont="1" applyFill="1" applyAlignment="1">
      <alignment horizontal="center"/>
    </xf>
    <xf numFmtId="0" fontId="0" fillId="6" borderId="0" xfId="1" applyFont="1" applyFill="1" applyAlignment="1">
      <alignment horizontal="left"/>
    </xf>
    <xf numFmtId="0" fontId="0" fillId="6" borderId="0" xfId="0" applyFill="1"/>
    <xf numFmtId="2" fontId="12" fillId="6" borderId="1" xfId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6" borderId="1" xfId="1" applyFill="1" applyBorder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0" fontId="8" fillId="2" borderId="0" xfId="1" applyFont="1" applyFill="1" applyAlignment="1">
      <alignment horizontal="center"/>
    </xf>
    <xf numFmtId="0" fontId="8" fillId="7" borderId="0" xfId="1" applyFont="1" applyFill="1" applyAlignment="1">
      <alignment horizontal="center"/>
    </xf>
    <xf numFmtId="0" fontId="23" fillId="0" borderId="0" xfId="0" applyFont="1"/>
    <xf numFmtId="2" fontId="2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Border="1"/>
    <xf numFmtId="0" fontId="2" fillId="0" borderId="3" xfId="0" applyFont="1" applyBorder="1"/>
    <xf numFmtId="0" fontId="8" fillId="4" borderId="0" xfId="0" applyFont="1" applyFill="1"/>
    <xf numFmtId="0" fontId="26" fillId="0" borderId="0" xfId="0" applyFont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0" fontId="18" fillId="0" borderId="0" xfId="2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2" fontId="16" fillId="0" borderId="0" xfId="1" applyNumberFormat="1" applyFont="1" applyFill="1" applyBorder="1" applyAlignment="1">
      <alignment horizontal="center"/>
    </xf>
    <xf numFmtId="0" fontId="0" fillId="0" borderId="0" xfId="1" applyFont="1" applyFill="1" applyAlignment="1">
      <alignment horizontal="center"/>
    </xf>
    <xf numFmtId="0" fontId="2" fillId="0" borderId="0" xfId="0" applyFont="1" applyBorder="1"/>
    <xf numFmtId="0" fontId="29" fillId="0" borderId="0" xfId="0" applyFont="1" applyBorder="1" applyAlignment="1">
      <alignment horizontal="center"/>
    </xf>
    <xf numFmtId="165" fontId="15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6" fontId="15" fillId="0" borderId="0" xfId="1" applyNumberFormat="1" applyFont="1" applyBorder="1" applyAlignment="1">
      <alignment horizontal="center"/>
    </xf>
    <xf numFmtId="11" fontId="15" fillId="0" borderId="0" xfId="3" applyNumberFormat="1" applyFont="1" applyBorder="1"/>
    <xf numFmtId="166" fontId="15" fillId="0" borderId="0" xfId="3" applyNumberFormat="1" applyFont="1" applyBorder="1"/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9" xfId="0" applyBorder="1"/>
    <xf numFmtId="0" fontId="25" fillId="0" borderId="0" xfId="0" applyFont="1" applyBorder="1"/>
    <xf numFmtId="0" fontId="10" fillId="4" borderId="0" xfId="0" applyFont="1" applyFill="1" applyAlignment="1">
      <alignment horizontal="center"/>
    </xf>
    <xf numFmtId="0" fontId="0" fillId="3" borderId="0" xfId="0" applyFill="1"/>
    <xf numFmtId="166" fontId="0" fillId="0" borderId="0" xfId="0" applyNumberFormat="1" applyBorder="1" applyAlignment="1">
      <alignment horizontal="center"/>
    </xf>
    <xf numFmtId="2" fontId="15" fillId="0" borderId="0" xfId="3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7" fontId="15" fillId="0" borderId="0" xfId="1" applyNumberFormat="1" applyFont="1" applyBorder="1" applyAlignment="1">
      <alignment horizontal="center"/>
    </xf>
    <xf numFmtId="2" fontId="12" fillId="6" borderId="0" xfId="1" applyNumberFormat="1" applyFill="1" applyBorder="1" applyAlignment="1">
      <alignment horizontal="center"/>
    </xf>
    <xf numFmtId="0" fontId="12" fillId="6" borderId="0" xfId="1" applyFill="1" applyBorder="1" applyAlignment="1">
      <alignment horizontal="center"/>
    </xf>
    <xf numFmtId="0" fontId="9" fillId="3" borderId="0" xfId="0" applyFont="1" applyFill="1"/>
    <xf numFmtId="0" fontId="4" fillId="3" borderId="0" xfId="0" applyFont="1" applyFill="1"/>
    <xf numFmtId="2" fontId="15" fillId="3" borderId="0" xfId="1" applyNumberFormat="1" applyFont="1" applyFill="1" applyAlignment="1">
      <alignment horizontal="center"/>
    </xf>
    <xf numFmtId="0" fontId="9" fillId="2" borderId="0" xfId="0" applyFont="1" applyFill="1"/>
    <xf numFmtId="0" fontId="0" fillId="2" borderId="0" xfId="1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3" fillId="2" borderId="0" xfId="0" applyFont="1" applyFill="1"/>
    <xf numFmtId="0" fontId="17" fillId="2" borderId="0" xfId="0" applyFont="1" applyFill="1" applyAlignment="1">
      <alignment horizontal="left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1" applyFont="1" applyBorder="1" applyAlignment="1">
      <alignment horizontal="center"/>
    </xf>
    <xf numFmtId="2" fontId="15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28" fillId="0" borderId="0" xfId="0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8" fillId="3" borderId="0" xfId="2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10" fillId="0" borderId="0" xfId="0" applyFont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/>
    <xf numFmtId="0" fontId="13" fillId="5" borderId="0" xfId="0" applyFont="1" applyFill="1" applyBorder="1" applyAlignment="1">
      <alignment horizontal="center"/>
    </xf>
    <xf numFmtId="0" fontId="21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0" fontId="13" fillId="5" borderId="0" xfId="0" applyFont="1" applyFill="1" applyBorder="1"/>
    <xf numFmtId="2" fontId="22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6" fontId="22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168" fontId="22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15" fillId="0" borderId="2" xfId="1" applyNumberFormat="1" applyFont="1" applyBorder="1" applyAlignment="1">
      <alignment horizontal="center"/>
    </xf>
    <xf numFmtId="11" fontId="15" fillId="0" borderId="2" xfId="3" applyNumberFormat="1" applyFont="1" applyBorder="1"/>
    <xf numFmtId="166" fontId="15" fillId="0" borderId="2" xfId="3" applyNumberFormat="1" applyFont="1" applyBorder="1"/>
    <xf numFmtId="165" fontId="6" fillId="0" borderId="2" xfId="0" applyNumberFormat="1" applyFont="1" applyBorder="1" applyAlignment="1">
      <alignment horizontal="center"/>
    </xf>
    <xf numFmtId="165" fontId="15" fillId="0" borderId="2" xfId="3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Fill="1" applyBorder="1"/>
    <xf numFmtId="169" fontId="0" fillId="0" borderId="2" xfId="0" applyNumberFormat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168" fontId="0" fillId="0" borderId="0" xfId="0" applyNumberFormat="1" applyFill="1" applyBorder="1"/>
    <xf numFmtId="168" fontId="0" fillId="8" borderId="0" xfId="0" applyNumberFormat="1" applyFill="1" applyBorder="1"/>
    <xf numFmtId="166" fontId="0" fillId="9" borderId="0" xfId="0" applyNumberFormat="1" applyFill="1" applyBorder="1"/>
    <xf numFmtId="166" fontId="0" fillId="9" borderId="0" xfId="0" applyNumberFormat="1" applyFill="1" applyBorder="1" applyAlignment="1">
      <alignment horizontal="center"/>
    </xf>
    <xf numFmtId="168" fontId="12" fillId="6" borderId="1" xfId="1" applyNumberFormat="1" applyFill="1" applyBorder="1" applyAlignment="1">
      <alignment horizontal="center"/>
    </xf>
    <xf numFmtId="168" fontId="0" fillId="8" borderId="2" xfId="0" applyNumberFormat="1" applyFill="1" applyBorder="1"/>
    <xf numFmtId="166" fontId="15" fillId="8" borderId="0" xfId="1" applyNumberFormat="1" applyFont="1" applyFill="1" applyBorder="1" applyAlignment="1">
      <alignment horizontal="left"/>
    </xf>
    <xf numFmtId="165" fontId="15" fillId="8" borderId="0" xfId="1" applyNumberFormat="1" applyFont="1" applyFill="1" applyBorder="1" applyAlignment="1">
      <alignment horizontal="center"/>
    </xf>
    <xf numFmtId="0" fontId="32" fillId="0" borderId="0" xfId="0" applyFont="1" applyFill="1" applyBorder="1"/>
    <xf numFmtId="0" fontId="33" fillId="0" borderId="0" xfId="0" applyFont="1"/>
    <xf numFmtId="0" fontId="0" fillId="0" borderId="6" xfId="0" applyBorder="1"/>
    <xf numFmtId="0" fontId="0" fillId="0" borderId="8" xfId="0" applyBorder="1"/>
    <xf numFmtId="0" fontId="0" fillId="8" borderId="0" xfId="0" applyFill="1" applyBorder="1"/>
    <xf numFmtId="165" fontId="0" fillId="8" borderId="0" xfId="0" applyNumberFormat="1" applyFill="1" applyBorder="1"/>
    <xf numFmtId="2" fontId="0" fillId="8" borderId="0" xfId="0" applyNumberFormat="1" applyFill="1" applyBorder="1"/>
    <xf numFmtId="0" fontId="0" fillId="0" borderId="10" xfId="0" applyBorder="1"/>
    <xf numFmtId="0" fontId="0" fillId="8" borderId="11" xfId="0" applyFill="1" applyBorder="1"/>
    <xf numFmtId="2" fontId="0" fillId="8" borderId="11" xfId="0" applyNumberFormat="1" applyFill="1" applyBorder="1"/>
    <xf numFmtId="0" fontId="0" fillId="0" borderId="7" xfId="0" applyFill="1" applyBorder="1"/>
    <xf numFmtId="0" fontId="2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3" fillId="0" borderId="0" xfId="0" applyFont="1" applyBorder="1"/>
    <xf numFmtId="0" fontId="6" fillId="0" borderId="9" xfId="0" applyFont="1" applyBorder="1"/>
    <xf numFmtId="0" fontId="0" fillId="9" borderId="11" xfId="0" applyFill="1" applyBorder="1"/>
    <xf numFmtId="168" fontId="0" fillId="9" borderId="11" xfId="0" applyNumberFormat="1" applyFill="1" applyBorder="1"/>
    <xf numFmtId="0" fontId="0" fillId="0" borderId="11" xfId="0" applyBorder="1"/>
    <xf numFmtId="0" fontId="0" fillId="0" borderId="12" xfId="0" applyBorder="1"/>
    <xf numFmtId="0" fontId="30" fillId="8" borderId="5" xfId="0" applyFont="1" applyFill="1" applyBorder="1"/>
    <xf numFmtId="0" fontId="30" fillId="0" borderId="7" xfId="0" applyFont="1" applyBorder="1"/>
    <xf numFmtId="0" fontId="30" fillId="8" borderId="7" xfId="0" applyFont="1" applyFill="1" applyBorder="1"/>
    <xf numFmtId="0" fontId="30" fillId="9" borderId="5" xfId="0" applyFont="1" applyFill="1" applyBorder="1"/>
    <xf numFmtId="0" fontId="30" fillId="0" borderId="5" xfId="0" applyFont="1" applyBorder="1"/>
    <xf numFmtId="166" fontId="0" fillId="8" borderId="0" xfId="0" applyNumberFormat="1" applyFill="1" applyBorder="1"/>
    <xf numFmtId="0" fontId="30" fillId="10" borderId="5" xfId="0" applyFont="1" applyFill="1" applyBorder="1"/>
    <xf numFmtId="0" fontId="30" fillId="0" borderId="7" xfId="0" applyFont="1" applyFill="1" applyBorder="1"/>
    <xf numFmtId="0" fontId="0" fillId="0" borderId="7" xfId="0" applyFill="1" applyBorder="1" applyAlignment="1">
      <alignment horizontal="left"/>
    </xf>
    <xf numFmtId="0" fontId="18" fillId="0" borderId="7" xfId="2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8" fillId="0" borderId="7" xfId="2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3" borderId="7" xfId="2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2" fontId="15" fillId="10" borderId="11" xfId="3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Fill="1"/>
    <xf numFmtId="0" fontId="31" fillId="0" borderId="0" xfId="0" applyFont="1" applyAlignment="1">
      <alignment horizontal="center" wrapText="1"/>
    </xf>
    <xf numFmtId="2" fontId="23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0" fontId="0" fillId="0" borderId="13" xfId="0" applyBorder="1"/>
    <xf numFmtId="0" fontId="30" fillId="0" borderId="4" xfId="0" applyFont="1" applyBorder="1"/>
    <xf numFmtId="0" fontId="0" fillId="0" borderId="4" xfId="0" applyBorder="1"/>
    <xf numFmtId="166" fontId="15" fillId="0" borderId="4" xfId="1" applyNumberFormat="1" applyFont="1" applyBorder="1" applyAlignment="1">
      <alignment horizontal="center"/>
    </xf>
    <xf numFmtId="11" fontId="15" fillId="0" borderId="4" xfId="3" applyNumberFormat="1" applyFont="1" applyBorder="1"/>
    <xf numFmtId="166" fontId="15" fillId="0" borderId="4" xfId="3" applyNumberFormat="1" applyFont="1" applyBorder="1"/>
    <xf numFmtId="0" fontId="6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2" fontId="16" fillId="0" borderId="4" xfId="1" applyNumberFormat="1" applyFont="1" applyFill="1" applyBorder="1" applyAlignment="1">
      <alignment horizontal="center"/>
    </xf>
    <xf numFmtId="2" fontId="15" fillId="10" borderId="14" xfId="3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1" fillId="0" borderId="0" xfId="0" applyFont="1" applyAlignment="1">
      <alignment horizont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15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47"/>
  <sheetViews>
    <sheetView zoomScaleNormal="100" workbookViewId="0">
      <selection activeCell="C5" sqref="C5"/>
    </sheetView>
  </sheetViews>
  <sheetFormatPr defaultRowHeight="15" x14ac:dyDescent="0.25"/>
  <cols>
    <col min="1" max="1" width="16.140625" style="1" customWidth="1"/>
    <col min="2" max="2" width="16.42578125" style="1" customWidth="1"/>
    <col min="3" max="3" width="15" style="1" customWidth="1"/>
    <col min="4" max="4" width="20.5703125" style="20" customWidth="1"/>
    <col min="5" max="5" width="9.7109375" customWidth="1"/>
    <col min="6" max="6" width="11.7109375" customWidth="1"/>
    <col min="7" max="7" width="10.42578125" customWidth="1"/>
    <col min="8" max="8" width="11" customWidth="1"/>
    <col min="9" max="9" width="10.5703125" customWidth="1"/>
    <col min="10" max="10" width="10.85546875" customWidth="1"/>
    <col min="11" max="11" width="11.42578125" customWidth="1"/>
    <col min="12" max="12" width="10.5703125" customWidth="1"/>
    <col min="13" max="13" width="10.42578125" customWidth="1"/>
    <col min="14" max="14" width="10.5703125" customWidth="1"/>
    <col min="15" max="15" width="10.7109375" customWidth="1"/>
    <col min="16" max="16" width="12.7109375" customWidth="1"/>
    <col min="18" max="18" width="15.28515625" customWidth="1"/>
    <col min="19" max="19" width="15" customWidth="1"/>
    <col min="20" max="23" width="8.140625" customWidth="1"/>
    <col min="24" max="24" width="14.7109375" customWidth="1"/>
    <col min="25" max="31" width="8.140625" customWidth="1"/>
    <col min="32" max="32" width="6" customWidth="1"/>
    <col min="33" max="34" width="11" customWidth="1"/>
    <col min="35" max="35" width="14.28515625" customWidth="1"/>
    <col min="36" max="36" width="9.5703125" customWidth="1"/>
    <col min="37" max="37" width="7.140625" customWidth="1"/>
    <col min="38" max="38" width="10.85546875" customWidth="1"/>
    <col min="39" max="39" width="10.85546875" style="7" customWidth="1"/>
    <col min="40" max="47" width="10.85546875" customWidth="1"/>
    <col min="57" max="57" width="10.85546875" customWidth="1"/>
    <col min="58" max="58" width="10.85546875" style="7" customWidth="1"/>
    <col min="59" max="66" width="10.85546875" customWidth="1"/>
    <col min="70" max="70" width="14.5703125" customWidth="1"/>
    <col min="71" max="71" width="10.5703125" bestFit="1" customWidth="1"/>
    <col min="72" max="72" width="21.140625" bestFit="1" customWidth="1"/>
    <col min="77" max="77" width="18.140625" bestFit="1" customWidth="1"/>
    <col min="84" max="87" width="9.140625" customWidth="1"/>
    <col min="97" max="97" width="17.85546875" customWidth="1"/>
    <col min="98" max="98" width="13.28515625" customWidth="1"/>
    <col min="103" max="103" width="15.5703125" customWidth="1"/>
    <col min="104" max="104" width="11.28515625" customWidth="1"/>
    <col min="110" max="110" width="17.140625" customWidth="1"/>
    <col min="117" max="117" width="14.85546875" customWidth="1"/>
    <col min="118" max="118" width="12.7109375" style="6" customWidth="1"/>
    <col min="124" max="124" width="12.85546875" customWidth="1"/>
    <col min="125" max="125" width="9" style="6" customWidth="1"/>
    <col min="126" max="129" width="9.5703125" style="27" customWidth="1"/>
    <col min="131" max="131" width="17.85546875" style="1" customWidth="1"/>
    <col min="136" max="136" width="12.85546875" customWidth="1"/>
    <col min="137" max="141" width="9.5703125" style="27" customWidth="1"/>
    <col min="144" max="151" width="7.85546875" customWidth="1"/>
    <col min="154" max="154" width="14" customWidth="1"/>
    <col min="165" max="166" width="14" customWidth="1"/>
    <col min="188" max="188" width="9.5703125" customWidth="1"/>
  </cols>
  <sheetData>
    <row r="1" spans="1:188" ht="18" x14ac:dyDescent="0.25">
      <c r="A1" s="207" t="s">
        <v>108</v>
      </c>
      <c r="B1" s="207"/>
      <c r="C1" s="207"/>
      <c r="AM1" s="23" t="s">
        <v>28</v>
      </c>
      <c r="AN1" s="13">
        <f>AN3+2*AN2</f>
        <v>24.836873794195558</v>
      </c>
      <c r="AO1" s="13">
        <f>AO3+2*AO2</f>
        <v>12.382357400485215</v>
      </c>
      <c r="AP1" s="13">
        <f>AP3+2*AP2</f>
        <v>14.817257279828198</v>
      </c>
      <c r="AQ1" s="13">
        <f t="shared" ref="AQ1:AU1" si="0">AQ3+2*AQ2</f>
        <v>16.020629993104126</v>
      </c>
      <c r="AR1" s="13">
        <f t="shared" si="0"/>
        <v>15.371283799459114</v>
      </c>
      <c r="AS1" s="13">
        <f t="shared" si="0"/>
        <v>19.152425247981597</v>
      </c>
      <c r="AT1" s="13">
        <f t="shared" si="0"/>
        <v>17.78832539481424</v>
      </c>
      <c r="AU1" s="13">
        <f t="shared" si="0"/>
        <v>17.670039165783511</v>
      </c>
      <c r="AX1" s="24" t="s">
        <v>27</v>
      </c>
      <c r="AY1" s="25"/>
      <c r="AZ1" s="148">
        <f>AZ4+3*AZ3</f>
        <v>30.740075397596069</v>
      </c>
      <c r="BA1" s="26">
        <f t="shared" ref="BA1" si="1">BA4+3*BA3</f>
        <v>20.087054355460761</v>
      </c>
      <c r="BB1" s="26">
        <f>BB4+3*BB3</f>
        <v>24.91197560066038</v>
      </c>
      <c r="BC1" s="26">
        <f t="shared" ref="BC1" si="2">BC4+3*BC3</f>
        <v>25.581855156010441</v>
      </c>
      <c r="BD1" s="84"/>
      <c r="BF1" s="23" t="s">
        <v>28</v>
      </c>
      <c r="BG1" s="13">
        <v>24.836873794195558</v>
      </c>
      <c r="BH1" s="13">
        <v>14.817257279828198</v>
      </c>
      <c r="BI1" s="13">
        <v>12.382357400485215</v>
      </c>
      <c r="BJ1" s="13">
        <v>16.020629993104126</v>
      </c>
      <c r="BK1" s="13">
        <v>15.371283799459114</v>
      </c>
      <c r="BL1" s="13">
        <v>17.78832539481424</v>
      </c>
      <c r="BM1" s="13">
        <v>19.152425247981597</v>
      </c>
      <c r="BN1" s="13">
        <v>17.670039165783511</v>
      </c>
      <c r="BP1" s="3" t="s">
        <v>30</v>
      </c>
      <c r="BW1" s="86" t="s">
        <v>31</v>
      </c>
      <c r="BX1" s="77"/>
      <c r="BY1" s="77"/>
      <c r="BZ1" s="77"/>
      <c r="CA1" s="77"/>
      <c r="CB1" s="77"/>
      <c r="CC1" s="77"/>
      <c r="CD1" s="87" t="s">
        <v>37</v>
      </c>
      <c r="CE1" s="77"/>
      <c r="CF1" s="77"/>
      <c r="CG1" s="77"/>
      <c r="CH1" s="77"/>
      <c r="CI1" s="77"/>
      <c r="CJ1" s="77"/>
      <c r="CK1" s="87" t="s">
        <v>38</v>
      </c>
      <c r="CL1" s="77"/>
      <c r="CM1" s="77"/>
      <c r="CN1" s="77"/>
      <c r="CO1" s="77"/>
      <c r="CP1" s="77"/>
      <c r="CQ1" s="77"/>
      <c r="CR1" s="87" t="s">
        <v>39</v>
      </c>
      <c r="CS1" s="77"/>
      <c r="CT1" s="77"/>
      <c r="CU1" s="77"/>
      <c r="CV1" s="77"/>
      <c r="CW1" s="77"/>
      <c r="CY1" s="89" t="s">
        <v>40</v>
      </c>
      <c r="CZ1" s="90"/>
      <c r="DA1" s="29"/>
      <c r="DB1" s="29"/>
      <c r="DC1" s="29"/>
      <c r="DD1" s="29"/>
      <c r="DE1" s="12"/>
      <c r="DF1" s="91"/>
      <c r="DG1" s="92" t="s">
        <v>37</v>
      </c>
      <c r="DH1" s="29"/>
      <c r="DI1" s="29"/>
      <c r="DJ1" s="29"/>
      <c r="DK1" s="29"/>
      <c r="DL1" s="12"/>
      <c r="DM1" s="93"/>
      <c r="DN1" s="94" t="s">
        <v>38</v>
      </c>
      <c r="DO1" s="93"/>
      <c r="DP1" s="93"/>
      <c r="DQ1" s="93"/>
      <c r="DR1" s="93"/>
      <c r="DS1" s="12"/>
      <c r="DT1" s="95" t="s">
        <v>39</v>
      </c>
      <c r="DU1" s="96"/>
      <c r="DV1" s="97"/>
      <c r="DW1" s="97"/>
      <c r="DX1" s="97"/>
      <c r="DY1" s="97"/>
      <c r="EA1" s="98" t="s">
        <v>41</v>
      </c>
      <c r="EB1" s="88"/>
      <c r="EC1" s="88"/>
      <c r="ED1" s="88"/>
      <c r="EE1" s="88"/>
      <c r="EF1" s="40"/>
      <c r="EG1" s="99" t="s">
        <v>42</v>
      </c>
      <c r="EH1" s="97"/>
      <c r="EI1" s="97"/>
      <c r="EJ1" s="97"/>
      <c r="EK1" s="97"/>
      <c r="EW1" s="15" t="s">
        <v>43</v>
      </c>
      <c r="FH1" s="15" t="s">
        <v>44</v>
      </c>
    </row>
    <row r="2" spans="1:188" x14ac:dyDescent="0.25">
      <c r="A2" s="207"/>
      <c r="B2" s="207"/>
      <c r="C2" s="207"/>
      <c r="AM2" s="31" t="s">
        <v>34</v>
      </c>
      <c r="AN2" s="29">
        <f>STDEV(AN17:AN24)</f>
        <v>12.517075868277326</v>
      </c>
      <c r="AO2" s="29">
        <f t="shared" ref="AO2:AU2" si="3">STDEV(AO17:AO24)</f>
        <v>6.3678221903046293</v>
      </c>
      <c r="AP2" s="29">
        <f t="shared" si="3"/>
        <v>6.0679982837626802</v>
      </c>
      <c r="AQ2" s="29">
        <f t="shared" si="3"/>
        <v>7.6517051234781084</v>
      </c>
      <c r="AR2" s="29">
        <f t="shared" si="3"/>
        <v>7.903826048016521</v>
      </c>
      <c r="AS2" s="29">
        <f t="shared" si="3"/>
        <v>10.351492734767985</v>
      </c>
      <c r="AT2" s="29">
        <f t="shared" si="3"/>
        <v>9.496744851171206</v>
      </c>
      <c r="AU2" s="29">
        <f t="shared" si="3"/>
        <v>8.0138025035328333</v>
      </c>
      <c r="AX2" s="24" t="s">
        <v>29</v>
      </c>
      <c r="AY2" s="25"/>
      <c r="AZ2" s="28">
        <f>AZ4+2*AZ3</f>
        <v>21.188760671875716</v>
      </c>
      <c r="BA2" s="28">
        <f t="shared" ref="BA2" si="4">BA4+2*BA3</f>
        <v>13.273607243599161</v>
      </c>
      <c r="BB2" s="28">
        <f>BB4+2*BB3</f>
        <v>16.46252763491561</v>
      </c>
      <c r="BC2" s="28">
        <f t="shared" ref="BC2" si="5">BC4+2*BC3</f>
        <v>16.638077055698833</v>
      </c>
      <c r="BD2" s="85"/>
      <c r="BF2" s="31" t="s">
        <v>34</v>
      </c>
      <c r="BG2" s="29">
        <v>12.517075868277326</v>
      </c>
      <c r="BH2" s="29">
        <v>6.0679982837626802</v>
      </c>
      <c r="BI2" s="29">
        <v>6.3678221903046293</v>
      </c>
      <c r="BJ2" s="29">
        <v>7.6517051234781084</v>
      </c>
      <c r="BK2" s="29">
        <v>7.903826048016521</v>
      </c>
      <c r="BL2" s="29">
        <v>9.496744851171206</v>
      </c>
      <c r="BM2" s="29">
        <v>10.351492734767985</v>
      </c>
      <c r="BN2" s="29">
        <v>8.0138025035328333</v>
      </c>
    </row>
    <row r="3" spans="1:188" x14ac:dyDescent="0.25">
      <c r="A3" s="207"/>
      <c r="B3" s="207"/>
      <c r="C3" s="207"/>
      <c r="AJ3" s="10"/>
      <c r="AM3" s="32" t="s">
        <v>45</v>
      </c>
      <c r="AN3" s="29">
        <f>MEDIAN(AN17:AN24)</f>
        <v>-0.19727794235909446</v>
      </c>
      <c r="AO3" s="29">
        <f t="shared" ref="AO3:AU3" si="6">MEDIAN(AO17:AO24)</f>
        <v>-0.35328698012404292</v>
      </c>
      <c r="AP3" s="29">
        <f t="shared" si="6"/>
        <v>2.6812607123028376</v>
      </c>
      <c r="AQ3" s="29">
        <f t="shared" si="6"/>
        <v>0.71721974614790951</v>
      </c>
      <c r="AR3" s="29">
        <f t="shared" si="6"/>
        <v>-0.43636829657392706</v>
      </c>
      <c r="AS3" s="29">
        <f t="shared" si="6"/>
        <v>-1.5505602215543726</v>
      </c>
      <c r="AT3" s="29">
        <f t="shared" si="6"/>
        <v>-1.2051643075281726</v>
      </c>
      <c r="AU3" s="29">
        <f t="shared" si="6"/>
        <v>1.6424341587178426</v>
      </c>
      <c r="AX3" s="24" t="s">
        <v>35</v>
      </c>
      <c r="AY3" s="25"/>
      <c r="AZ3" s="29">
        <f>STDEV(AN17:AN24,AP17:AP24)</f>
        <v>9.5513147257203528</v>
      </c>
      <c r="BA3" s="29">
        <f>STDEV(AO17:AO24,AQ17:AQ24)</f>
        <v>6.8134471118616018</v>
      </c>
      <c r="BB3" s="29">
        <f>STDEV(AR17:AR24,AT17:AT24)</f>
        <v>8.4494479657447688</v>
      </c>
      <c r="BC3" s="29">
        <f>STDEV(AS17:AS24,AU17:AU24)</f>
        <v>8.9437781003116061</v>
      </c>
      <c r="BD3" s="29"/>
      <c r="BF3" s="32" t="s">
        <v>45</v>
      </c>
      <c r="BG3" s="29">
        <v>-0.19727794235909446</v>
      </c>
      <c r="BH3" s="29">
        <v>2.6812607123028376</v>
      </c>
      <c r="BI3" s="29">
        <v>-0.35328698012404292</v>
      </c>
      <c r="BJ3" s="29">
        <v>0.71721974614790951</v>
      </c>
      <c r="BK3" s="29">
        <v>-0.43636829657392706</v>
      </c>
      <c r="BL3" s="29">
        <v>-1.2051643075281726</v>
      </c>
      <c r="BM3" s="29">
        <v>-1.5505602215543726</v>
      </c>
      <c r="BN3" s="29">
        <v>1.6424341587178426</v>
      </c>
    </row>
    <row r="4" spans="1:188" x14ac:dyDescent="0.25">
      <c r="D4" s="6" t="s">
        <v>48</v>
      </c>
      <c r="E4" s="1">
        <f>MEDIAN(E49:E56)</f>
        <v>6917</v>
      </c>
      <c r="F4" s="1">
        <f t="shared" ref="F4:N4" si="7">MEDIAN(F49:F56)</f>
        <v>10954</v>
      </c>
      <c r="G4" s="1">
        <f t="shared" si="7"/>
        <v>13941.5</v>
      </c>
      <c r="H4" s="1">
        <f t="shared" si="7"/>
        <v>7235</v>
      </c>
      <c r="I4" s="1">
        <f t="shared" si="7"/>
        <v>11551</v>
      </c>
      <c r="J4" s="1">
        <f t="shared" si="7"/>
        <v>18057.5</v>
      </c>
      <c r="K4" s="1">
        <f t="shared" si="7"/>
        <v>22730</v>
      </c>
      <c r="L4" s="1">
        <f t="shared" si="7"/>
        <v>28866</v>
      </c>
      <c r="M4" s="1">
        <f t="shared" si="7"/>
        <v>37702</v>
      </c>
      <c r="N4" s="1">
        <f t="shared" si="7"/>
        <v>24955.5</v>
      </c>
      <c r="O4" s="1">
        <f>MEDIAN(O49:O56)</f>
        <v>30882</v>
      </c>
      <c r="P4" s="1">
        <f>MEDIAN(P49:P56)</f>
        <v>53557</v>
      </c>
      <c r="AN4" s="13"/>
      <c r="AX4" s="24" t="s">
        <v>45</v>
      </c>
      <c r="AY4" s="25"/>
      <c r="AZ4" s="29">
        <f>MEDIAN(AN17:AN24,AP17:AP24)</f>
        <v>2.0861312204350111</v>
      </c>
      <c r="BA4" s="29">
        <f>MEDIAN(AO17:AO24,AQ17:AQ24)</f>
        <v>-0.35328698012404292</v>
      </c>
      <c r="BB4" s="29">
        <f>MEDIAN(AR17:AR24,AT17:AT24)</f>
        <v>-0.43636829657392706</v>
      </c>
      <c r="BC4" s="29">
        <f>MEDIAN(AS17:AS24,AU17:AU24)</f>
        <v>-1.2494791449243781</v>
      </c>
      <c r="BD4" s="29"/>
      <c r="BG4" s="13"/>
      <c r="BP4" s="11"/>
      <c r="BQ4" s="11"/>
      <c r="EM4" s="13" t="s">
        <v>46</v>
      </c>
      <c r="EW4" s="13" t="s">
        <v>85</v>
      </c>
      <c r="FI4" s="39"/>
    </row>
    <row r="5" spans="1:188" x14ac:dyDescent="0.25">
      <c r="D5" s="20" t="s">
        <v>76</v>
      </c>
      <c r="E5" s="52" t="s">
        <v>6</v>
      </c>
      <c r="F5" s="52" t="s">
        <v>6</v>
      </c>
      <c r="G5" s="52" t="s">
        <v>6</v>
      </c>
      <c r="H5" s="20" t="s">
        <v>6</v>
      </c>
      <c r="I5" s="20" t="s">
        <v>6</v>
      </c>
      <c r="J5" s="20" t="s">
        <v>6</v>
      </c>
      <c r="K5" s="52" t="s">
        <v>5</v>
      </c>
      <c r="L5" s="52" t="s">
        <v>5</v>
      </c>
      <c r="M5" s="52" t="s">
        <v>5</v>
      </c>
      <c r="N5" s="20" t="s">
        <v>5</v>
      </c>
      <c r="O5" s="20" t="s">
        <v>5</v>
      </c>
      <c r="P5" s="20" t="s">
        <v>5</v>
      </c>
      <c r="S5" s="9"/>
      <c r="T5" s="52" t="s">
        <v>6</v>
      </c>
      <c r="U5" s="52" t="s">
        <v>6</v>
      </c>
      <c r="V5" s="52" t="s">
        <v>6</v>
      </c>
      <c r="W5" s="20" t="s">
        <v>6</v>
      </c>
      <c r="X5" s="20" t="s">
        <v>6</v>
      </c>
      <c r="Y5" s="20" t="s">
        <v>6</v>
      </c>
      <c r="Z5" s="52" t="s">
        <v>5</v>
      </c>
      <c r="AA5" s="52" t="s">
        <v>5</v>
      </c>
      <c r="AB5" s="52" t="s">
        <v>5</v>
      </c>
      <c r="AC5" s="20" t="s">
        <v>5</v>
      </c>
      <c r="AD5" s="20" t="s">
        <v>5</v>
      </c>
      <c r="AE5" s="20" t="s">
        <v>5</v>
      </c>
      <c r="AH5" s="9"/>
      <c r="AN5" s="52" t="s">
        <v>6</v>
      </c>
      <c r="AO5" s="52" t="s">
        <v>6</v>
      </c>
      <c r="AP5" s="20" t="s">
        <v>6</v>
      </c>
      <c r="AQ5" s="20" t="s">
        <v>6</v>
      </c>
      <c r="AR5" s="52" t="s">
        <v>5</v>
      </c>
      <c r="AS5" s="52" t="s">
        <v>5</v>
      </c>
      <c r="AT5" s="20" t="s">
        <v>5</v>
      </c>
      <c r="AU5" s="20" t="s">
        <v>5</v>
      </c>
      <c r="AZ5" s="20" t="s">
        <v>4</v>
      </c>
      <c r="BA5" s="20" t="s">
        <v>4</v>
      </c>
      <c r="BB5" s="20" t="s">
        <v>5</v>
      </c>
      <c r="BC5" s="20" t="s">
        <v>5</v>
      </c>
      <c r="BD5" s="20"/>
      <c r="BG5" s="52" t="s">
        <v>6</v>
      </c>
      <c r="BH5" s="20" t="s">
        <v>6</v>
      </c>
      <c r="BI5" s="52" t="s">
        <v>6</v>
      </c>
      <c r="BJ5" s="20" t="s">
        <v>6</v>
      </c>
      <c r="BK5" s="52" t="s">
        <v>5</v>
      </c>
      <c r="BL5" s="20" t="s">
        <v>5</v>
      </c>
      <c r="BM5" s="52" t="s">
        <v>5</v>
      </c>
      <c r="BN5" s="20" t="s">
        <v>5</v>
      </c>
      <c r="BP5" s="11"/>
      <c r="BQ5" s="47"/>
      <c r="BR5" s="20" t="s">
        <v>4</v>
      </c>
      <c r="BS5" s="20" t="s">
        <v>4</v>
      </c>
      <c r="BT5" s="20" t="s">
        <v>5</v>
      </c>
      <c r="BU5" s="20" t="s">
        <v>5</v>
      </c>
      <c r="BW5" s="11"/>
      <c r="BX5" s="47"/>
      <c r="BY5" s="20" t="s">
        <v>4</v>
      </c>
      <c r="BZ5" s="20" t="s">
        <v>4</v>
      </c>
      <c r="CA5" s="20" t="s">
        <v>5</v>
      </c>
      <c r="CB5" s="20" t="s">
        <v>5</v>
      </c>
      <c r="CD5" s="11"/>
      <c r="CE5" s="47"/>
      <c r="CF5" s="20" t="s">
        <v>4</v>
      </c>
      <c r="CG5" s="20" t="s">
        <v>4</v>
      </c>
      <c r="CH5" s="20" t="s">
        <v>5</v>
      </c>
      <c r="CI5" s="20" t="s">
        <v>5</v>
      </c>
      <c r="CK5" s="11"/>
      <c r="CL5" s="47"/>
      <c r="CM5" s="20" t="s">
        <v>4</v>
      </c>
      <c r="CN5" s="20" t="s">
        <v>4</v>
      </c>
      <c r="CO5" s="20" t="s">
        <v>5</v>
      </c>
      <c r="CP5" s="20" t="s">
        <v>5</v>
      </c>
      <c r="CS5" s="59"/>
      <c r="CT5" s="20" t="s">
        <v>4</v>
      </c>
      <c r="CU5" s="20" t="s">
        <v>4</v>
      </c>
      <c r="CV5" s="20" t="s">
        <v>5</v>
      </c>
      <c r="CW5" s="20" t="s">
        <v>5</v>
      </c>
      <c r="CZ5" s="30"/>
      <c r="DA5" s="20" t="s">
        <v>4</v>
      </c>
      <c r="DB5" s="20" t="s">
        <v>4</v>
      </c>
      <c r="DC5" s="20" t="s">
        <v>5</v>
      </c>
      <c r="DD5" s="20" t="s">
        <v>5</v>
      </c>
      <c r="DG5" s="30"/>
      <c r="DH5" s="20" t="s">
        <v>4</v>
      </c>
      <c r="DI5" s="20" t="s">
        <v>4</v>
      </c>
      <c r="DJ5" s="20" t="s">
        <v>5</v>
      </c>
      <c r="DK5" s="20" t="s">
        <v>5</v>
      </c>
      <c r="DO5" s="20" t="s">
        <v>4</v>
      </c>
      <c r="DP5" s="20" t="s">
        <v>4</v>
      </c>
      <c r="DQ5" s="20" t="s">
        <v>5</v>
      </c>
      <c r="DR5" s="1" t="s">
        <v>5</v>
      </c>
      <c r="DV5" s="20" t="s">
        <v>4</v>
      </c>
      <c r="DW5" s="20" t="s">
        <v>4</v>
      </c>
      <c r="DX5" s="20" t="s">
        <v>5</v>
      </c>
      <c r="DY5" s="20" t="s">
        <v>5</v>
      </c>
      <c r="EA5" s="41"/>
      <c r="EB5" s="20" t="s">
        <v>4</v>
      </c>
      <c r="EC5" s="20" t="s">
        <v>4</v>
      </c>
      <c r="ED5" s="20" t="s">
        <v>5</v>
      </c>
      <c r="EE5" s="20" t="s">
        <v>5</v>
      </c>
      <c r="EH5" s="20" t="s">
        <v>4</v>
      </c>
      <c r="EI5" s="20" t="s">
        <v>4</v>
      </c>
      <c r="EJ5" s="20" t="s">
        <v>5</v>
      </c>
      <c r="EK5" s="20" t="s">
        <v>5</v>
      </c>
      <c r="EN5" s="52" t="s">
        <v>6</v>
      </c>
      <c r="EO5" s="20" t="s">
        <v>6</v>
      </c>
      <c r="EP5" s="52" t="s">
        <v>6</v>
      </c>
      <c r="EQ5" s="20" t="s">
        <v>6</v>
      </c>
      <c r="ER5" s="52" t="s">
        <v>5</v>
      </c>
      <c r="ES5" s="20" t="s">
        <v>5</v>
      </c>
      <c r="ET5" s="52" t="s">
        <v>5</v>
      </c>
      <c r="EU5" s="20" t="s">
        <v>5</v>
      </c>
      <c r="EX5" s="6"/>
      <c r="EY5" s="52" t="s">
        <v>6</v>
      </c>
      <c r="EZ5" s="20" t="s">
        <v>6</v>
      </c>
      <c r="FA5" s="52" t="s">
        <v>6</v>
      </c>
      <c r="FB5" s="20" t="s">
        <v>6</v>
      </c>
      <c r="FC5" s="52" t="s">
        <v>5</v>
      </c>
      <c r="FD5" s="20" t="s">
        <v>5</v>
      </c>
      <c r="FE5" s="52" t="s">
        <v>5</v>
      </c>
      <c r="FF5" s="20" t="s">
        <v>5</v>
      </c>
      <c r="FI5" s="6"/>
      <c r="FJ5" s="6"/>
      <c r="FK5" s="52" t="s">
        <v>6</v>
      </c>
      <c r="FL5" s="20" t="s">
        <v>6</v>
      </c>
      <c r="FM5" s="55" t="s">
        <v>6</v>
      </c>
      <c r="FN5" s="57" t="s">
        <v>6</v>
      </c>
      <c r="FO5" s="52" t="s">
        <v>5</v>
      </c>
      <c r="FP5" s="20" t="s">
        <v>5</v>
      </c>
      <c r="FQ5" s="55" t="s">
        <v>5</v>
      </c>
      <c r="FR5" s="57" t="s">
        <v>5</v>
      </c>
      <c r="FT5" s="52" t="s">
        <v>6</v>
      </c>
      <c r="FU5" s="20" t="s">
        <v>6</v>
      </c>
      <c r="FV5" s="55" t="s">
        <v>6</v>
      </c>
      <c r="FW5" s="57" t="s">
        <v>6</v>
      </c>
      <c r="FX5" s="52" t="s">
        <v>5</v>
      </c>
      <c r="FY5" s="20" t="s">
        <v>5</v>
      </c>
      <c r="FZ5" s="55" t="s">
        <v>5</v>
      </c>
      <c r="GA5" s="57" t="s">
        <v>5</v>
      </c>
      <c r="GC5" s="52" t="s">
        <v>6</v>
      </c>
      <c r="GD5" s="55" t="s">
        <v>6</v>
      </c>
      <c r="GE5" s="52" t="s">
        <v>5</v>
      </c>
      <c r="GF5" s="55" t="s">
        <v>5</v>
      </c>
    </row>
    <row r="6" spans="1:188" s="4" customFormat="1" ht="18" x14ac:dyDescent="0.25">
      <c r="A6" s="63"/>
      <c r="B6" s="63"/>
      <c r="C6" s="63"/>
      <c r="D6" s="56" t="s">
        <v>77</v>
      </c>
      <c r="E6" s="100" t="s">
        <v>66</v>
      </c>
      <c r="F6" s="100" t="s">
        <v>66</v>
      </c>
      <c r="G6" s="100" t="s">
        <v>66</v>
      </c>
      <c r="H6" s="56" t="s">
        <v>67</v>
      </c>
      <c r="I6" s="56" t="s">
        <v>67</v>
      </c>
      <c r="J6" s="56" t="s">
        <v>67</v>
      </c>
      <c r="K6" s="100" t="s">
        <v>66</v>
      </c>
      <c r="L6" s="100" t="s">
        <v>66</v>
      </c>
      <c r="M6" s="100" t="s">
        <v>66</v>
      </c>
      <c r="N6" s="56" t="s">
        <v>67</v>
      </c>
      <c r="O6" s="56" t="s">
        <v>67</v>
      </c>
      <c r="P6" s="56" t="s">
        <v>67</v>
      </c>
      <c r="R6" s="101" t="s">
        <v>57</v>
      </c>
      <c r="S6" s="102"/>
      <c r="T6" s="100" t="s">
        <v>66</v>
      </c>
      <c r="U6" s="100" t="s">
        <v>66</v>
      </c>
      <c r="V6" s="100" t="s">
        <v>66</v>
      </c>
      <c r="W6" s="56" t="s">
        <v>67</v>
      </c>
      <c r="X6" s="56" t="s">
        <v>67</v>
      </c>
      <c r="Y6" s="56" t="s">
        <v>67</v>
      </c>
      <c r="Z6" s="100" t="s">
        <v>66</v>
      </c>
      <c r="AA6" s="100" t="s">
        <v>66</v>
      </c>
      <c r="AB6" s="100" t="s">
        <v>66</v>
      </c>
      <c r="AC6" s="56" t="s">
        <v>67</v>
      </c>
      <c r="AD6" s="56" t="s">
        <v>67</v>
      </c>
      <c r="AE6" s="56" t="s">
        <v>67</v>
      </c>
      <c r="AG6" s="101" t="s">
        <v>32</v>
      </c>
      <c r="AH6" s="102"/>
      <c r="AI6" s="103"/>
      <c r="AJ6" s="103"/>
      <c r="AL6" s="43" t="s">
        <v>33</v>
      </c>
      <c r="AM6" s="60"/>
      <c r="AN6" s="100" t="s">
        <v>66</v>
      </c>
      <c r="AO6" s="100" t="s">
        <v>66</v>
      </c>
      <c r="AP6" s="56" t="s">
        <v>67</v>
      </c>
      <c r="AQ6" s="56" t="s">
        <v>67</v>
      </c>
      <c r="AR6" s="100" t="s">
        <v>66</v>
      </c>
      <c r="AS6" s="100" t="s">
        <v>66</v>
      </c>
      <c r="AT6" s="56" t="s">
        <v>67</v>
      </c>
      <c r="AU6" s="56" t="s">
        <v>67</v>
      </c>
      <c r="AZ6" s="4" t="s">
        <v>72</v>
      </c>
      <c r="BA6" s="4" t="s">
        <v>73</v>
      </c>
      <c r="BB6" s="4" t="s">
        <v>74</v>
      </c>
      <c r="BC6" s="4" t="s">
        <v>75</v>
      </c>
      <c r="BE6" s="43" t="s">
        <v>33</v>
      </c>
      <c r="BF6" s="60"/>
      <c r="BG6" s="100" t="s">
        <v>66</v>
      </c>
      <c r="BH6" s="56" t="s">
        <v>67</v>
      </c>
      <c r="BI6" s="100" t="s">
        <v>66</v>
      </c>
      <c r="BJ6" s="56" t="s">
        <v>67</v>
      </c>
      <c r="BK6" s="100" t="s">
        <v>66</v>
      </c>
      <c r="BL6" s="56" t="s">
        <v>67</v>
      </c>
      <c r="BM6" s="100" t="s">
        <v>66</v>
      </c>
      <c r="BN6" s="56" t="s">
        <v>67</v>
      </c>
      <c r="BP6" s="48"/>
      <c r="BQ6" s="47"/>
      <c r="BW6" s="48"/>
      <c r="BX6" s="49" t="s">
        <v>36</v>
      </c>
      <c r="CD6" s="48"/>
      <c r="CE6" s="11"/>
      <c r="CK6" s="48"/>
      <c r="CL6" s="11"/>
      <c r="CR6" s="104"/>
      <c r="CS6" s="11"/>
      <c r="DN6" s="81"/>
      <c r="DU6" s="81"/>
      <c r="EA6" s="63"/>
      <c r="EG6" s="71"/>
      <c r="EN6" s="100" t="s">
        <v>66</v>
      </c>
      <c r="EO6" s="56" t="s">
        <v>67</v>
      </c>
      <c r="EP6" s="100" t="s">
        <v>66</v>
      </c>
      <c r="EQ6" s="56" t="s">
        <v>67</v>
      </c>
      <c r="ER6" s="100" t="s">
        <v>66</v>
      </c>
      <c r="ES6" s="56" t="s">
        <v>67</v>
      </c>
      <c r="ET6" s="100" t="s">
        <v>66</v>
      </c>
      <c r="EU6" s="56" t="s">
        <v>67</v>
      </c>
      <c r="EX6" s="81"/>
      <c r="EY6" s="100" t="s">
        <v>66</v>
      </c>
      <c r="EZ6" s="56" t="s">
        <v>67</v>
      </c>
      <c r="FA6" s="100" t="s">
        <v>66</v>
      </c>
      <c r="FB6" s="56" t="s">
        <v>67</v>
      </c>
      <c r="FC6" s="100" t="s">
        <v>66</v>
      </c>
      <c r="FD6" s="56" t="s">
        <v>67</v>
      </c>
      <c r="FE6" s="100" t="s">
        <v>66</v>
      </c>
      <c r="FF6" s="56" t="s">
        <v>67</v>
      </c>
      <c r="FI6" s="81"/>
      <c r="FJ6" s="81"/>
      <c r="FK6" s="100" t="s">
        <v>66</v>
      </c>
      <c r="FL6" s="56" t="s">
        <v>67</v>
      </c>
      <c r="FM6" s="105" t="s">
        <v>66</v>
      </c>
      <c r="FN6" s="61" t="s">
        <v>67</v>
      </c>
      <c r="FO6" s="100" t="s">
        <v>66</v>
      </c>
      <c r="FP6" s="56" t="s">
        <v>67</v>
      </c>
      <c r="FQ6" s="105" t="s">
        <v>66</v>
      </c>
      <c r="FR6" s="61" t="s">
        <v>67</v>
      </c>
      <c r="FT6" s="100" t="s">
        <v>66</v>
      </c>
      <c r="FU6" s="56" t="s">
        <v>67</v>
      </c>
      <c r="FV6" s="105" t="s">
        <v>66</v>
      </c>
      <c r="FW6" s="61" t="s">
        <v>67</v>
      </c>
      <c r="FX6" s="100" t="s">
        <v>66</v>
      </c>
      <c r="FY6" s="56" t="s">
        <v>67</v>
      </c>
      <c r="FZ6" s="105" t="s">
        <v>66</v>
      </c>
      <c r="GA6" s="61" t="s">
        <v>67</v>
      </c>
      <c r="GC6" s="100"/>
      <c r="GD6" s="105"/>
      <c r="GE6" s="100"/>
      <c r="GF6" s="105"/>
    </row>
    <row r="7" spans="1:188" s="4" customFormat="1" x14ac:dyDescent="0.25">
      <c r="A7" s="63"/>
      <c r="B7" s="63"/>
      <c r="C7" s="63"/>
      <c r="D7" s="56" t="s">
        <v>78</v>
      </c>
      <c r="E7" s="100" t="s">
        <v>69</v>
      </c>
      <c r="F7" s="100" t="s">
        <v>59</v>
      </c>
      <c r="G7" s="100" t="s">
        <v>60</v>
      </c>
      <c r="H7" s="56" t="s">
        <v>69</v>
      </c>
      <c r="I7" s="56" t="s">
        <v>59</v>
      </c>
      <c r="J7" s="56" t="s">
        <v>60</v>
      </c>
      <c r="K7" s="100" t="s">
        <v>69</v>
      </c>
      <c r="L7" s="100" t="s">
        <v>59</v>
      </c>
      <c r="M7" s="100" t="s">
        <v>60</v>
      </c>
      <c r="N7" s="56" t="s">
        <v>69</v>
      </c>
      <c r="O7" s="56" t="s">
        <v>59</v>
      </c>
      <c r="P7" s="56" t="s">
        <v>60</v>
      </c>
      <c r="S7" s="102"/>
      <c r="T7" s="100" t="s">
        <v>69</v>
      </c>
      <c r="U7" s="100" t="s">
        <v>59</v>
      </c>
      <c r="V7" s="100" t="s">
        <v>60</v>
      </c>
      <c r="W7" s="56" t="s">
        <v>69</v>
      </c>
      <c r="X7" s="56" t="s">
        <v>59</v>
      </c>
      <c r="Y7" s="56" t="s">
        <v>60</v>
      </c>
      <c r="Z7" s="100" t="s">
        <v>69</v>
      </c>
      <c r="AA7" s="100" t="s">
        <v>59</v>
      </c>
      <c r="AB7" s="100" t="s">
        <v>60</v>
      </c>
      <c r="AC7" s="56" t="s">
        <v>69</v>
      </c>
      <c r="AD7" s="56" t="s">
        <v>59</v>
      </c>
      <c r="AE7" s="56" t="s">
        <v>60</v>
      </c>
      <c r="AH7" s="102"/>
      <c r="AI7" s="103"/>
      <c r="AJ7" s="103"/>
      <c r="AM7" s="60"/>
      <c r="AN7" s="100" t="s">
        <v>59</v>
      </c>
      <c r="AO7" s="100" t="s">
        <v>60</v>
      </c>
      <c r="AP7" s="56" t="s">
        <v>59</v>
      </c>
      <c r="AQ7" s="56" t="s">
        <v>60</v>
      </c>
      <c r="AR7" s="100" t="s">
        <v>59</v>
      </c>
      <c r="AS7" s="100" t="s">
        <v>60</v>
      </c>
      <c r="AT7" s="56" t="s">
        <v>59</v>
      </c>
      <c r="AU7" s="56" t="s">
        <v>60</v>
      </c>
      <c r="AZ7" s="61" t="s">
        <v>59</v>
      </c>
      <c r="BA7" s="100" t="s">
        <v>60</v>
      </c>
      <c r="BB7" s="61" t="s">
        <v>59</v>
      </c>
      <c r="BC7" s="100" t="s">
        <v>60</v>
      </c>
      <c r="BD7" s="100"/>
      <c r="BF7" s="60"/>
      <c r="BG7" s="100" t="s">
        <v>59</v>
      </c>
      <c r="BH7" s="56" t="s">
        <v>59</v>
      </c>
      <c r="BI7" s="100" t="s">
        <v>60</v>
      </c>
      <c r="BJ7" s="56" t="s">
        <v>60</v>
      </c>
      <c r="BK7" s="100" t="s">
        <v>59</v>
      </c>
      <c r="BL7" s="56" t="s">
        <v>59</v>
      </c>
      <c r="BM7" s="100" t="s">
        <v>60</v>
      </c>
      <c r="BN7" s="56" t="s">
        <v>60</v>
      </c>
      <c r="BP7" s="50"/>
      <c r="BQ7" s="47"/>
      <c r="BR7" s="61" t="s">
        <v>59</v>
      </c>
      <c r="BS7" s="100" t="s">
        <v>60</v>
      </c>
      <c r="BT7" s="61" t="s">
        <v>59</v>
      </c>
      <c r="BU7" s="100" t="s">
        <v>60</v>
      </c>
      <c r="BW7" s="50"/>
      <c r="BX7" s="47"/>
      <c r="BY7" s="61" t="s">
        <v>59</v>
      </c>
      <c r="BZ7" s="100" t="s">
        <v>60</v>
      </c>
      <c r="CA7" s="61" t="s">
        <v>59</v>
      </c>
      <c r="CB7" s="100" t="s">
        <v>60</v>
      </c>
      <c r="CD7" s="50"/>
      <c r="CE7" s="47"/>
      <c r="CF7" s="61" t="s">
        <v>59</v>
      </c>
      <c r="CG7" s="100" t="s">
        <v>60</v>
      </c>
      <c r="CH7" s="61" t="s">
        <v>59</v>
      </c>
      <c r="CI7" s="100" t="s">
        <v>60</v>
      </c>
      <c r="CK7" s="50"/>
      <c r="CL7" s="47"/>
      <c r="CM7" s="61" t="s">
        <v>59</v>
      </c>
      <c r="CN7" s="100" t="s">
        <v>60</v>
      </c>
      <c r="CO7" s="61" t="s">
        <v>59</v>
      </c>
      <c r="CP7" s="100" t="s">
        <v>60</v>
      </c>
      <c r="CR7" s="106"/>
      <c r="CS7" s="47"/>
      <c r="CT7" s="61" t="s">
        <v>59</v>
      </c>
      <c r="CU7" s="100" t="s">
        <v>60</v>
      </c>
      <c r="CV7" s="61" t="s">
        <v>59</v>
      </c>
      <c r="CW7" s="100" t="s">
        <v>60</v>
      </c>
      <c r="CY7" s="106"/>
      <c r="CZ7" s="107"/>
      <c r="DA7" s="61" t="s">
        <v>59</v>
      </c>
      <c r="DB7" s="100" t="s">
        <v>60</v>
      </c>
      <c r="DC7" s="61" t="s">
        <v>59</v>
      </c>
      <c r="DD7" s="100" t="s">
        <v>60</v>
      </c>
      <c r="DF7" s="106"/>
      <c r="DG7" s="107"/>
      <c r="DH7" s="61" t="s">
        <v>59</v>
      </c>
      <c r="DI7" s="100" t="s">
        <v>60</v>
      </c>
      <c r="DJ7" s="61" t="s">
        <v>59</v>
      </c>
      <c r="DK7" s="100" t="s">
        <v>60</v>
      </c>
      <c r="DN7" s="81"/>
      <c r="DO7" s="61" t="s">
        <v>59</v>
      </c>
      <c r="DP7" s="100" t="s">
        <v>60</v>
      </c>
      <c r="DQ7" s="100" t="s">
        <v>59</v>
      </c>
      <c r="DR7" s="61" t="s">
        <v>60</v>
      </c>
      <c r="DU7" s="81"/>
      <c r="DV7" s="61" t="s">
        <v>59</v>
      </c>
      <c r="DW7" s="100" t="s">
        <v>60</v>
      </c>
      <c r="DX7" s="61" t="s">
        <v>59</v>
      </c>
      <c r="DY7" s="100" t="s">
        <v>60</v>
      </c>
      <c r="EA7" s="108"/>
      <c r="EB7" s="61" t="s">
        <v>59</v>
      </c>
      <c r="EC7" s="100" t="s">
        <v>60</v>
      </c>
      <c r="ED7" s="61" t="s">
        <v>59</v>
      </c>
      <c r="EE7" s="100" t="s">
        <v>60</v>
      </c>
      <c r="EG7" s="109"/>
      <c r="EH7" s="61" t="s">
        <v>59</v>
      </c>
      <c r="EI7" s="100" t="s">
        <v>60</v>
      </c>
      <c r="EJ7" s="61" t="s">
        <v>59</v>
      </c>
      <c r="EK7" s="100" t="s">
        <v>60</v>
      </c>
      <c r="EM7" s="110" t="s">
        <v>46</v>
      </c>
      <c r="EN7" s="100" t="s">
        <v>59</v>
      </c>
      <c r="EO7" s="56" t="s">
        <v>59</v>
      </c>
      <c r="EP7" s="100" t="s">
        <v>60</v>
      </c>
      <c r="EQ7" s="56" t="s">
        <v>60</v>
      </c>
      <c r="ER7" s="100" t="s">
        <v>59</v>
      </c>
      <c r="ES7" s="56" t="s">
        <v>59</v>
      </c>
      <c r="ET7" s="100" t="s">
        <v>60</v>
      </c>
      <c r="EU7" s="56" t="s">
        <v>60</v>
      </c>
      <c r="EX7" s="111"/>
      <c r="EY7" s="100" t="s">
        <v>59</v>
      </c>
      <c r="EZ7" s="56" t="s">
        <v>59</v>
      </c>
      <c r="FA7" s="100" t="s">
        <v>60</v>
      </c>
      <c r="FB7" s="56" t="s">
        <v>60</v>
      </c>
      <c r="FC7" s="100" t="s">
        <v>59</v>
      </c>
      <c r="FD7" s="56" t="s">
        <v>59</v>
      </c>
      <c r="FE7" s="100" t="s">
        <v>60</v>
      </c>
      <c r="FF7" s="56" t="s">
        <v>60</v>
      </c>
      <c r="FG7" s="112"/>
      <c r="FI7" s="111"/>
      <c r="FJ7" s="111"/>
      <c r="FK7" s="100" t="s">
        <v>59</v>
      </c>
      <c r="FL7" s="56" t="s">
        <v>59</v>
      </c>
      <c r="FM7" s="105" t="s">
        <v>60</v>
      </c>
      <c r="FN7" s="61" t="s">
        <v>60</v>
      </c>
      <c r="FO7" s="100" t="s">
        <v>59</v>
      </c>
      <c r="FP7" s="56" t="s">
        <v>59</v>
      </c>
      <c r="FQ7" s="105" t="s">
        <v>60</v>
      </c>
      <c r="FR7" s="61" t="s">
        <v>60</v>
      </c>
      <c r="FT7" s="100" t="s">
        <v>59</v>
      </c>
      <c r="FU7" s="56" t="s">
        <v>59</v>
      </c>
      <c r="FV7" s="105" t="s">
        <v>60</v>
      </c>
      <c r="FW7" s="61" t="s">
        <v>60</v>
      </c>
      <c r="FX7" s="100" t="s">
        <v>59</v>
      </c>
      <c r="FY7" s="56" t="s">
        <v>59</v>
      </c>
      <c r="FZ7" s="105" t="s">
        <v>60</v>
      </c>
      <c r="GA7" s="61" t="s">
        <v>60</v>
      </c>
      <c r="GC7" s="100" t="s">
        <v>59</v>
      </c>
      <c r="GD7" s="105" t="s">
        <v>60</v>
      </c>
      <c r="GE7" s="100" t="s">
        <v>59</v>
      </c>
      <c r="GF7" s="105" t="s">
        <v>60</v>
      </c>
    </row>
    <row r="8" spans="1:188" s="4" customFormat="1" x14ac:dyDescent="0.25">
      <c r="A8" s="113" t="s">
        <v>7</v>
      </c>
      <c r="B8" s="113" t="s">
        <v>8</v>
      </c>
      <c r="C8" s="113" t="s">
        <v>9</v>
      </c>
      <c r="D8" s="56" t="s">
        <v>26</v>
      </c>
      <c r="E8" s="100" t="s">
        <v>70</v>
      </c>
      <c r="F8" s="100" t="s">
        <v>70</v>
      </c>
      <c r="G8" s="100" t="s">
        <v>70</v>
      </c>
      <c r="H8" s="56" t="s">
        <v>70</v>
      </c>
      <c r="I8" s="56" t="s">
        <v>70</v>
      </c>
      <c r="J8" s="56" t="s">
        <v>70</v>
      </c>
      <c r="K8" s="100" t="s">
        <v>70</v>
      </c>
      <c r="L8" s="100" t="s">
        <v>70</v>
      </c>
      <c r="M8" s="100" t="s">
        <v>70</v>
      </c>
      <c r="N8" s="56" t="s">
        <v>70</v>
      </c>
      <c r="O8" s="56" t="s">
        <v>70</v>
      </c>
      <c r="P8" s="56" t="s">
        <v>70</v>
      </c>
      <c r="R8" s="113" t="s">
        <v>9</v>
      </c>
      <c r="S8" s="56" t="s">
        <v>26</v>
      </c>
      <c r="T8" s="100" t="s">
        <v>70</v>
      </c>
      <c r="U8" s="100" t="s">
        <v>70</v>
      </c>
      <c r="V8" s="100" t="s">
        <v>70</v>
      </c>
      <c r="W8" s="56" t="s">
        <v>70</v>
      </c>
      <c r="X8" s="56" t="s">
        <v>70</v>
      </c>
      <c r="Y8" s="56" t="s">
        <v>70</v>
      </c>
      <c r="Z8" s="100" t="s">
        <v>70</v>
      </c>
      <c r="AA8" s="100" t="s">
        <v>70</v>
      </c>
      <c r="AB8" s="100" t="s">
        <v>70</v>
      </c>
      <c r="AC8" s="56" t="s">
        <v>70</v>
      </c>
      <c r="AD8" s="56" t="s">
        <v>70</v>
      </c>
      <c r="AE8" s="56" t="s">
        <v>70</v>
      </c>
      <c r="AF8" s="114"/>
      <c r="AG8" s="4" t="s">
        <v>9</v>
      </c>
      <c r="AH8" s="60" t="s">
        <v>47</v>
      </c>
      <c r="AI8" s="115" t="s">
        <v>6</v>
      </c>
      <c r="AJ8" s="115" t="s">
        <v>5</v>
      </c>
      <c r="AK8" s="114"/>
      <c r="AL8" s="112" t="s">
        <v>9</v>
      </c>
      <c r="AM8" s="116" t="s">
        <v>47</v>
      </c>
      <c r="AN8" s="100" t="s">
        <v>70</v>
      </c>
      <c r="AO8" s="100" t="s">
        <v>70</v>
      </c>
      <c r="AP8" s="56" t="s">
        <v>70</v>
      </c>
      <c r="AQ8" s="56" t="s">
        <v>70</v>
      </c>
      <c r="AR8" s="100" t="s">
        <v>70</v>
      </c>
      <c r="AS8" s="100" t="s">
        <v>70</v>
      </c>
      <c r="AT8" s="56" t="s">
        <v>70</v>
      </c>
      <c r="AU8" s="56" t="s">
        <v>70</v>
      </c>
      <c r="AX8" s="112" t="s">
        <v>9</v>
      </c>
      <c r="AY8" s="116" t="s">
        <v>47</v>
      </c>
      <c r="AZ8" s="58" t="s">
        <v>70</v>
      </c>
      <c r="BA8" s="58" t="s">
        <v>70</v>
      </c>
      <c r="BB8" s="58" t="s">
        <v>70</v>
      </c>
      <c r="BC8" s="58" t="s">
        <v>70</v>
      </c>
      <c r="BD8" s="58"/>
      <c r="BE8" s="112" t="s">
        <v>9</v>
      </c>
      <c r="BF8" s="116" t="s">
        <v>47</v>
      </c>
      <c r="BG8" s="100" t="s">
        <v>70</v>
      </c>
      <c r="BH8" s="56" t="s">
        <v>70</v>
      </c>
      <c r="BI8" s="100" t="s">
        <v>70</v>
      </c>
      <c r="BJ8" s="56" t="s">
        <v>70</v>
      </c>
      <c r="BK8" s="100" t="s">
        <v>70</v>
      </c>
      <c r="BL8" s="56" t="s">
        <v>70</v>
      </c>
      <c r="BM8" s="100" t="s">
        <v>70</v>
      </c>
      <c r="BN8" s="56" t="s">
        <v>70</v>
      </c>
      <c r="BP8" s="117" t="s">
        <v>9</v>
      </c>
      <c r="BQ8" s="111" t="s">
        <v>47</v>
      </c>
      <c r="BR8" s="58" t="s">
        <v>70</v>
      </c>
      <c r="BS8" s="58" t="s">
        <v>70</v>
      </c>
      <c r="BT8" s="58" t="s">
        <v>70</v>
      </c>
      <c r="BU8" s="58" t="s">
        <v>70</v>
      </c>
      <c r="BW8" s="117" t="s">
        <v>9</v>
      </c>
      <c r="BX8" s="111" t="s">
        <v>47</v>
      </c>
      <c r="BY8" s="58" t="s">
        <v>70</v>
      </c>
      <c r="BZ8" s="58" t="s">
        <v>70</v>
      </c>
      <c r="CA8" s="58" t="s">
        <v>70</v>
      </c>
      <c r="CB8" s="58" t="s">
        <v>70</v>
      </c>
      <c r="CD8" s="117" t="s">
        <v>9</v>
      </c>
      <c r="CE8" s="111" t="s">
        <v>47</v>
      </c>
      <c r="CF8" s="58" t="s">
        <v>70</v>
      </c>
      <c r="CG8" s="58" t="s">
        <v>70</v>
      </c>
      <c r="CH8" s="58" t="s">
        <v>70</v>
      </c>
      <c r="CI8" s="58" t="s">
        <v>70</v>
      </c>
      <c r="CK8" s="117" t="s">
        <v>9</v>
      </c>
      <c r="CL8" s="111" t="s">
        <v>47</v>
      </c>
      <c r="CM8" s="58" t="s">
        <v>70</v>
      </c>
      <c r="CN8" s="58" t="s">
        <v>70</v>
      </c>
      <c r="CO8" s="58" t="s">
        <v>70</v>
      </c>
      <c r="CP8" s="58" t="s">
        <v>70</v>
      </c>
      <c r="CR8" s="117" t="s">
        <v>9</v>
      </c>
      <c r="CS8" s="111" t="s">
        <v>47</v>
      </c>
      <c r="CT8" s="58" t="s">
        <v>70</v>
      </c>
      <c r="CU8" s="58" t="s">
        <v>70</v>
      </c>
      <c r="CV8" s="58" t="s">
        <v>70</v>
      </c>
      <c r="CW8" s="58" t="s">
        <v>70</v>
      </c>
      <c r="CX8" s="112"/>
      <c r="CY8" s="117" t="s">
        <v>9</v>
      </c>
      <c r="CZ8" s="111" t="s">
        <v>47</v>
      </c>
      <c r="DA8" s="58" t="s">
        <v>70</v>
      </c>
      <c r="DB8" s="58" t="s">
        <v>70</v>
      </c>
      <c r="DC8" s="58" t="s">
        <v>70</v>
      </c>
      <c r="DD8" s="58" t="s">
        <v>70</v>
      </c>
      <c r="DE8" s="112"/>
      <c r="DF8" s="117" t="s">
        <v>9</v>
      </c>
      <c r="DG8" s="111" t="s">
        <v>47</v>
      </c>
      <c r="DH8" s="58" t="s">
        <v>70</v>
      </c>
      <c r="DI8" s="58" t="s">
        <v>70</v>
      </c>
      <c r="DJ8" s="58" t="s">
        <v>70</v>
      </c>
      <c r="DK8" s="58" t="s">
        <v>70</v>
      </c>
      <c r="DL8" s="112"/>
      <c r="DM8" s="117" t="s">
        <v>9</v>
      </c>
      <c r="DN8" s="111" t="s">
        <v>47</v>
      </c>
      <c r="DO8" s="58" t="s">
        <v>70</v>
      </c>
      <c r="DP8" s="58" t="s">
        <v>70</v>
      </c>
      <c r="DQ8" s="58" t="s">
        <v>70</v>
      </c>
      <c r="DR8" s="58" t="s">
        <v>70</v>
      </c>
      <c r="DS8" s="112"/>
      <c r="DT8" s="117" t="s">
        <v>9</v>
      </c>
      <c r="DU8" s="111" t="s">
        <v>47</v>
      </c>
      <c r="DV8" s="58" t="s">
        <v>70</v>
      </c>
      <c r="DW8" s="58" t="s">
        <v>70</v>
      </c>
      <c r="DX8" s="58" t="s">
        <v>70</v>
      </c>
      <c r="DY8" s="58" t="s">
        <v>70</v>
      </c>
      <c r="EA8" s="117" t="s">
        <v>9</v>
      </c>
      <c r="EB8" s="58" t="s">
        <v>70</v>
      </c>
      <c r="EC8" s="58" t="s">
        <v>70</v>
      </c>
      <c r="ED8" s="58" t="s">
        <v>70</v>
      </c>
      <c r="EE8" s="58" t="s">
        <v>70</v>
      </c>
      <c r="EF8" s="117"/>
      <c r="EG8" s="117" t="s">
        <v>9</v>
      </c>
      <c r="EH8" s="58" t="s">
        <v>70</v>
      </c>
      <c r="EI8" s="58" t="s">
        <v>70</v>
      </c>
      <c r="EJ8" s="58" t="s">
        <v>70</v>
      </c>
      <c r="EK8" s="58" t="s">
        <v>70</v>
      </c>
      <c r="EN8" s="100" t="s">
        <v>70</v>
      </c>
      <c r="EO8" s="56" t="s">
        <v>70</v>
      </c>
      <c r="EP8" s="100" t="s">
        <v>70</v>
      </c>
      <c r="EQ8" s="56" t="s">
        <v>70</v>
      </c>
      <c r="ER8" s="100" t="s">
        <v>70</v>
      </c>
      <c r="ES8" s="56" t="s">
        <v>70</v>
      </c>
      <c r="ET8" s="100" t="s">
        <v>70</v>
      </c>
      <c r="EU8" s="56" t="s">
        <v>70</v>
      </c>
      <c r="EW8" s="117" t="s">
        <v>9</v>
      </c>
      <c r="EX8" s="111" t="s">
        <v>47</v>
      </c>
      <c r="EY8" s="100" t="s">
        <v>70</v>
      </c>
      <c r="EZ8" s="56" t="s">
        <v>70</v>
      </c>
      <c r="FA8" s="100" t="s">
        <v>70</v>
      </c>
      <c r="FB8" s="56" t="s">
        <v>70</v>
      </c>
      <c r="FC8" s="100" t="s">
        <v>70</v>
      </c>
      <c r="FD8" s="56" t="s">
        <v>70</v>
      </c>
      <c r="FE8" s="100" t="s">
        <v>70</v>
      </c>
      <c r="FF8" s="56" t="s">
        <v>70</v>
      </c>
      <c r="FH8" s="117" t="s">
        <v>9</v>
      </c>
      <c r="FI8" s="111"/>
      <c r="FJ8" s="111" t="s">
        <v>84</v>
      </c>
      <c r="FK8" s="100" t="s">
        <v>70</v>
      </c>
      <c r="FL8" s="56" t="s">
        <v>70</v>
      </c>
      <c r="FM8" s="105" t="s">
        <v>70</v>
      </c>
      <c r="FN8" s="61" t="s">
        <v>70</v>
      </c>
      <c r="FO8" s="100" t="s">
        <v>70</v>
      </c>
      <c r="FP8" s="56" t="s">
        <v>70</v>
      </c>
      <c r="FQ8" s="105" t="s">
        <v>70</v>
      </c>
      <c r="FR8" s="61" t="s">
        <v>70</v>
      </c>
      <c r="FT8" s="100" t="s">
        <v>70</v>
      </c>
      <c r="FU8" s="56" t="s">
        <v>70</v>
      </c>
      <c r="FV8" s="105" t="s">
        <v>70</v>
      </c>
      <c r="FW8" s="61" t="s">
        <v>70</v>
      </c>
      <c r="FX8" s="100" t="s">
        <v>70</v>
      </c>
      <c r="FY8" s="56" t="s">
        <v>70</v>
      </c>
      <c r="FZ8" s="105" t="s">
        <v>70</v>
      </c>
      <c r="GA8" s="61" t="s">
        <v>70</v>
      </c>
      <c r="GC8" s="100" t="s">
        <v>70</v>
      </c>
      <c r="GD8" s="105" t="s">
        <v>70</v>
      </c>
      <c r="GE8" s="100" t="s">
        <v>70</v>
      </c>
      <c r="GF8" s="105" t="s">
        <v>70</v>
      </c>
    </row>
    <row r="9" spans="1:188" s="4" customFormat="1" x14ac:dyDescent="0.25">
      <c r="A9" s="63">
        <v>354</v>
      </c>
      <c r="B9" s="63" t="s">
        <v>10</v>
      </c>
      <c r="C9" s="63">
        <v>20</v>
      </c>
      <c r="D9" s="64">
        <v>0.11705532693187014</v>
      </c>
      <c r="E9" s="63">
        <v>6924</v>
      </c>
      <c r="F9" s="63">
        <v>10568</v>
      </c>
      <c r="G9" s="63">
        <v>12558</v>
      </c>
      <c r="H9" s="63">
        <v>6409</v>
      </c>
      <c r="I9" s="63">
        <v>9002</v>
      </c>
      <c r="J9" s="63">
        <v>17003</v>
      </c>
      <c r="K9" s="75">
        <v>19032</v>
      </c>
      <c r="L9" s="4">
        <v>18060</v>
      </c>
      <c r="M9" s="4">
        <v>29360</v>
      </c>
      <c r="N9" s="4">
        <v>21389</v>
      </c>
      <c r="O9" s="4">
        <v>28295</v>
      </c>
      <c r="P9" s="4">
        <v>53075</v>
      </c>
      <c r="Q9" s="4" t="s">
        <v>0</v>
      </c>
      <c r="R9" s="63">
        <v>1</v>
      </c>
      <c r="S9" s="64">
        <v>0.11705532693187014</v>
      </c>
      <c r="T9" s="123">
        <f t="shared" ref="T9:T16" si="8">(1-(E9/E$4))*100</f>
        <v>-0.10119994217145933</v>
      </c>
      <c r="U9" s="65">
        <f t="shared" ref="U9:U16" si="9">(1-(F9/F$4))*100</f>
        <v>3.5238269125433597</v>
      </c>
      <c r="V9" s="65">
        <f t="shared" ref="V9:V16" si="10">(1-(G9/G$4))*100</f>
        <v>9.9236093677150912</v>
      </c>
      <c r="W9" s="65">
        <f t="shared" ref="W9:W16" si="11">(1-(H9/H$4))*100</f>
        <v>11.416724257083622</v>
      </c>
      <c r="X9" s="127">
        <f t="shared" ref="X9:X16" si="12">(1-(I9/I$4))*100</f>
        <v>22.067353475889529</v>
      </c>
      <c r="Y9" s="65">
        <f t="shared" ref="Y9:Y16" si="13">(1-(J9/J$4))*100</f>
        <v>5.8396788038211245</v>
      </c>
      <c r="Z9" s="65">
        <f t="shared" ref="Z9:Z16" si="14">(1-(K9/K$4))*100</f>
        <v>16.269247690277165</v>
      </c>
      <c r="AA9" s="65">
        <f t="shared" ref="AA9:AA16" si="15">(1-(L9/L$4))*100</f>
        <v>37.435044689253793</v>
      </c>
      <c r="AB9" s="65">
        <f t="shared" ref="AB9:AB16" si="16">(1-(M9/M$4))*100</f>
        <v>22.126147153997135</v>
      </c>
      <c r="AC9" s="65">
        <f t="shared" ref="AC9:AC16" si="17">(1-(N9/N$4))*100</f>
        <v>14.291438760994568</v>
      </c>
      <c r="AD9" s="65">
        <f t="shared" ref="AD9:AD16" si="18">(1-(O9/O$4))*100</f>
        <v>8.3770481186451704</v>
      </c>
      <c r="AE9" s="65">
        <f t="shared" ref="AE9:AE16" si="19">(1-(P9/P$4))*100</f>
        <v>0.89997572679575422</v>
      </c>
      <c r="AF9" s="4" t="s">
        <v>0</v>
      </c>
      <c r="AG9" s="63">
        <v>20</v>
      </c>
      <c r="AH9" s="64">
        <v>0.11705532693187014</v>
      </c>
      <c r="AI9" s="127">
        <f>MEDIAN(T9,W9)</f>
        <v>5.657762157456081</v>
      </c>
      <c r="AJ9" s="121">
        <f>MEDIAN(Z9,AC9)</f>
        <v>15.280343225635868</v>
      </c>
      <c r="AL9" s="4" t="s">
        <v>0</v>
      </c>
      <c r="AM9" s="64">
        <v>0.11705532693187014</v>
      </c>
      <c r="AN9" s="124">
        <f t="shared" ref="AN9:AN24" si="20">U9-$AI9</f>
        <v>-2.1339352449127214</v>
      </c>
      <c r="AO9" s="66">
        <f t="shared" ref="AO9:AO24" si="21">V9-$AI9</f>
        <v>4.2658472102590101</v>
      </c>
      <c r="AP9" s="124">
        <f t="shared" ref="AP9:AP24" si="22">X9-$AI9</f>
        <v>16.409591318433449</v>
      </c>
      <c r="AQ9" s="66">
        <f t="shared" ref="AQ9:AQ24" si="23">Y9-$AI9</f>
        <v>0.18191664636504346</v>
      </c>
      <c r="AR9" s="124">
        <f t="shared" ref="AR9:AR24" si="24">AA9-$AJ9</f>
        <v>22.154701463617926</v>
      </c>
      <c r="AS9" s="66">
        <f t="shared" ref="AS9:AS24" si="25">AB9-$AJ9</f>
        <v>6.8458039283612671</v>
      </c>
      <c r="AT9" s="66">
        <f t="shared" ref="AT9:AT24" si="26">AD9-$AJ9</f>
        <v>-6.9032951069906971</v>
      </c>
      <c r="AU9" s="66">
        <f t="shared" ref="AU9:AU24" si="27">AE9-$AJ9</f>
        <v>-14.380367498840114</v>
      </c>
      <c r="AW9" s="4" t="s">
        <v>0</v>
      </c>
      <c r="AX9" s="4" t="s">
        <v>0</v>
      </c>
      <c r="AY9" s="64">
        <v>0.11705532693187014</v>
      </c>
      <c r="AZ9" s="147">
        <f>MEDIAN(AN9,AP9)</f>
        <v>7.1378280367603635</v>
      </c>
      <c r="BA9" s="67">
        <f>MEDIAN(AO9,AQ9)</f>
        <v>2.2238819283120268</v>
      </c>
      <c r="BB9" s="67">
        <f>MEDIAN(AR9,AT9)</f>
        <v>7.6257031783136142</v>
      </c>
      <c r="BC9" s="125">
        <f>MEDIAN(AS9,AU9)</f>
        <v>-3.7672817852394243</v>
      </c>
      <c r="BD9" s="67"/>
      <c r="BE9" s="4" t="s">
        <v>0</v>
      </c>
      <c r="BF9" s="64">
        <v>0.11705532693187014</v>
      </c>
      <c r="BG9" s="146">
        <v>-2.1339352449127214</v>
      </c>
      <c r="BH9" s="146">
        <v>16.409591318433449</v>
      </c>
      <c r="BI9" s="145">
        <v>4.2658472102590101</v>
      </c>
      <c r="BJ9" s="145">
        <v>0.18191664636504346</v>
      </c>
      <c r="BK9" s="145">
        <v>22.154701463617926</v>
      </c>
      <c r="BL9" s="145">
        <v>-6.9032951069906971</v>
      </c>
      <c r="BM9" s="66">
        <v>6.8458039283612671</v>
      </c>
      <c r="BN9" s="66">
        <v>-14.380367498840114</v>
      </c>
      <c r="BP9" s="4" t="s">
        <v>0</v>
      </c>
      <c r="BQ9" s="64">
        <v>0.11705532693187014</v>
      </c>
      <c r="BR9" s="68">
        <f>_xlfn.T.TEST(BG9:BH9,$BG$17:$BH$24,2,2)</f>
        <v>0.54988279437939147</v>
      </c>
      <c r="BS9" s="68">
        <f>_xlfn.T.TEST(BI9:BJ9,$BI$17:$BJ$24,2,2)</f>
        <v>0.60264225023107909</v>
      </c>
      <c r="BT9" s="68">
        <f>_xlfn.T.TEST(BK9:BL9,$BK$17:$BL$24,2,2)</f>
        <v>0.24751290565332007</v>
      </c>
      <c r="BU9" s="68">
        <f>_xlfn.T.TEST(BM9:BN9,$BM$17:$BN$24,2,2)</f>
        <v>0.5655078930692099</v>
      </c>
      <c r="BW9" s="4" t="s">
        <v>0</v>
      </c>
      <c r="BX9" s="64">
        <v>0.11705532693187014</v>
      </c>
      <c r="BY9" s="68" t="str">
        <f>IF(AZ9&lt;AZ$2,"",BR9)</f>
        <v/>
      </c>
      <c r="BZ9" s="68" t="str">
        <f>IF(BA9&lt;BA$2,"",BS9)</f>
        <v/>
      </c>
      <c r="CA9" s="68" t="str">
        <f>IF(BB9&lt;BB$2,"",BT9)</f>
        <v/>
      </c>
      <c r="CB9" s="68" t="str">
        <f>IF(BC9&lt;BC$2,"",BU9)</f>
        <v/>
      </c>
      <c r="CD9" s="4" t="s">
        <v>0</v>
      </c>
      <c r="CE9" s="64">
        <v>0.11705532693187014</v>
      </c>
      <c r="CF9" s="69">
        <f>IF(BY9&gt;0.05,,BY9)</f>
        <v>0</v>
      </c>
      <c r="CG9" s="69">
        <f>IF(BZ9&gt;0.05,,BZ9)</f>
        <v>0</v>
      </c>
      <c r="CH9" s="69">
        <f>IF(CA9&gt;0.05,,CA9)</f>
        <v>0</v>
      </c>
      <c r="CI9" s="69">
        <f>IF(CB9&gt;0.05,,CB9)</f>
        <v>0</v>
      </c>
      <c r="CK9" s="4" t="s">
        <v>0</v>
      </c>
      <c r="CL9" s="64">
        <v>0.1</v>
      </c>
      <c r="CM9" s="69">
        <v>0</v>
      </c>
      <c r="CN9" s="69">
        <v>0</v>
      </c>
      <c r="CO9" s="69">
        <v>0</v>
      </c>
      <c r="CP9" s="69">
        <v>0</v>
      </c>
      <c r="CR9" s="4" t="s">
        <v>0</v>
      </c>
      <c r="CS9" s="64">
        <v>0.11705532693187014</v>
      </c>
      <c r="CT9" s="70">
        <f t="shared" ref="CT9:CU16" si="28">IF(CM9&gt;0,$CL9,0)</f>
        <v>0</v>
      </c>
      <c r="CU9" s="70">
        <f t="shared" si="28"/>
        <v>0</v>
      </c>
      <c r="CV9" s="70">
        <f t="shared" ref="CV9:CV16" si="29">IF(CO9&gt;0,$CL9,0)</f>
        <v>0</v>
      </c>
      <c r="CW9" s="70">
        <f t="shared" ref="CW9:CW16" si="30">IF(CP9&gt;0,$CL9,0)</f>
        <v>0</v>
      </c>
      <c r="CY9" s="4" t="s">
        <v>0</v>
      </c>
      <c r="CZ9" s="64">
        <v>0.11705532693187014</v>
      </c>
      <c r="DA9" s="68" t="str">
        <f>IF(AZ9&lt;AZ$1,"",BR9)</f>
        <v/>
      </c>
      <c r="DB9" s="68" t="str">
        <f>IF(BA9&lt;BA$1,"",BS9)</f>
        <v/>
      </c>
      <c r="DC9" s="68" t="str">
        <f>IF(BB9&lt;BB$1,"",BT9)</f>
        <v/>
      </c>
      <c r="DD9" s="68" t="str">
        <f>IF(BC9&lt;BC$1,"",BU9)</f>
        <v/>
      </c>
      <c r="DF9" s="4" t="s">
        <v>0</v>
      </c>
      <c r="DG9" s="64">
        <v>0.11705532693187014</v>
      </c>
      <c r="DH9" s="69">
        <f t="shared" ref="DH9:DH24" si="31">IF(DA9&gt;0.05,,DA9)</f>
        <v>0</v>
      </c>
      <c r="DI9" s="69">
        <f t="shared" ref="DI9:DI24" si="32">IF(DB9&gt;0.05,,DB9)</f>
        <v>0</v>
      </c>
      <c r="DJ9" s="69">
        <f t="shared" ref="DJ9:DJ24" si="33">IF(DC9&gt;0.05,,DC9)</f>
        <v>0</v>
      </c>
      <c r="DK9" s="69">
        <f t="shared" ref="DK9:DK24" si="34">IF(DD9&gt;0.05,,DD9)</f>
        <v>0</v>
      </c>
      <c r="DM9" s="63" t="s">
        <v>0</v>
      </c>
      <c r="DN9" s="64">
        <v>0.11705532693187014</v>
      </c>
      <c r="DO9" s="4">
        <v>0</v>
      </c>
      <c r="DP9" s="4">
        <v>0</v>
      </c>
      <c r="DQ9" s="4">
        <v>0</v>
      </c>
      <c r="DR9" s="4">
        <v>0</v>
      </c>
      <c r="DT9" s="63" t="s">
        <v>0</v>
      </c>
      <c r="DU9" s="64">
        <v>0.11705532693187014</v>
      </c>
      <c r="DV9" s="62">
        <f t="shared" ref="DV9:DW16" si="35">IF(DO9&gt;0,$DN9,0)</f>
        <v>0</v>
      </c>
      <c r="DW9" s="62">
        <f t="shared" si="35"/>
        <v>0</v>
      </c>
      <c r="DX9" s="62">
        <f t="shared" ref="DX9:DX16" si="36">IF(DQ9&gt;0,$DN9,0)</f>
        <v>0</v>
      </c>
      <c r="DY9" s="62">
        <f t="shared" ref="DY9:DY16" si="37">IF(DR9&gt;0,$DN9,0)</f>
        <v>0</v>
      </c>
      <c r="EA9" s="63" t="s">
        <v>0</v>
      </c>
      <c r="EB9" s="79">
        <v>9.481481481481481</v>
      </c>
      <c r="EC9" s="79">
        <v>1.0534979423868311</v>
      </c>
      <c r="ED9" s="79">
        <v>28.444444444444443</v>
      </c>
      <c r="EE9" s="79">
        <v>9.481481481481481</v>
      </c>
      <c r="EF9" s="80"/>
      <c r="EG9" s="63" t="s">
        <v>0</v>
      </c>
      <c r="EH9" s="79">
        <v>9.481481481481481</v>
      </c>
      <c r="EI9" s="79">
        <v>9.481481481481481</v>
      </c>
      <c r="EJ9" s="79">
        <v>28.444444444444443</v>
      </c>
      <c r="EK9" s="79">
        <v>28.444444444444443</v>
      </c>
      <c r="EM9" s="63" t="s">
        <v>0</v>
      </c>
      <c r="EN9" s="72">
        <f>MAX(AN9:AN16)</f>
        <v>75.006945836336797</v>
      </c>
      <c r="EO9" s="72">
        <f>MAX(AP9:AP16)</f>
        <v>74.698491661633994</v>
      </c>
      <c r="EP9" s="72">
        <f>MAX(AO9:AO16)</f>
        <v>82.117895918571904</v>
      </c>
      <c r="EQ9" s="72">
        <f>MAX(AQ9:AQ16)</f>
        <v>88.435392703025698</v>
      </c>
      <c r="ER9" s="72">
        <f>MAX(AR9:AR16)</f>
        <v>59.580906122491072</v>
      </c>
      <c r="ES9" s="72">
        <f>MAX(AT9:AT16)</f>
        <v>57.354275257142191</v>
      </c>
      <c r="ET9" s="72">
        <f>MAX(AS9:AS16)</f>
        <v>90.899201739737251</v>
      </c>
      <c r="EU9" s="72">
        <f>MAX(AU9:AU16)</f>
        <v>90.184433910207602</v>
      </c>
      <c r="EW9" s="63" t="s">
        <v>0</v>
      </c>
      <c r="EX9" s="64">
        <v>0.11705532693187014</v>
      </c>
      <c r="EY9" s="66" t="str">
        <f>IF($AZ9&lt;$AZ$2,"",AN9)</f>
        <v/>
      </c>
      <c r="EZ9" s="66" t="str">
        <f>IF($AZ9&lt;$AZ$2,"",AP9)</f>
        <v/>
      </c>
      <c r="FA9" s="66" t="str">
        <f>IF($BA9&lt;$BA$2,"",AO9)</f>
        <v/>
      </c>
      <c r="FB9" s="66" t="str">
        <f>IF($BA9&lt;$BA$2,"",AQ9)</f>
        <v/>
      </c>
      <c r="FC9" s="66" t="str">
        <f>IF($BB9&lt;$BB$2,"",AR9)</f>
        <v/>
      </c>
      <c r="FD9" s="66" t="str">
        <f>IF($BB9&lt;$BB$2,"",AT9)</f>
        <v/>
      </c>
      <c r="FE9" s="66" t="str">
        <f>IF($BC9&lt;$BC$2,"",AS9)</f>
        <v/>
      </c>
      <c r="FF9" s="66" t="str">
        <f>IF($BC9&lt;$BC$2,"",AU9)</f>
        <v/>
      </c>
      <c r="FH9" s="63" t="s">
        <v>0</v>
      </c>
      <c r="FI9" s="64">
        <v>0.11705532693187014</v>
      </c>
      <c r="FJ9" s="64">
        <f>LOG10(FI9)</f>
        <v>-0.93160881772578752</v>
      </c>
      <c r="FK9" s="66">
        <v>0</v>
      </c>
      <c r="FL9" s="66">
        <v>0</v>
      </c>
      <c r="FM9" s="66">
        <v>0</v>
      </c>
      <c r="FN9" s="66">
        <v>0</v>
      </c>
      <c r="FO9" s="66">
        <v>0</v>
      </c>
      <c r="FP9" s="66">
        <v>0</v>
      </c>
      <c r="FQ9" s="66">
        <v>0</v>
      </c>
      <c r="FR9" s="66">
        <v>0</v>
      </c>
      <c r="FT9" s="4">
        <f>((FK9+FK10)/2)*($FJ10-$FJ9)</f>
        <v>0</v>
      </c>
      <c r="FU9" s="4">
        <f>((FL9+FL10)/2)*($FJ10-$FJ9)</f>
        <v>0</v>
      </c>
      <c r="FV9" s="4">
        <f t="shared" ref="FV9:GA15" si="38">((FM9+FM10)/2)*($FJ10-$FJ9)</f>
        <v>0</v>
      </c>
      <c r="FW9" s="4">
        <f t="shared" si="38"/>
        <v>0</v>
      </c>
      <c r="FX9" s="4">
        <f t="shared" si="38"/>
        <v>0</v>
      </c>
      <c r="FY9" s="4">
        <f t="shared" si="38"/>
        <v>0</v>
      </c>
      <c r="FZ9" s="4">
        <f t="shared" si="38"/>
        <v>0</v>
      </c>
      <c r="GA9" s="4">
        <f t="shared" si="38"/>
        <v>0</v>
      </c>
      <c r="GC9" s="11">
        <f>MEDIAN(FT17:FU17)</f>
        <v>93.253846559058488</v>
      </c>
      <c r="GD9" s="4">
        <f>MEDIAN(FV17:FW17)</f>
        <v>112.08979905799902</v>
      </c>
      <c r="GE9" s="4">
        <f>MEDIAN(FX17:FY17)</f>
        <v>51.038813973196412</v>
      </c>
      <c r="GF9" s="119">
        <f>MEDIAN(FZ17:GA17)</f>
        <v>100.4169785472989</v>
      </c>
    </row>
    <row r="10" spans="1:188" s="4" customFormat="1" x14ac:dyDescent="0.25">
      <c r="A10" s="63">
        <v>306</v>
      </c>
      <c r="B10" s="63" t="s">
        <v>12</v>
      </c>
      <c r="C10" s="63">
        <v>20</v>
      </c>
      <c r="D10" s="64">
        <v>0.3511659807956104</v>
      </c>
      <c r="E10" s="63">
        <v>6351</v>
      </c>
      <c r="F10" s="63">
        <v>10930</v>
      </c>
      <c r="G10" s="63">
        <v>14743</v>
      </c>
      <c r="H10" s="63">
        <v>7754</v>
      </c>
      <c r="I10" s="63">
        <v>10062</v>
      </c>
      <c r="J10" s="63">
        <v>17800</v>
      </c>
      <c r="K10" s="4">
        <v>21056</v>
      </c>
      <c r="L10" s="4">
        <v>23088</v>
      </c>
      <c r="M10" s="4">
        <v>29428</v>
      </c>
      <c r="N10" s="4">
        <v>21037</v>
      </c>
      <c r="O10" s="4">
        <v>29055</v>
      </c>
      <c r="P10" s="4">
        <v>51216</v>
      </c>
      <c r="Q10" s="4" t="s">
        <v>0</v>
      </c>
      <c r="R10" s="63">
        <v>1</v>
      </c>
      <c r="S10" s="64">
        <v>0.3511659807956104</v>
      </c>
      <c r="T10" s="123">
        <f t="shared" si="8"/>
        <v>8.1827381812924713</v>
      </c>
      <c r="U10" s="65">
        <f t="shared" si="9"/>
        <v>0.21909804637575414</v>
      </c>
      <c r="V10" s="65">
        <f t="shared" si="10"/>
        <v>-5.7490227020048135</v>
      </c>
      <c r="W10" s="65">
        <f t="shared" si="11"/>
        <v>-7.1734623358673089</v>
      </c>
      <c r="X10" s="65">
        <f t="shared" si="12"/>
        <v>12.89065881741841</v>
      </c>
      <c r="Y10" s="65">
        <f t="shared" si="13"/>
        <v>1.4260002768932578</v>
      </c>
      <c r="Z10" s="65">
        <f t="shared" si="14"/>
        <v>7.3647162340519152</v>
      </c>
      <c r="AA10" s="65">
        <f t="shared" si="15"/>
        <v>20.01662855955103</v>
      </c>
      <c r="AB10" s="65">
        <f t="shared" si="16"/>
        <v>21.945785369476422</v>
      </c>
      <c r="AC10" s="65">
        <f t="shared" si="17"/>
        <v>15.701949470056697</v>
      </c>
      <c r="AD10" s="65">
        <f t="shared" si="18"/>
        <v>5.9160676122012816</v>
      </c>
      <c r="AE10" s="65">
        <f t="shared" si="19"/>
        <v>4.3710439344996965</v>
      </c>
      <c r="AF10" s="4" t="s">
        <v>0</v>
      </c>
      <c r="AG10" s="63">
        <v>20</v>
      </c>
      <c r="AH10" s="64">
        <v>0.3511659807956104</v>
      </c>
      <c r="AI10" s="65">
        <f t="shared" ref="AI10:AI24" si="39">MEDIAN(T10,W10)</f>
        <v>0.50463792271258168</v>
      </c>
      <c r="AJ10" s="65">
        <f t="shared" ref="AJ10:AJ24" si="40">MEDIAN(Z10,AC10)</f>
        <v>11.533332852054306</v>
      </c>
      <c r="AL10" s="4" t="s">
        <v>0</v>
      </c>
      <c r="AM10" s="64">
        <v>0.3511659807956104</v>
      </c>
      <c r="AN10" s="66">
        <f t="shared" si="20"/>
        <v>-0.28553987633682754</v>
      </c>
      <c r="AO10" s="66">
        <f t="shared" si="21"/>
        <v>-6.2536606247173951</v>
      </c>
      <c r="AP10" s="66">
        <f t="shared" si="22"/>
        <v>12.38602089470583</v>
      </c>
      <c r="AQ10" s="66">
        <f t="shared" si="23"/>
        <v>0.92136235418067614</v>
      </c>
      <c r="AR10" s="66">
        <f t="shared" si="24"/>
        <v>8.4832957074967243</v>
      </c>
      <c r="AS10" s="66">
        <f t="shared" si="25"/>
        <v>10.412452517422116</v>
      </c>
      <c r="AT10" s="66">
        <f t="shared" si="26"/>
        <v>-5.6172652398530243</v>
      </c>
      <c r="AU10" s="66">
        <f t="shared" si="27"/>
        <v>-7.1622889175546094</v>
      </c>
      <c r="AW10" s="4" t="s">
        <v>0</v>
      </c>
      <c r="AX10" s="4" t="s">
        <v>0</v>
      </c>
      <c r="AY10" s="64">
        <v>0.3511659807956104</v>
      </c>
      <c r="AZ10" s="147">
        <f t="shared" ref="AZ10:AZ24" si="41">MEDIAN(AN10,AP10)</f>
        <v>6.0502405091845013</v>
      </c>
      <c r="BA10" s="67">
        <f t="shared" ref="BA10:BA24" si="42">MEDIAN(AO10,AQ10)</f>
        <v>-2.6661491352683595</v>
      </c>
      <c r="BB10" s="67">
        <f t="shared" ref="BB10:BB24" si="43">MEDIAN(AR10,AT10)</f>
        <v>1.43301523382185</v>
      </c>
      <c r="BC10" s="67">
        <f t="shared" ref="BC10:BC24" si="44">MEDIAN(AS10,AU10)</f>
        <v>1.6250817999337537</v>
      </c>
      <c r="BD10" s="67"/>
      <c r="BE10" s="4" t="s">
        <v>0</v>
      </c>
      <c r="BF10" s="64">
        <v>0.3511659807956104</v>
      </c>
      <c r="BG10" s="146">
        <v>-0.28553987633682754</v>
      </c>
      <c r="BH10" s="146">
        <v>12.38602089470583</v>
      </c>
      <c r="BI10" s="144">
        <v>-6.2536606247173951</v>
      </c>
      <c r="BJ10" s="126">
        <v>0.92136235418067614</v>
      </c>
      <c r="BK10" s="126">
        <v>8.4832957074967243</v>
      </c>
      <c r="BL10" s="126">
        <v>-5.6172652398530243</v>
      </c>
      <c r="BM10" s="66">
        <v>10.412452517422116</v>
      </c>
      <c r="BN10" s="66">
        <v>-7.1622889175546094</v>
      </c>
      <c r="BP10" s="4" t="s">
        <v>0</v>
      </c>
      <c r="BQ10" s="64">
        <v>0.3511659807956104</v>
      </c>
      <c r="BR10" s="68">
        <f t="shared" ref="BR10:BR24" si="45">_xlfn.T.TEST(BG10:BH10,$BG$17:$BH$24,2,2)</f>
        <v>0.63948250240563898</v>
      </c>
      <c r="BS10" s="68">
        <f t="shared" ref="BS10:BS24" si="46">_xlfn.T.TEST(BI10:BJ10,$BI$17:$BJ$24,2,2)</f>
        <v>0.66165870091496348</v>
      </c>
      <c r="BT10" s="68">
        <f t="shared" ref="BT10:BT24" si="47">_xlfn.T.TEST(BK10:BL10,$BK$17:$BL$24,2,2)</f>
        <v>0.70149697839181746</v>
      </c>
      <c r="BU10" s="68">
        <f t="shared" ref="BU10:BU24" si="48">_xlfn.T.TEST(BM10:BN10,$BM$17:$BN$24,2,2)</f>
        <v>0.8597960255555438</v>
      </c>
      <c r="BW10" s="4" t="s">
        <v>0</v>
      </c>
      <c r="BX10" s="64">
        <v>0.3511659807956104</v>
      </c>
      <c r="BY10" s="68" t="str">
        <f t="shared" ref="BY10:BY24" si="49">IF(AZ10&lt;AZ$2,"",BR10)</f>
        <v/>
      </c>
      <c r="BZ10" s="68" t="str">
        <f t="shared" ref="BZ10:BZ24" si="50">IF(BA10&lt;BA$2,"",BS10)</f>
        <v/>
      </c>
      <c r="CA10" s="68" t="str">
        <f t="shared" ref="CA10:CA24" si="51">IF(BB10&lt;BB$2,"",BT10)</f>
        <v/>
      </c>
      <c r="CB10" s="68" t="str">
        <f t="shared" ref="CB10:CB24" si="52">IF(BC10&lt;BC$2,"",BU10)</f>
        <v/>
      </c>
      <c r="CD10" s="4" t="s">
        <v>0</v>
      </c>
      <c r="CE10" s="64">
        <v>0.3511659807956104</v>
      </c>
      <c r="CF10" s="69">
        <f t="shared" ref="CF10:CF24" si="53">IF(BY10&gt;0.05,,BY10)</f>
        <v>0</v>
      </c>
      <c r="CG10" s="69">
        <f t="shared" ref="CG10:CG24" si="54">IF(BZ10&gt;0.05,,BZ10)</f>
        <v>0</v>
      </c>
      <c r="CH10" s="69">
        <f t="shared" ref="CH10:CH24" si="55">IF(CA10&gt;0.05,,CA10)</f>
        <v>0</v>
      </c>
      <c r="CI10" s="69">
        <f t="shared" ref="CI10:CI24" si="56">IF(CB10&gt;0.05,,CB10)</f>
        <v>0</v>
      </c>
      <c r="CK10" s="4" t="s">
        <v>0</v>
      </c>
      <c r="CL10" s="64">
        <v>0.3511659807956104</v>
      </c>
      <c r="CM10" s="69">
        <v>0</v>
      </c>
      <c r="CN10" s="69">
        <v>0</v>
      </c>
      <c r="CO10" s="69">
        <v>0</v>
      </c>
      <c r="CP10" s="69">
        <v>0</v>
      </c>
      <c r="CR10" s="4" t="s">
        <v>0</v>
      </c>
      <c r="CS10" s="64">
        <v>0.3511659807956104</v>
      </c>
      <c r="CT10" s="70">
        <f t="shared" si="28"/>
        <v>0</v>
      </c>
      <c r="CU10" s="70">
        <f t="shared" si="28"/>
        <v>0</v>
      </c>
      <c r="CV10" s="70">
        <f t="shared" si="29"/>
        <v>0</v>
      </c>
      <c r="CW10" s="70">
        <f t="shared" si="30"/>
        <v>0</v>
      </c>
      <c r="CY10" s="4" t="s">
        <v>0</v>
      </c>
      <c r="CZ10" s="64">
        <v>0.3511659807956104</v>
      </c>
      <c r="DA10" s="68" t="str">
        <f t="shared" ref="DA10:DA16" si="57">IF(AZ10&lt;AZ$1,"",BR10)</f>
        <v/>
      </c>
      <c r="DB10" s="68" t="str">
        <f t="shared" ref="DB10:DB16" si="58">IF(BA10&lt;BA$1,"",BS10)</f>
        <v/>
      </c>
      <c r="DC10" s="68" t="str">
        <f t="shared" ref="DC10:DC16" si="59">IF(BB10&lt;BB$1,"",BT10)</f>
        <v/>
      </c>
      <c r="DD10" s="68" t="str">
        <f t="shared" ref="DD10:DD16" si="60">IF(BC10&lt;BC$1,"",BU10)</f>
        <v/>
      </c>
      <c r="DF10" s="4" t="s">
        <v>0</v>
      </c>
      <c r="DG10" s="64">
        <v>0.3511659807956104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M10" s="63" t="s">
        <v>0</v>
      </c>
      <c r="DN10" s="64">
        <v>0.3511659807956104</v>
      </c>
      <c r="DO10" s="4">
        <v>0</v>
      </c>
      <c r="DP10" s="4">
        <v>0</v>
      </c>
      <c r="DQ10" s="4">
        <v>0</v>
      </c>
      <c r="DR10" s="4">
        <v>0</v>
      </c>
      <c r="DT10" s="63" t="s">
        <v>0</v>
      </c>
      <c r="DU10" s="64">
        <v>0.3511659807956104</v>
      </c>
      <c r="DV10" s="62">
        <f t="shared" si="35"/>
        <v>0</v>
      </c>
      <c r="DW10" s="62">
        <f t="shared" si="35"/>
        <v>0</v>
      </c>
      <c r="DX10" s="62">
        <f t="shared" si="36"/>
        <v>0</v>
      </c>
      <c r="DY10" s="62">
        <f t="shared" si="37"/>
        <v>0</v>
      </c>
      <c r="EA10" s="63"/>
      <c r="EG10" s="71"/>
      <c r="EH10" s="71"/>
      <c r="EI10" s="71"/>
      <c r="EJ10" s="71"/>
      <c r="EK10" s="71"/>
      <c r="EM10" s="63"/>
      <c r="EW10" s="63" t="s">
        <v>0</v>
      </c>
      <c r="EX10" s="64">
        <v>0.3511659807956104</v>
      </c>
      <c r="EY10" s="66" t="str">
        <f t="shared" ref="EY10:EY16" si="61">IF($AZ10&lt;$AZ$2,"",AN10)</f>
        <v/>
      </c>
      <c r="EZ10" s="66" t="str">
        <f t="shared" ref="EZ10:EZ16" si="62">IF($AZ10&lt;$AZ$2,"",AP10)</f>
        <v/>
      </c>
      <c r="FA10" s="66" t="str">
        <f t="shared" ref="FA10:FA16" si="63">IF($BA10&lt;$BA$2,"",AO10)</f>
        <v/>
      </c>
      <c r="FB10" s="66" t="str">
        <f t="shared" ref="FB10:FB16" si="64">IF($BA10&lt;$BA$2,"",AQ10)</f>
        <v/>
      </c>
      <c r="FC10" s="66" t="str">
        <f t="shared" ref="FC10:FC16" si="65">IF($BB10&lt;$BB$2,"",AR10)</f>
        <v/>
      </c>
      <c r="FD10" s="66" t="str">
        <f t="shared" ref="FD10:FD16" si="66">IF($BB10&lt;$BB$2,"",AT10)</f>
        <v/>
      </c>
      <c r="FE10" s="66" t="str">
        <f t="shared" ref="FE10:FE16" si="67">IF($BC10&lt;$BC$2,"",AS10)</f>
        <v/>
      </c>
      <c r="FF10" s="66" t="str">
        <f t="shared" ref="FF10:FF16" si="68">IF($BC10&lt;$BC$2,"",AU10)</f>
        <v/>
      </c>
      <c r="FH10" s="63" t="s">
        <v>0</v>
      </c>
      <c r="FI10" s="64">
        <v>0.3511659807956104</v>
      </c>
      <c r="FJ10" s="64">
        <f t="shared" ref="FJ10:FJ16" si="69">LOG10(FI10)</f>
        <v>-0.45448756300612508</v>
      </c>
      <c r="FK10" s="66">
        <v>0</v>
      </c>
      <c r="FL10" s="66">
        <v>0</v>
      </c>
      <c r="FM10" s="66">
        <v>0</v>
      </c>
      <c r="FN10" s="66">
        <v>0</v>
      </c>
      <c r="FO10" s="66">
        <v>0</v>
      </c>
      <c r="FP10" s="66">
        <v>0</v>
      </c>
      <c r="FQ10" s="66">
        <v>0</v>
      </c>
      <c r="FR10" s="66">
        <v>0</v>
      </c>
      <c r="FT10" s="4">
        <f t="shared" ref="FT10:FT15" si="70">((FK10+FK11)/2)*($FJ11-$FJ10)</f>
        <v>0</v>
      </c>
      <c r="FU10" s="4">
        <f t="shared" ref="FU10:FU15" si="71">((FL10+FL11)/2)*($FJ11-$FJ10)</f>
        <v>0</v>
      </c>
      <c r="FV10" s="4">
        <f t="shared" si="38"/>
        <v>3.0711018793279594</v>
      </c>
      <c r="FW10" s="4">
        <f t="shared" si="38"/>
        <v>3.3445852840560426</v>
      </c>
      <c r="FX10" s="4">
        <f t="shared" si="38"/>
        <v>0</v>
      </c>
      <c r="FY10" s="4">
        <f t="shared" si="38"/>
        <v>0</v>
      </c>
      <c r="FZ10" s="4">
        <f t="shared" si="38"/>
        <v>0</v>
      </c>
      <c r="GA10" s="4">
        <f t="shared" si="38"/>
        <v>0</v>
      </c>
      <c r="GC10" s="11"/>
    </row>
    <row r="11" spans="1:188" s="4" customFormat="1" x14ac:dyDescent="0.25">
      <c r="A11" s="63">
        <v>258</v>
      </c>
      <c r="B11" s="63" t="s">
        <v>14</v>
      </c>
      <c r="C11" s="63">
        <v>20</v>
      </c>
      <c r="D11" s="64">
        <v>1.0534979423868311</v>
      </c>
      <c r="E11" s="63">
        <v>7192</v>
      </c>
      <c r="F11" s="63">
        <v>10396</v>
      </c>
      <c r="G11" s="63">
        <v>12922</v>
      </c>
      <c r="H11" s="63">
        <v>7752</v>
      </c>
      <c r="I11" s="63">
        <v>10673</v>
      </c>
      <c r="J11" s="63">
        <v>16530</v>
      </c>
      <c r="K11" s="4">
        <v>22507</v>
      </c>
      <c r="L11" s="4">
        <v>22163</v>
      </c>
      <c r="M11" s="4">
        <v>33373</v>
      </c>
      <c r="N11" s="4">
        <v>23612</v>
      </c>
      <c r="O11" s="4">
        <v>28898</v>
      </c>
      <c r="P11" s="4">
        <v>52572</v>
      </c>
      <c r="Q11" s="4" t="s">
        <v>0</v>
      </c>
      <c r="R11" s="63">
        <v>1</v>
      </c>
      <c r="S11" s="64">
        <v>1.0534979423868311</v>
      </c>
      <c r="T11" s="65">
        <f t="shared" si="8"/>
        <v>-3.9757120138788515</v>
      </c>
      <c r="U11" s="65">
        <f t="shared" si="9"/>
        <v>5.0940295782362588</v>
      </c>
      <c r="V11" s="65">
        <f t="shared" si="10"/>
        <v>7.3126994943155328</v>
      </c>
      <c r="W11" s="65">
        <f t="shared" si="11"/>
        <v>-7.145818935729098</v>
      </c>
      <c r="X11" s="65">
        <f t="shared" si="12"/>
        <v>7.6010735001298624</v>
      </c>
      <c r="Y11" s="65">
        <f t="shared" si="13"/>
        <v>8.4590890211823311</v>
      </c>
      <c r="Z11" s="65">
        <f t="shared" si="14"/>
        <v>0.98108227012758675</v>
      </c>
      <c r="AA11" s="65">
        <f t="shared" si="15"/>
        <v>23.221090556363887</v>
      </c>
      <c r="AB11" s="65">
        <f t="shared" si="16"/>
        <v>11.482149488090821</v>
      </c>
      <c r="AC11" s="65">
        <f t="shared" si="17"/>
        <v>5.3835827773436762</v>
      </c>
      <c r="AD11" s="65">
        <f t="shared" si="18"/>
        <v>6.4244543747166594</v>
      </c>
      <c r="AE11" s="65">
        <f t="shared" si="19"/>
        <v>1.83916201430252</v>
      </c>
      <c r="AF11" s="4" t="s">
        <v>0</v>
      </c>
      <c r="AG11" s="63">
        <v>20</v>
      </c>
      <c r="AH11" s="64">
        <v>1.0534979423868311</v>
      </c>
      <c r="AI11" s="65">
        <f t="shared" si="39"/>
        <v>-5.5607654748039748</v>
      </c>
      <c r="AJ11" s="65">
        <f t="shared" si="40"/>
        <v>3.1823325237356315</v>
      </c>
      <c r="AL11" s="4" t="s">
        <v>0</v>
      </c>
      <c r="AM11" s="64">
        <v>1.0534979423868311</v>
      </c>
      <c r="AN11" s="66">
        <f t="shared" si="20"/>
        <v>10.654795053040234</v>
      </c>
      <c r="AO11" s="66">
        <f t="shared" si="21"/>
        <v>12.873464969119507</v>
      </c>
      <c r="AP11" s="66">
        <f t="shared" si="22"/>
        <v>13.161838974933836</v>
      </c>
      <c r="AQ11" s="66">
        <f t="shared" si="23"/>
        <v>14.019854495986305</v>
      </c>
      <c r="AR11" s="66">
        <f t="shared" si="24"/>
        <v>20.038758032628255</v>
      </c>
      <c r="AS11" s="66">
        <f t="shared" si="25"/>
        <v>8.2998169643551893</v>
      </c>
      <c r="AT11" s="66">
        <f t="shared" si="26"/>
        <v>3.2421218509810279</v>
      </c>
      <c r="AU11" s="66">
        <f t="shared" si="27"/>
        <v>-1.3431705094331114</v>
      </c>
      <c r="AW11" s="4" t="s">
        <v>0</v>
      </c>
      <c r="AX11" s="4" t="s">
        <v>0</v>
      </c>
      <c r="AY11" s="64">
        <v>1.0534979423868311</v>
      </c>
      <c r="AZ11" s="147">
        <f t="shared" si="41"/>
        <v>11.908317013987034</v>
      </c>
      <c r="BA11" s="67">
        <f t="shared" si="42"/>
        <v>13.446659732552906</v>
      </c>
      <c r="BB11" s="67">
        <f t="shared" si="43"/>
        <v>11.64043994180464</v>
      </c>
      <c r="BC11" s="67">
        <f t="shared" si="44"/>
        <v>3.4783232274610389</v>
      </c>
      <c r="BD11" s="67"/>
      <c r="BE11" s="4" t="s">
        <v>0</v>
      </c>
      <c r="BF11" s="64">
        <v>1.0534979423868311</v>
      </c>
      <c r="BG11" s="146">
        <v>10.654795053040234</v>
      </c>
      <c r="BH11" s="146">
        <v>13.161838974933836</v>
      </c>
      <c r="BI11" s="144">
        <v>12.873464969119507</v>
      </c>
      <c r="BJ11" s="126">
        <v>14.019854495986305</v>
      </c>
      <c r="BK11" s="126">
        <v>20.038758032628255</v>
      </c>
      <c r="BL11" s="126">
        <v>3.2421218509810279</v>
      </c>
      <c r="BM11" s="66">
        <v>8.2998169643551893</v>
      </c>
      <c r="BN11" s="66">
        <v>-1.3431705094331114</v>
      </c>
      <c r="BP11" s="4" t="s">
        <v>0</v>
      </c>
      <c r="BQ11" s="64">
        <v>1.0534979423868311</v>
      </c>
      <c r="BR11" s="68">
        <f t="shared" si="45"/>
        <v>0.200774228800816</v>
      </c>
      <c r="BS11" s="68">
        <f t="shared" si="46"/>
        <v>1.2810131992300086E-2</v>
      </c>
      <c r="BT11" s="68">
        <f t="shared" si="47"/>
        <v>6.9275761808451089E-2</v>
      </c>
      <c r="BU11" s="68">
        <f t="shared" si="48"/>
        <v>0.64673785040813314</v>
      </c>
      <c r="BW11" s="4" t="s">
        <v>0</v>
      </c>
      <c r="BX11" s="64">
        <v>1.0534979423868311</v>
      </c>
      <c r="BY11" s="68" t="str">
        <f t="shared" si="49"/>
        <v/>
      </c>
      <c r="BZ11" s="68">
        <f t="shared" si="50"/>
        <v>1.2810131992300086E-2</v>
      </c>
      <c r="CA11" s="68" t="str">
        <f t="shared" si="51"/>
        <v/>
      </c>
      <c r="CB11" s="68" t="str">
        <f t="shared" si="52"/>
        <v/>
      </c>
      <c r="CD11" s="4" t="s">
        <v>0</v>
      </c>
      <c r="CE11" s="64">
        <v>1.0534979423868311</v>
      </c>
      <c r="CF11" s="69">
        <f t="shared" si="53"/>
        <v>0</v>
      </c>
      <c r="CG11" s="69">
        <f t="shared" si="54"/>
        <v>1.2810131992300086E-2</v>
      </c>
      <c r="CH11" s="69">
        <f t="shared" si="55"/>
        <v>0</v>
      </c>
      <c r="CI11" s="69">
        <f t="shared" si="56"/>
        <v>0</v>
      </c>
      <c r="CK11" s="4" t="s">
        <v>0</v>
      </c>
      <c r="CL11" s="64">
        <v>1.0534979423868311</v>
      </c>
      <c r="CM11" s="69">
        <v>0</v>
      </c>
      <c r="CN11" s="69">
        <v>1.2810131992300086E-2</v>
      </c>
      <c r="CO11" s="69">
        <v>0</v>
      </c>
      <c r="CP11" s="69">
        <v>0</v>
      </c>
      <c r="CR11" s="4" t="s">
        <v>0</v>
      </c>
      <c r="CS11" s="64">
        <v>1.0534979423868311</v>
      </c>
      <c r="CT11" s="70">
        <f t="shared" si="28"/>
        <v>0</v>
      </c>
      <c r="CU11" s="70">
        <f t="shared" si="28"/>
        <v>1.0534979423868311</v>
      </c>
      <c r="CV11" s="70">
        <f t="shared" si="29"/>
        <v>0</v>
      </c>
      <c r="CW11" s="70">
        <f t="shared" si="30"/>
        <v>0</v>
      </c>
      <c r="CY11" s="4" t="s">
        <v>0</v>
      </c>
      <c r="CZ11" s="64">
        <v>1.0534979423868311</v>
      </c>
      <c r="DA11" s="68" t="str">
        <f t="shared" si="57"/>
        <v/>
      </c>
      <c r="DB11" s="68" t="str">
        <f>IF(BA11&lt;BA$1,"",BS11)</f>
        <v/>
      </c>
      <c r="DC11" s="68" t="str">
        <f t="shared" si="59"/>
        <v/>
      </c>
      <c r="DD11" s="68" t="str">
        <f t="shared" si="60"/>
        <v/>
      </c>
      <c r="DF11" s="4" t="s">
        <v>0</v>
      </c>
      <c r="DG11" s="64">
        <v>1.0534979423868311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M11" s="63" t="s">
        <v>0</v>
      </c>
      <c r="DN11" s="64">
        <v>1.0534979423868311</v>
      </c>
      <c r="DO11" s="4">
        <v>0</v>
      </c>
      <c r="DP11" s="4">
        <v>0</v>
      </c>
      <c r="DQ11" s="4">
        <v>0</v>
      </c>
      <c r="DR11" s="4">
        <v>0</v>
      </c>
      <c r="DT11" s="63" t="s">
        <v>0</v>
      </c>
      <c r="DU11" s="64">
        <v>1.0534979423868311</v>
      </c>
      <c r="DV11" s="62">
        <f t="shared" si="35"/>
        <v>0</v>
      </c>
      <c r="DW11" s="62">
        <f t="shared" si="35"/>
        <v>0</v>
      </c>
      <c r="DX11" s="62">
        <f t="shared" si="36"/>
        <v>0</v>
      </c>
      <c r="DY11" s="62">
        <f t="shared" si="37"/>
        <v>0</v>
      </c>
      <c r="EA11" s="63"/>
      <c r="EG11" s="71"/>
      <c r="EH11" s="71"/>
      <c r="EI11" s="71"/>
      <c r="EJ11" s="71"/>
      <c r="EK11" s="71"/>
      <c r="EM11" s="63" t="s">
        <v>81</v>
      </c>
      <c r="EW11" s="63" t="s">
        <v>0</v>
      </c>
      <c r="EX11" s="64">
        <v>1.0534979423868311</v>
      </c>
      <c r="EY11" s="66" t="str">
        <f t="shared" si="61"/>
        <v/>
      </c>
      <c r="EZ11" s="66" t="str">
        <f>IF($AZ11&lt;$AZ$2,"",AP11)</f>
        <v/>
      </c>
      <c r="FA11" s="66">
        <f>IF($BA11&lt;$BA$2,"",AO11)</f>
        <v>12.873464969119507</v>
      </c>
      <c r="FB11" s="66">
        <f t="shared" si="64"/>
        <v>14.019854495986305</v>
      </c>
      <c r="FC11" s="66" t="str">
        <f t="shared" si="65"/>
        <v/>
      </c>
      <c r="FD11" s="66" t="str">
        <f t="shared" si="66"/>
        <v/>
      </c>
      <c r="FE11" s="66" t="str">
        <f t="shared" si="67"/>
        <v/>
      </c>
      <c r="FF11" s="66" t="str">
        <f t="shared" si="68"/>
        <v/>
      </c>
      <c r="FH11" s="63" t="s">
        <v>0</v>
      </c>
      <c r="FI11" s="64">
        <v>1.0534979423868311</v>
      </c>
      <c r="FJ11" s="64">
        <f t="shared" si="69"/>
        <v>2.263369171353732E-2</v>
      </c>
      <c r="FK11" s="66">
        <v>0</v>
      </c>
      <c r="FL11" s="66">
        <v>0</v>
      </c>
      <c r="FM11" s="66">
        <v>12.873464969119507</v>
      </c>
      <c r="FN11" s="66">
        <v>14.019854495986305</v>
      </c>
      <c r="FO11" s="66">
        <v>0</v>
      </c>
      <c r="FP11" s="66">
        <v>0</v>
      </c>
      <c r="FQ11" s="66">
        <v>0</v>
      </c>
      <c r="FR11" s="66">
        <v>0</v>
      </c>
      <c r="FT11" s="4">
        <f t="shared" si="70"/>
        <v>0</v>
      </c>
      <c r="FU11" s="4">
        <f t="shared" si="71"/>
        <v>0</v>
      </c>
      <c r="FV11" s="4">
        <f t="shared" si="38"/>
        <v>3.0711018793279599</v>
      </c>
      <c r="FW11" s="4">
        <f t="shared" si="38"/>
        <v>3.3445852840560435</v>
      </c>
      <c r="FX11" s="4">
        <f t="shared" si="38"/>
        <v>0</v>
      </c>
      <c r="FY11" s="4">
        <f t="shared" si="38"/>
        <v>0</v>
      </c>
      <c r="FZ11" s="4">
        <f t="shared" si="38"/>
        <v>0</v>
      </c>
      <c r="GA11" s="4">
        <f t="shared" si="38"/>
        <v>0</v>
      </c>
      <c r="GC11" s="11"/>
    </row>
    <row r="12" spans="1:188" s="4" customFormat="1" x14ac:dyDescent="0.25">
      <c r="A12" s="63">
        <v>210</v>
      </c>
      <c r="B12" s="63" t="s">
        <v>16</v>
      </c>
      <c r="C12" s="63">
        <v>20</v>
      </c>
      <c r="D12" s="64">
        <v>3.1604938271604937</v>
      </c>
      <c r="E12" s="63">
        <v>7093</v>
      </c>
      <c r="F12" s="63">
        <v>9554</v>
      </c>
      <c r="G12" s="63">
        <v>12537</v>
      </c>
      <c r="H12" s="63">
        <v>7438</v>
      </c>
      <c r="I12" s="63">
        <v>11119</v>
      </c>
      <c r="J12" s="63">
        <v>16450</v>
      </c>
      <c r="K12" s="4">
        <v>23203</v>
      </c>
      <c r="L12" s="4">
        <v>23586</v>
      </c>
      <c r="M12" s="4">
        <v>32836</v>
      </c>
      <c r="N12" s="4">
        <v>24149</v>
      </c>
      <c r="O12" s="4">
        <v>28872</v>
      </c>
      <c r="P12" s="4">
        <v>50023</v>
      </c>
      <c r="Q12" s="4" t="s">
        <v>0</v>
      </c>
      <c r="R12" s="63">
        <v>1</v>
      </c>
      <c r="S12" s="64">
        <v>3.1604938271604937</v>
      </c>
      <c r="T12" s="65">
        <f t="shared" si="8"/>
        <v>-2.5444556888824632</v>
      </c>
      <c r="U12" s="65">
        <f t="shared" si="9"/>
        <v>12.780719371918936</v>
      </c>
      <c r="V12" s="65">
        <f t="shared" si="10"/>
        <v>10.074238783488143</v>
      </c>
      <c r="W12" s="65">
        <f t="shared" si="11"/>
        <v>-2.8058051140290363</v>
      </c>
      <c r="X12" s="65">
        <f t="shared" si="12"/>
        <v>3.7399359362825679</v>
      </c>
      <c r="Y12" s="65">
        <f t="shared" si="13"/>
        <v>8.9021182334210192</v>
      </c>
      <c r="Z12" s="65">
        <f t="shared" si="14"/>
        <v>-2.0809502859656881</v>
      </c>
      <c r="AA12" s="65">
        <f t="shared" si="15"/>
        <v>18.291415506131781</v>
      </c>
      <c r="AB12" s="65">
        <f t="shared" si="16"/>
        <v>12.906477109967639</v>
      </c>
      <c r="AC12" s="65">
        <f t="shared" si="17"/>
        <v>3.2317525194846874</v>
      </c>
      <c r="AD12" s="65">
        <f t="shared" si="18"/>
        <v>6.5086458130950042</v>
      </c>
      <c r="AE12" s="65">
        <f t="shared" si="19"/>
        <v>6.598577216797052</v>
      </c>
      <c r="AF12" s="4" t="s">
        <v>0</v>
      </c>
      <c r="AG12" s="63">
        <v>20</v>
      </c>
      <c r="AH12" s="64">
        <v>3.1604938271604937</v>
      </c>
      <c r="AI12" s="65">
        <f t="shared" si="39"/>
        <v>-2.6751304014557498</v>
      </c>
      <c r="AJ12" s="65">
        <f t="shared" si="40"/>
        <v>0.57540111675949968</v>
      </c>
      <c r="AL12" s="4" t="s">
        <v>0</v>
      </c>
      <c r="AM12" s="64">
        <v>3.1604938271604937</v>
      </c>
      <c r="AN12" s="66">
        <f t="shared" si="20"/>
        <v>15.455849773374686</v>
      </c>
      <c r="AO12" s="66">
        <f t="shared" si="21"/>
        <v>12.749369184943893</v>
      </c>
      <c r="AP12" s="66">
        <f t="shared" si="22"/>
        <v>6.4150663377383177</v>
      </c>
      <c r="AQ12" s="66">
        <f t="shared" si="23"/>
        <v>11.577248634876769</v>
      </c>
      <c r="AR12" s="66">
        <f t="shared" si="24"/>
        <v>17.71601438937228</v>
      </c>
      <c r="AS12" s="66">
        <f t="shared" si="25"/>
        <v>12.33107599320814</v>
      </c>
      <c r="AT12" s="66">
        <f t="shared" si="26"/>
        <v>5.933244696335505</v>
      </c>
      <c r="AU12" s="66">
        <f t="shared" si="27"/>
        <v>6.0231761000375528</v>
      </c>
      <c r="AW12" s="4" t="s">
        <v>0</v>
      </c>
      <c r="AX12" s="4" t="s">
        <v>0</v>
      </c>
      <c r="AY12" s="64">
        <v>3.1604938271604937</v>
      </c>
      <c r="AZ12" s="147">
        <f t="shared" si="41"/>
        <v>10.935458055556502</v>
      </c>
      <c r="BA12" s="67">
        <f t="shared" si="42"/>
        <v>12.163308909910331</v>
      </c>
      <c r="BB12" s="67">
        <f t="shared" si="43"/>
        <v>11.824629542853891</v>
      </c>
      <c r="BC12" s="67">
        <f t="shared" si="44"/>
        <v>9.1771260466228455</v>
      </c>
      <c r="BD12" s="67"/>
      <c r="BE12" s="4" t="s">
        <v>0</v>
      </c>
      <c r="BF12" s="64">
        <v>3.1604938271604937</v>
      </c>
      <c r="BG12" s="146">
        <v>15.455849773374686</v>
      </c>
      <c r="BH12" s="146">
        <v>6.4150663377383177</v>
      </c>
      <c r="BI12" s="144">
        <v>12.749369184943893</v>
      </c>
      <c r="BJ12" s="126">
        <v>11.577248634876769</v>
      </c>
      <c r="BK12" s="126">
        <v>17.71601438937228</v>
      </c>
      <c r="BL12" s="126">
        <v>5.933244696335505</v>
      </c>
      <c r="BM12" s="66">
        <v>12.33107599320814</v>
      </c>
      <c r="BN12" s="66">
        <v>6.0231761000375528</v>
      </c>
      <c r="BP12" s="4" t="s">
        <v>0</v>
      </c>
      <c r="BQ12" s="64">
        <v>3.1604938271604937</v>
      </c>
      <c r="BR12" s="68">
        <f t="shared" si="45"/>
        <v>0.25596590976820055</v>
      </c>
      <c r="BS12" s="68">
        <f t="shared" si="46"/>
        <v>2.1757775575813647E-2</v>
      </c>
      <c r="BT12" s="68">
        <f t="shared" si="47"/>
        <v>5.8591757313380566E-2</v>
      </c>
      <c r="BU12" s="68">
        <f t="shared" si="48"/>
        <v>0.19820422537496504</v>
      </c>
      <c r="BW12" s="4" t="s">
        <v>0</v>
      </c>
      <c r="BX12" s="64">
        <v>3.1604938271604937</v>
      </c>
      <c r="BY12" s="68" t="str">
        <f t="shared" si="49"/>
        <v/>
      </c>
      <c r="BZ12" s="68" t="str">
        <f t="shared" si="50"/>
        <v/>
      </c>
      <c r="CA12" s="68" t="str">
        <f t="shared" si="51"/>
        <v/>
      </c>
      <c r="CB12" s="68" t="str">
        <f t="shared" si="52"/>
        <v/>
      </c>
      <c r="CD12" s="4" t="s">
        <v>0</v>
      </c>
      <c r="CE12" s="64">
        <v>3.1604938271604937</v>
      </c>
      <c r="CF12" s="69">
        <f t="shared" si="53"/>
        <v>0</v>
      </c>
      <c r="CG12" s="69">
        <f t="shared" si="54"/>
        <v>0</v>
      </c>
      <c r="CH12" s="69">
        <f t="shared" si="55"/>
        <v>0</v>
      </c>
      <c r="CI12" s="69">
        <f t="shared" si="56"/>
        <v>0</v>
      </c>
      <c r="CK12" s="4" t="s">
        <v>0</v>
      </c>
      <c r="CL12" s="64">
        <v>3.1604938271604937</v>
      </c>
      <c r="CM12" s="69">
        <v>0</v>
      </c>
      <c r="CN12" s="69">
        <v>0</v>
      </c>
      <c r="CO12" s="69">
        <v>0</v>
      </c>
      <c r="CP12" s="69">
        <v>0</v>
      </c>
      <c r="CR12" s="4" t="s">
        <v>0</v>
      </c>
      <c r="CS12" s="64">
        <v>3.1604938271604937</v>
      </c>
      <c r="CT12" s="70">
        <f t="shared" si="28"/>
        <v>0</v>
      </c>
      <c r="CU12" s="70">
        <f t="shared" si="28"/>
        <v>0</v>
      </c>
      <c r="CV12" s="70">
        <f t="shared" si="29"/>
        <v>0</v>
      </c>
      <c r="CW12" s="70">
        <f t="shared" si="30"/>
        <v>0</v>
      </c>
      <c r="CY12" s="4" t="s">
        <v>0</v>
      </c>
      <c r="CZ12" s="64">
        <v>3.1604938271604937</v>
      </c>
      <c r="DA12" s="68" t="str">
        <f t="shared" si="57"/>
        <v/>
      </c>
      <c r="DB12" s="68" t="str">
        <f t="shared" si="58"/>
        <v/>
      </c>
      <c r="DC12" s="68" t="str">
        <f t="shared" si="59"/>
        <v/>
      </c>
      <c r="DD12" s="68" t="str">
        <f t="shared" si="60"/>
        <v/>
      </c>
      <c r="DF12" s="4" t="s">
        <v>0</v>
      </c>
      <c r="DG12" s="64">
        <v>3.1604938271604937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M12" s="63" t="s">
        <v>0</v>
      </c>
      <c r="DN12" s="64">
        <v>3.1604938271604937</v>
      </c>
      <c r="DO12" s="4">
        <v>0</v>
      </c>
      <c r="DP12" s="4">
        <v>0</v>
      </c>
      <c r="DQ12" s="4">
        <v>0</v>
      </c>
      <c r="DR12" s="4">
        <v>0</v>
      </c>
      <c r="DT12" s="63" t="s">
        <v>0</v>
      </c>
      <c r="DU12" s="64">
        <v>3.1604938271604937</v>
      </c>
      <c r="DV12" s="62">
        <f t="shared" si="35"/>
        <v>0</v>
      </c>
      <c r="DW12" s="62">
        <f t="shared" si="35"/>
        <v>0</v>
      </c>
      <c r="DX12" s="62">
        <f t="shared" si="36"/>
        <v>0</v>
      </c>
      <c r="DY12" s="62">
        <f t="shared" si="37"/>
        <v>0</v>
      </c>
      <c r="EA12" s="63"/>
      <c r="EG12" s="71"/>
      <c r="EH12" s="71"/>
      <c r="EI12" s="71"/>
      <c r="EJ12" s="71"/>
      <c r="EK12" s="71"/>
      <c r="EM12" s="63"/>
      <c r="EN12" s="56" t="s">
        <v>4</v>
      </c>
      <c r="EO12" s="56" t="s">
        <v>4</v>
      </c>
      <c r="EP12" s="56" t="s">
        <v>5</v>
      </c>
      <c r="EQ12" s="56" t="s">
        <v>5</v>
      </c>
      <c r="EW12" s="63" t="s">
        <v>0</v>
      </c>
      <c r="EX12" s="64">
        <v>3.1604938271604937</v>
      </c>
      <c r="EY12" s="66" t="str">
        <f t="shared" si="61"/>
        <v/>
      </c>
      <c r="EZ12" s="66" t="str">
        <f t="shared" si="62"/>
        <v/>
      </c>
      <c r="FA12" s="66" t="str">
        <f t="shared" si="63"/>
        <v/>
      </c>
      <c r="FB12" s="66" t="str">
        <f t="shared" si="64"/>
        <v/>
      </c>
      <c r="FC12" s="66" t="str">
        <f t="shared" si="65"/>
        <v/>
      </c>
      <c r="FD12" s="66" t="str">
        <f t="shared" si="66"/>
        <v/>
      </c>
      <c r="FE12" s="66" t="str">
        <f t="shared" si="67"/>
        <v/>
      </c>
      <c r="FF12" s="66" t="str">
        <f t="shared" si="68"/>
        <v/>
      </c>
      <c r="FH12" s="63" t="s">
        <v>0</v>
      </c>
      <c r="FI12" s="64">
        <v>3.1604938271604937</v>
      </c>
      <c r="FJ12" s="64">
        <f t="shared" si="69"/>
        <v>0.49975494643319979</v>
      </c>
      <c r="FK12" s="66">
        <v>0</v>
      </c>
      <c r="FL12" s="66">
        <v>0</v>
      </c>
      <c r="FM12" s="66">
        <v>0</v>
      </c>
      <c r="FN12" s="66">
        <v>0</v>
      </c>
      <c r="FO12" s="66">
        <v>0</v>
      </c>
      <c r="FP12" s="66">
        <v>0</v>
      </c>
      <c r="FQ12" s="66">
        <v>0</v>
      </c>
      <c r="FR12" s="66">
        <v>0</v>
      </c>
      <c r="FT12" s="4">
        <f t="shared" si="70"/>
        <v>7.257124524042645</v>
      </c>
      <c r="FU12" s="4">
        <f t="shared" si="71"/>
        <v>9.9803455563511356</v>
      </c>
      <c r="FV12" s="4">
        <f t="shared" si="38"/>
        <v>12.170994835790093</v>
      </c>
      <c r="FW12" s="4">
        <f t="shared" si="38"/>
        <v>10.830774013134087</v>
      </c>
      <c r="FX12" s="4">
        <f t="shared" si="38"/>
        <v>0</v>
      </c>
      <c r="FY12" s="4">
        <f t="shared" si="38"/>
        <v>0</v>
      </c>
      <c r="FZ12" s="4">
        <f t="shared" si="38"/>
        <v>7.3781035700548916</v>
      </c>
      <c r="GA12" s="4">
        <f t="shared" si="38"/>
        <v>4.023344626338659</v>
      </c>
      <c r="GC12" s="11"/>
    </row>
    <row r="13" spans="1:188" s="4" customFormat="1" x14ac:dyDescent="0.25">
      <c r="A13" s="63">
        <v>162</v>
      </c>
      <c r="B13" s="63" t="s">
        <v>18</v>
      </c>
      <c r="C13" s="63">
        <v>20</v>
      </c>
      <c r="D13" s="64">
        <v>9.481481481481481</v>
      </c>
      <c r="E13" s="63">
        <v>6905</v>
      </c>
      <c r="F13" s="63">
        <v>7937</v>
      </c>
      <c r="G13" s="63">
        <v>7230</v>
      </c>
      <c r="H13" s="63">
        <v>7664</v>
      </c>
      <c r="I13" s="63">
        <v>7051</v>
      </c>
      <c r="J13" s="63">
        <v>10379</v>
      </c>
      <c r="K13" s="4">
        <v>20846</v>
      </c>
      <c r="L13" s="4">
        <v>21355</v>
      </c>
      <c r="M13" s="4">
        <v>24960</v>
      </c>
      <c r="N13" s="4">
        <v>25592</v>
      </c>
      <c r="O13" s="4">
        <v>27646</v>
      </c>
      <c r="P13" s="4">
        <v>42988</v>
      </c>
      <c r="Q13" s="4" t="s">
        <v>0</v>
      </c>
      <c r="R13" s="63">
        <v>1</v>
      </c>
      <c r="S13" s="64">
        <v>9.481481481481481</v>
      </c>
      <c r="T13" s="65">
        <f t="shared" si="8"/>
        <v>0.17348561515108107</v>
      </c>
      <c r="U13" s="65">
        <f t="shared" si="9"/>
        <v>27.542450246485306</v>
      </c>
      <c r="V13" s="65">
        <f t="shared" si="10"/>
        <v>48.140443998135062</v>
      </c>
      <c r="W13" s="65">
        <f t="shared" si="11"/>
        <v>-5.9295093296475532</v>
      </c>
      <c r="X13" s="65">
        <f t="shared" si="12"/>
        <v>38.957666002943469</v>
      </c>
      <c r="Y13" s="65">
        <f t="shared" si="13"/>
        <v>42.522497577183991</v>
      </c>
      <c r="Z13" s="65">
        <f t="shared" si="14"/>
        <v>8.2886053673559168</v>
      </c>
      <c r="AA13" s="65">
        <f t="shared" si="15"/>
        <v>26.020231414120421</v>
      </c>
      <c r="AB13" s="65">
        <f t="shared" si="16"/>
        <v>33.796615564161044</v>
      </c>
      <c r="AC13" s="65">
        <f t="shared" si="17"/>
        <v>-2.5505399611308155</v>
      </c>
      <c r="AD13" s="65">
        <f t="shared" si="18"/>
        <v>10.478595945858427</v>
      </c>
      <c r="AE13" s="65">
        <f t="shared" si="19"/>
        <v>19.734115054988145</v>
      </c>
      <c r="AF13" s="4" t="s">
        <v>0</v>
      </c>
      <c r="AG13" s="63">
        <v>20</v>
      </c>
      <c r="AH13" s="64">
        <v>9.481481481481481</v>
      </c>
      <c r="AI13" s="65">
        <f t="shared" si="39"/>
        <v>-2.8780118572482358</v>
      </c>
      <c r="AJ13" s="65">
        <f t="shared" si="40"/>
        <v>2.8690327031125511</v>
      </c>
      <c r="AL13" s="4" t="s">
        <v>0</v>
      </c>
      <c r="AM13" s="64">
        <v>9.481481481481481</v>
      </c>
      <c r="AN13" s="66">
        <f t="shared" si="20"/>
        <v>30.420462103733541</v>
      </c>
      <c r="AO13" s="66">
        <f t="shared" si="21"/>
        <v>51.018455855383294</v>
      </c>
      <c r="AP13" s="66">
        <f t="shared" si="22"/>
        <v>41.835677860191709</v>
      </c>
      <c r="AQ13" s="66">
        <f t="shared" si="23"/>
        <v>45.400509434432223</v>
      </c>
      <c r="AR13" s="66">
        <f t="shared" si="24"/>
        <v>23.151198711007869</v>
      </c>
      <c r="AS13" s="66">
        <f t="shared" si="25"/>
        <v>30.927582861048492</v>
      </c>
      <c r="AT13" s="66">
        <f t="shared" si="26"/>
        <v>7.6095632427458755</v>
      </c>
      <c r="AU13" s="66">
        <f t="shared" si="27"/>
        <v>16.865082351875593</v>
      </c>
      <c r="AW13" s="4" t="s">
        <v>0</v>
      </c>
      <c r="AX13" s="4" t="s">
        <v>0</v>
      </c>
      <c r="AY13" s="64">
        <v>9.481481481481481</v>
      </c>
      <c r="AZ13" s="147">
        <f t="shared" si="41"/>
        <v>36.128069981962625</v>
      </c>
      <c r="BA13" s="67">
        <f t="shared" si="42"/>
        <v>48.209482644907759</v>
      </c>
      <c r="BB13" s="67">
        <f t="shared" si="43"/>
        <v>15.380380976876872</v>
      </c>
      <c r="BC13" s="67">
        <f t="shared" si="44"/>
        <v>23.896332606462042</v>
      </c>
      <c r="BD13" s="67"/>
      <c r="BE13" s="4" t="s">
        <v>0</v>
      </c>
      <c r="BF13" s="64">
        <v>9.481481481481481</v>
      </c>
      <c r="BG13" s="146">
        <v>30.420462103733541</v>
      </c>
      <c r="BH13" s="146">
        <v>41.835677860191709</v>
      </c>
      <c r="BI13" s="144">
        <v>51.018455855383294</v>
      </c>
      <c r="BJ13" s="126">
        <v>45.400509434432223</v>
      </c>
      <c r="BK13" s="126">
        <v>23.151198711007869</v>
      </c>
      <c r="BL13" s="126">
        <v>7.6095632427458755</v>
      </c>
      <c r="BM13" s="66">
        <v>30.927582861048492</v>
      </c>
      <c r="BN13" s="66">
        <v>16.865082351875593</v>
      </c>
      <c r="BP13" s="4" t="s">
        <v>0</v>
      </c>
      <c r="BQ13" s="64">
        <v>9.481481481481481</v>
      </c>
      <c r="BR13" s="68">
        <f t="shared" si="45"/>
        <v>2.3271833652078043E-4</v>
      </c>
      <c r="BS13" s="68">
        <f t="shared" si="46"/>
        <v>4.0784702005120654E-8</v>
      </c>
      <c r="BT13" s="68">
        <f t="shared" si="47"/>
        <v>2.17710619326331E-2</v>
      </c>
      <c r="BU13" s="68">
        <f t="shared" si="48"/>
        <v>3.0962460222614327E-3</v>
      </c>
      <c r="BW13" s="4" t="s">
        <v>0</v>
      </c>
      <c r="BX13" s="64">
        <v>9.481481481481481</v>
      </c>
      <c r="BY13" s="83">
        <f t="shared" si="49"/>
        <v>2.3271833652078043E-4</v>
      </c>
      <c r="BZ13" s="68">
        <f t="shared" si="50"/>
        <v>4.0784702005120654E-8</v>
      </c>
      <c r="CA13" s="68" t="str">
        <f t="shared" si="51"/>
        <v/>
      </c>
      <c r="CB13" s="68">
        <f t="shared" si="52"/>
        <v>3.0962460222614327E-3</v>
      </c>
      <c r="CD13" s="4" t="s">
        <v>0</v>
      </c>
      <c r="CE13" s="64">
        <v>9.481481481481481</v>
      </c>
      <c r="CF13" s="69">
        <f t="shared" si="53"/>
        <v>2.3271833652078043E-4</v>
      </c>
      <c r="CG13" s="69">
        <f t="shared" si="54"/>
        <v>4.0784702005120654E-8</v>
      </c>
      <c r="CH13" s="69">
        <f t="shared" si="55"/>
        <v>0</v>
      </c>
      <c r="CI13" s="69">
        <f t="shared" si="56"/>
        <v>3.0962460222614327E-3</v>
      </c>
      <c r="CK13" s="4" t="s">
        <v>0</v>
      </c>
      <c r="CL13" s="64">
        <v>9.481481481481481</v>
      </c>
      <c r="CM13" s="69">
        <v>2.3271833652078043E-4</v>
      </c>
      <c r="CN13" s="69">
        <v>4.0784702005120654E-8</v>
      </c>
      <c r="CO13" s="69">
        <v>0</v>
      </c>
      <c r="CP13" s="69">
        <v>3.0962460222614327E-3</v>
      </c>
      <c r="CR13" s="4" t="s">
        <v>0</v>
      </c>
      <c r="CS13" s="64">
        <v>9.481481481481481</v>
      </c>
      <c r="CT13" s="70">
        <f t="shared" si="28"/>
        <v>9.481481481481481</v>
      </c>
      <c r="CU13" s="70">
        <f t="shared" si="28"/>
        <v>9.481481481481481</v>
      </c>
      <c r="CV13" s="70">
        <f t="shared" si="29"/>
        <v>0</v>
      </c>
      <c r="CW13" s="70">
        <f t="shared" si="30"/>
        <v>9.481481481481481</v>
      </c>
      <c r="CY13" s="4" t="s">
        <v>0</v>
      </c>
      <c r="CZ13" s="64">
        <v>9.481481481481481</v>
      </c>
      <c r="DA13" s="68">
        <f t="shared" si="57"/>
        <v>2.3271833652078043E-4</v>
      </c>
      <c r="DB13" s="68">
        <f t="shared" si="58"/>
        <v>4.0784702005120654E-8</v>
      </c>
      <c r="DC13" s="68" t="str">
        <f t="shared" si="59"/>
        <v/>
      </c>
      <c r="DD13" s="68" t="str">
        <f t="shared" si="60"/>
        <v/>
      </c>
      <c r="DF13" s="4" t="s">
        <v>0</v>
      </c>
      <c r="DG13" s="64">
        <v>9.481481481481481</v>
      </c>
      <c r="DH13" s="69">
        <f t="shared" si="31"/>
        <v>2.3271833652078043E-4</v>
      </c>
      <c r="DI13" s="69">
        <f t="shared" si="32"/>
        <v>4.0784702005120654E-8</v>
      </c>
      <c r="DJ13" s="69">
        <f t="shared" si="33"/>
        <v>0</v>
      </c>
      <c r="DK13" s="69">
        <f t="shared" si="34"/>
        <v>0</v>
      </c>
      <c r="DM13" s="63" t="s">
        <v>0</v>
      </c>
      <c r="DN13" s="64">
        <v>9.481481481481481</v>
      </c>
      <c r="DO13" s="4">
        <v>2.3271833652078043E-4</v>
      </c>
      <c r="DP13" s="4">
        <v>4.0784702005120654E-8</v>
      </c>
      <c r="DQ13" s="4">
        <v>0</v>
      </c>
      <c r="DR13" s="4">
        <v>0</v>
      </c>
      <c r="DT13" s="63" t="s">
        <v>0</v>
      </c>
      <c r="DU13" s="64">
        <v>9.481481481481481</v>
      </c>
      <c r="DV13" s="62">
        <f t="shared" si="35"/>
        <v>9.481481481481481</v>
      </c>
      <c r="DW13" s="62">
        <f t="shared" si="35"/>
        <v>9.481481481481481</v>
      </c>
      <c r="DX13" s="62">
        <f t="shared" si="36"/>
        <v>0</v>
      </c>
      <c r="DY13" s="62">
        <f t="shared" si="37"/>
        <v>0</v>
      </c>
      <c r="EA13" s="63"/>
      <c r="EG13" s="71"/>
      <c r="EH13" s="71"/>
      <c r="EI13" s="71"/>
      <c r="EJ13" s="71"/>
      <c r="EK13" s="71"/>
      <c r="EM13" s="81"/>
      <c r="EW13" s="63" t="s">
        <v>0</v>
      </c>
      <c r="EX13" s="64">
        <v>9.481481481481481</v>
      </c>
      <c r="EY13" s="66">
        <f t="shared" si="61"/>
        <v>30.420462103733541</v>
      </c>
      <c r="EZ13" s="66">
        <f t="shared" si="62"/>
        <v>41.835677860191709</v>
      </c>
      <c r="FA13" s="66">
        <f t="shared" si="63"/>
        <v>51.018455855383294</v>
      </c>
      <c r="FB13" s="66">
        <f t="shared" si="64"/>
        <v>45.400509434432223</v>
      </c>
      <c r="FC13" s="66" t="str">
        <f t="shared" si="65"/>
        <v/>
      </c>
      <c r="FD13" s="66" t="str">
        <f t="shared" si="66"/>
        <v/>
      </c>
      <c r="FE13" s="66">
        <f t="shared" si="67"/>
        <v>30.927582861048492</v>
      </c>
      <c r="FF13" s="66">
        <f t="shared" si="68"/>
        <v>16.865082351875593</v>
      </c>
      <c r="FH13" s="63" t="s">
        <v>0</v>
      </c>
      <c r="FI13" s="64">
        <v>9.481481481481481</v>
      </c>
      <c r="FJ13" s="64">
        <f t="shared" si="69"/>
        <v>0.97687620115286222</v>
      </c>
      <c r="FK13" s="66">
        <v>30.420462103733541</v>
      </c>
      <c r="FL13" s="66">
        <v>41.835677860191709</v>
      </c>
      <c r="FM13" s="66">
        <v>51.018455855383294</v>
      </c>
      <c r="FN13" s="66">
        <v>45.400509434432223</v>
      </c>
      <c r="FO13" s="66">
        <v>0</v>
      </c>
      <c r="FP13" s="66">
        <v>0</v>
      </c>
      <c r="FQ13" s="66">
        <v>30.927582861048492</v>
      </c>
      <c r="FR13" s="66">
        <v>16.865082351875593</v>
      </c>
      <c r="FT13" s="4">
        <f t="shared" si="70"/>
        <v>25.150828579104029</v>
      </c>
      <c r="FU13" s="4">
        <f t="shared" si="71"/>
        <v>27.800464589983658</v>
      </c>
      <c r="FV13" s="4">
        <f t="shared" si="38"/>
        <v>31.761091603593925</v>
      </c>
      <c r="FW13" s="4">
        <f t="shared" si="38"/>
        <v>31.927976777180938</v>
      </c>
      <c r="FX13" s="4">
        <f t="shared" si="38"/>
        <v>5.7445699431736976</v>
      </c>
      <c r="FY13" s="4">
        <f t="shared" si="38"/>
        <v>6.7065156717369643</v>
      </c>
      <c r="FZ13" s="4">
        <f t="shared" si="38"/>
        <v>29.063074163594468</v>
      </c>
      <c r="GA13" s="4">
        <f t="shared" si="38"/>
        <v>25.537799758049015</v>
      </c>
      <c r="GC13" s="11"/>
    </row>
    <row r="14" spans="1:188" s="4" customFormat="1" x14ac:dyDescent="0.25">
      <c r="A14" s="63">
        <v>114</v>
      </c>
      <c r="B14" s="63" t="s">
        <v>20</v>
      </c>
      <c r="C14" s="63">
        <v>20</v>
      </c>
      <c r="D14" s="64">
        <v>28.444444444444443</v>
      </c>
      <c r="E14" s="63">
        <v>6525</v>
      </c>
      <c r="F14" s="63">
        <v>2282</v>
      </c>
      <c r="G14" s="63">
        <v>1913</v>
      </c>
      <c r="H14" s="63">
        <v>7043</v>
      </c>
      <c r="I14" s="63">
        <v>2442</v>
      </c>
      <c r="J14" s="63">
        <v>1337</v>
      </c>
      <c r="K14" s="4">
        <v>21547</v>
      </c>
      <c r="L14" s="4">
        <v>20794</v>
      </c>
      <c r="M14" s="4">
        <v>1967</v>
      </c>
      <c r="N14" s="4">
        <v>24316</v>
      </c>
      <c r="O14" s="4">
        <v>21001</v>
      </c>
      <c r="P14" s="4">
        <v>3177</v>
      </c>
      <c r="Q14" s="4" t="s">
        <v>0</v>
      </c>
      <c r="R14" s="63">
        <v>1</v>
      </c>
      <c r="S14" s="64">
        <v>28.444444444444443</v>
      </c>
      <c r="T14" s="65">
        <f t="shared" si="8"/>
        <v>5.6671967616018559</v>
      </c>
      <c r="U14" s="65">
        <f t="shared" si="9"/>
        <v>79.167427423772139</v>
      </c>
      <c r="V14" s="65">
        <f t="shared" si="10"/>
        <v>86.278377506007246</v>
      </c>
      <c r="W14" s="65">
        <f t="shared" si="11"/>
        <v>2.6537664132688321</v>
      </c>
      <c r="X14" s="65">
        <f t="shared" si="12"/>
        <v>78.858973249069336</v>
      </c>
      <c r="Y14" s="65">
        <f t="shared" si="13"/>
        <v>92.59587429046104</v>
      </c>
      <c r="Z14" s="65">
        <f t="shared" si="14"/>
        <v>5.2045754509458924</v>
      </c>
      <c r="AA14" s="65">
        <f t="shared" si="15"/>
        <v>27.963694311646925</v>
      </c>
      <c r="AB14" s="65">
        <f t="shared" si="16"/>
        <v>94.782770144819906</v>
      </c>
      <c r="AC14" s="65">
        <f t="shared" si="17"/>
        <v>2.5625613592194063</v>
      </c>
      <c r="AD14" s="65">
        <f t="shared" si="18"/>
        <v>31.995984716015801</v>
      </c>
      <c r="AE14" s="65">
        <f t="shared" si="19"/>
        <v>94.068002315290258</v>
      </c>
      <c r="AF14" s="4" t="s">
        <v>0</v>
      </c>
      <c r="AG14" s="63">
        <v>20</v>
      </c>
      <c r="AH14" s="64">
        <v>28.444444444444443</v>
      </c>
      <c r="AI14" s="65">
        <f t="shared" si="39"/>
        <v>4.1604815874353438</v>
      </c>
      <c r="AJ14" s="65">
        <f t="shared" si="40"/>
        <v>3.8835684050826496</v>
      </c>
      <c r="AL14" s="4" t="s">
        <v>0</v>
      </c>
      <c r="AM14" s="64">
        <v>28.444444444444443</v>
      </c>
      <c r="AN14" s="66">
        <f t="shared" si="20"/>
        <v>75.006945836336797</v>
      </c>
      <c r="AO14" s="66">
        <f t="shared" si="21"/>
        <v>82.117895918571904</v>
      </c>
      <c r="AP14" s="66">
        <f t="shared" si="22"/>
        <v>74.698491661633994</v>
      </c>
      <c r="AQ14" s="66">
        <f t="shared" si="23"/>
        <v>88.435392703025698</v>
      </c>
      <c r="AR14" s="66">
        <f t="shared" si="24"/>
        <v>24.080125906564277</v>
      </c>
      <c r="AS14" s="66">
        <f t="shared" si="25"/>
        <v>90.899201739737251</v>
      </c>
      <c r="AT14" s="66">
        <f t="shared" si="26"/>
        <v>28.112416310933153</v>
      </c>
      <c r="AU14" s="66">
        <f t="shared" si="27"/>
        <v>90.184433910207602</v>
      </c>
      <c r="AW14" s="4" t="s">
        <v>0</v>
      </c>
      <c r="AX14" s="4" t="s">
        <v>0</v>
      </c>
      <c r="AY14" s="64">
        <v>28.444444444444443</v>
      </c>
      <c r="AZ14" s="147">
        <f t="shared" si="41"/>
        <v>74.852718748985396</v>
      </c>
      <c r="BA14" s="67">
        <f t="shared" si="42"/>
        <v>85.276644310798801</v>
      </c>
      <c r="BB14" s="67">
        <f t="shared" si="43"/>
        <v>26.096271108748716</v>
      </c>
      <c r="BC14" s="67">
        <f t="shared" si="44"/>
        <v>90.541817824972426</v>
      </c>
      <c r="BD14" s="67"/>
      <c r="BE14" s="4" t="s">
        <v>0</v>
      </c>
      <c r="BF14" s="64">
        <v>28.444444444444443</v>
      </c>
      <c r="BG14" s="146">
        <v>75.006945836336797</v>
      </c>
      <c r="BH14" s="146">
        <v>74.698491661633994</v>
      </c>
      <c r="BI14" s="144">
        <v>82.117895918571904</v>
      </c>
      <c r="BJ14" s="126">
        <v>88.435392703025698</v>
      </c>
      <c r="BK14" s="126">
        <v>24.080125906564277</v>
      </c>
      <c r="BL14" s="126">
        <v>28.112416310933153</v>
      </c>
      <c r="BM14" s="66">
        <v>90.899201739737251</v>
      </c>
      <c r="BN14" s="66">
        <v>90.184433910207602</v>
      </c>
      <c r="BP14" s="4" t="s">
        <v>0</v>
      </c>
      <c r="BQ14" s="64">
        <v>28.444444444444443</v>
      </c>
      <c r="BR14" s="68">
        <f t="shared" si="45"/>
        <v>1.5645238937426006E-8</v>
      </c>
      <c r="BS14" s="68">
        <f t="shared" si="46"/>
        <v>1.0768715539614635E-11</v>
      </c>
      <c r="BT14" s="68">
        <f t="shared" si="47"/>
        <v>4.3734268432066623E-4</v>
      </c>
      <c r="BU14" s="68">
        <f t="shared" si="48"/>
        <v>2.4330950197393574E-10</v>
      </c>
      <c r="BW14" s="4" t="s">
        <v>0</v>
      </c>
      <c r="BX14" s="64">
        <v>28.444444444444443</v>
      </c>
      <c r="BY14" s="68">
        <f t="shared" si="49"/>
        <v>1.5645238937426006E-8</v>
      </c>
      <c r="BZ14" s="68">
        <f t="shared" si="50"/>
        <v>1.0768715539614635E-11</v>
      </c>
      <c r="CA14" s="68">
        <f t="shared" si="51"/>
        <v>4.3734268432066623E-4</v>
      </c>
      <c r="CB14" s="68">
        <f t="shared" si="52"/>
        <v>2.4330950197393574E-10</v>
      </c>
      <c r="CD14" s="4" t="s">
        <v>0</v>
      </c>
      <c r="CE14" s="64">
        <v>28.444444444444443</v>
      </c>
      <c r="CF14" s="69">
        <f t="shared" si="53"/>
        <v>1.5645238937426006E-8</v>
      </c>
      <c r="CG14" s="69">
        <f t="shared" si="54"/>
        <v>1.0768715539614635E-11</v>
      </c>
      <c r="CH14" s="69">
        <f t="shared" si="55"/>
        <v>4.3734268432066623E-4</v>
      </c>
      <c r="CI14" s="69">
        <f t="shared" si="56"/>
        <v>2.4330950197393574E-10</v>
      </c>
      <c r="CK14" s="4" t="s">
        <v>0</v>
      </c>
      <c r="CL14" s="64">
        <v>28.444444444444443</v>
      </c>
      <c r="CM14" s="69">
        <v>1.5645238937426006E-8</v>
      </c>
      <c r="CN14" s="69">
        <v>1.0768715539614635E-11</v>
      </c>
      <c r="CO14" s="69">
        <v>4.3734268432066623E-4</v>
      </c>
      <c r="CP14" s="69">
        <v>2.4330950197393574E-10</v>
      </c>
      <c r="CR14" s="4" t="s">
        <v>0</v>
      </c>
      <c r="CS14" s="64">
        <v>28.444444444444443</v>
      </c>
      <c r="CT14" s="70">
        <f t="shared" si="28"/>
        <v>28.444444444444443</v>
      </c>
      <c r="CU14" s="70">
        <f t="shared" si="28"/>
        <v>28.444444444444443</v>
      </c>
      <c r="CV14" s="70">
        <f t="shared" si="29"/>
        <v>28.444444444444443</v>
      </c>
      <c r="CW14" s="70">
        <f t="shared" si="30"/>
        <v>28.444444444444443</v>
      </c>
      <c r="CY14" s="4" t="s">
        <v>0</v>
      </c>
      <c r="CZ14" s="64">
        <v>28.444444444444443</v>
      </c>
      <c r="DA14" s="68">
        <f t="shared" si="57"/>
        <v>1.5645238937426006E-8</v>
      </c>
      <c r="DB14" s="68">
        <f t="shared" si="58"/>
        <v>1.0768715539614635E-11</v>
      </c>
      <c r="DC14" s="68">
        <f t="shared" si="59"/>
        <v>4.3734268432066623E-4</v>
      </c>
      <c r="DD14" s="68">
        <f t="shared" si="60"/>
        <v>2.4330950197393574E-10</v>
      </c>
      <c r="DF14" s="4" t="s">
        <v>0</v>
      </c>
      <c r="DG14" s="64">
        <v>28.444444444444443</v>
      </c>
      <c r="DH14" s="69">
        <f t="shared" si="31"/>
        <v>1.5645238937426006E-8</v>
      </c>
      <c r="DI14" s="69">
        <f t="shared" si="32"/>
        <v>1.0768715539614635E-11</v>
      </c>
      <c r="DJ14" s="69">
        <f t="shared" si="33"/>
        <v>4.3734268432066623E-4</v>
      </c>
      <c r="DK14" s="69">
        <f t="shared" si="34"/>
        <v>2.4330950197393574E-10</v>
      </c>
      <c r="DM14" s="63" t="s">
        <v>0</v>
      </c>
      <c r="DN14" s="64">
        <v>28.444444444444443</v>
      </c>
      <c r="DO14" s="4">
        <v>1.5645238937426006E-8</v>
      </c>
      <c r="DP14" s="4">
        <v>1.0768715539614635E-11</v>
      </c>
      <c r="DQ14" s="4">
        <v>4.3734268432066623E-4</v>
      </c>
      <c r="DR14" s="4">
        <v>2.4330950197393574E-10</v>
      </c>
      <c r="DT14" s="63" t="s">
        <v>0</v>
      </c>
      <c r="DU14" s="64">
        <v>28.444444444444443</v>
      </c>
      <c r="DV14" s="62">
        <f t="shared" si="35"/>
        <v>28.444444444444443</v>
      </c>
      <c r="DW14" s="62">
        <f t="shared" si="35"/>
        <v>28.444444444444443</v>
      </c>
      <c r="DX14" s="62">
        <f t="shared" si="36"/>
        <v>28.444444444444443</v>
      </c>
      <c r="DY14" s="62">
        <f t="shared" si="37"/>
        <v>28.444444444444443</v>
      </c>
      <c r="EA14" s="63"/>
      <c r="EG14" s="71"/>
      <c r="EH14" s="71"/>
      <c r="EI14" s="71"/>
      <c r="EJ14" s="71"/>
      <c r="EK14" s="71"/>
      <c r="EM14" s="81"/>
      <c r="EN14" s="61" t="s">
        <v>59</v>
      </c>
      <c r="EO14" s="100" t="s">
        <v>60</v>
      </c>
      <c r="EP14" s="61" t="s">
        <v>59</v>
      </c>
      <c r="EQ14" s="100" t="s">
        <v>60</v>
      </c>
      <c r="EW14" s="63" t="s">
        <v>0</v>
      </c>
      <c r="EX14" s="64">
        <v>28.444444444444443</v>
      </c>
      <c r="EY14" s="66">
        <f t="shared" si="61"/>
        <v>75.006945836336797</v>
      </c>
      <c r="EZ14" s="66">
        <f t="shared" si="62"/>
        <v>74.698491661633994</v>
      </c>
      <c r="FA14" s="66">
        <f t="shared" si="63"/>
        <v>82.117895918571904</v>
      </c>
      <c r="FB14" s="66">
        <f t="shared" si="64"/>
        <v>88.435392703025698</v>
      </c>
      <c r="FC14" s="66">
        <f t="shared" si="65"/>
        <v>24.080125906564277</v>
      </c>
      <c r="FD14" s="66">
        <f t="shared" si="66"/>
        <v>28.112416310933153</v>
      </c>
      <c r="FE14" s="66">
        <f t="shared" si="67"/>
        <v>90.899201739737251</v>
      </c>
      <c r="FF14" s="66">
        <f t="shared" si="68"/>
        <v>90.184433910207602</v>
      </c>
      <c r="FH14" s="63" t="s">
        <v>0</v>
      </c>
      <c r="FI14" s="64">
        <v>28.444444444444443</v>
      </c>
      <c r="FJ14" s="64">
        <f t="shared" si="69"/>
        <v>1.4539974558725246</v>
      </c>
      <c r="FK14" s="66">
        <v>75.006945836336797</v>
      </c>
      <c r="FL14" s="66">
        <v>74.698491661633994</v>
      </c>
      <c r="FM14" s="66">
        <v>82.117895918571904</v>
      </c>
      <c r="FN14" s="66">
        <v>88.435392703025698</v>
      </c>
      <c r="FO14" s="66">
        <v>24.080125906564277</v>
      </c>
      <c r="FP14" s="66">
        <v>28.112416310933153</v>
      </c>
      <c r="FQ14" s="66">
        <v>90.899201739737251</v>
      </c>
      <c r="FR14" s="66">
        <v>90.184433910207602</v>
      </c>
      <c r="FT14" s="4">
        <f t="shared" si="70"/>
        <v>32.687683412813627</v>
      </c>
      <c r="FU14" s="4">
        <f t="shared" si="71"/>
        <v>33.281807148037942</v>
      </c>
      <c r="FV14" s="4">
        <f t="shared" si="38"/>
        <v>35.297372981488934</v>
      </c>
      <c r="FW14" s="4">
        <f t="shared" si="38"/>
        <v>37.006492405835381</v>
      </c>
      <c r="FX14" s="4">
        <f t="shared" si="38"/>
        <v>19.958228286422383</v>
      </c>
      <c r="FY14" s="4">
        <f t="shared" si="38"/>
        <v>20.388987558849259</v>
      </c>
      <c r="FZ14" s="4">
        <f t="shared" si="38"/>
        <v>39.17723286845321</v>
      </c>
      <c r="GA14" s="4">
        <f t="shared" si="38"/>
        <v>38.95172560057383</v>
      </c>
      <c r="GC14" s="11"/>
    </row>
    <row r="15" spans="1:188" s="4" customFormat="1" x14ac:dyDescent="0.25">
      <c r="A15" s="63">
        <v>66</v>
      </c>
      <c r="B15" s="63" t="s">
        <v>22</v>
      </c>
      <c r="C15" s="63">
        <v>20</v>
      </c>
      <c r="D15" s="64">
        <v>85.333333333333329</v>
      </c>
      <c r="E15" s="63">
        <v>5074</v>
      </c>
      <c r="F15" s="63">
        <v>978</v>
      </c>
      <c r="G15" s="63">
        <v>711</v>
      </c>
      <c r="H15" s="63">
        <v>4958</v>
      </c>
      <c r="I15" s="63">
        <v>708</v>
      </c>
      <c r="J15" s="63">
        <v>768</v>
      </c>
      <c r="K15" s="4">
        <v>17748</v>
      </c>
      <c r="L15" s="4">
        <v>4487</v>
      </c>
      <c r="M15" s="4">
        <v>679</v>
      </c>
      <c r="N15" s="4">
        <v>18010</v>
      </c>
      <c r="O15" s="4">
        <v>5488</v>
      </c>
      <c r="P15" s="4">
        <v>1088</v>
      </c>
      <c r="Q15" s="4" t="s">
        <v>0</v>
      </c>
      <c r="R15" s="63">
        <v>1</v>
      </c>
      <c r="S15" s="64">
        <v>85.333333333333329</v>
      </c>
      <c r="T15" s="65">
        <f t="shared" si="8"/>
        <v>26.644499060286254</v>
      </c>
      <c r="U15" s="65">
        <f t="shared" si="9"/>
        <v>91.071754610188066</v>
      </c>
      <c r="V15" s="65">
        <f t="shared" si="10"/>
        <v>94.90011835168383</v>
      </c>
      <c r="W15" s="65">
        <f t="shared" si="11"/>
        <v>31.472011057360049</v>
      </c>
      <c r="X15" s="65">
        <f t="shared" si="12"/>
        <v>93.870660548870234</v>
      </c>
      <c r="Y15" s="65">
        <f t="shared" si="13"/>
        <v>95.746919562508651</v>
      </c>
      <c r="Z15" s="65">
        <f t="shared" si="14"/>
        <v>21.918169819621646</v>
      </c>
      <c r="AA15" s="65">
        <f t="shared" si="15"/>
        <v>84.455761103027783</v>
      </c>
      <c r="AB15" s="65">
        <f t="shared" si="16"/>
        <v>98.199034533976985</v>
      </c>
      <c r="AC15" s="65">
        <f t="shared" si="17"/>
        <v>27.831540141451782</v>
      </c>
      <c r="AD15" s="65">
        <f t="shared" si="18"/>
        <v>82.229130237678902</v>
      </c>
      <c r="AE15" s="65">
        <f t="shared" si="19"/>
        <v>97.968519521257718</v>
      </c>
      <c r="AF15" s="4" t="s">
        <v>0</v>
      </c>
      <c r="AG15" s="63">
        <v>20</v>
      </c>
      <c r="AH15" s="64">
        <v>85.333333333333329</v>
      </c>
      <c r="AI15" s="65">
        <f t="shared" si="39"/>
        <v>29.05825505882315</v>
      </c>
      <c r="AJ15" s="65">
        <f t="shared" si="40"/>
        <v>24.874854980536714</v>
      </c>
      <c r="AL15" s="4" t="s">
        <v>0</v>
      </c>
      <c r="AM15" s="64">
        <v>85.333333333333329</v>
      </c>
      <c r="AN15" s="66">
        <f t="shared" si="20"/>
        <v>62.013499551364916</v>
      </c>
      <c r="AO15" s="66">
        <f t="shared" si="21"/>
        <v>65.84186329286068</v>
      </c>
      <c r="AP15" s="66">
        <f t="shared" si="22"/>
        <v>64.812405490047084</v>
      </c>
      <c r="AQ15" s="66">
        <f t="shared" si="23"/>
        <v>66.688664503685501</v>
      </c>
      <c r="AR15" s="66">
        <f t="shared" si="24"/>
        <v>59.580906122491072</v>
      </c>
      <c r="AS15" s="66">
        <f t="shared" si="25"/>
        <v>73.324179553440274</v>
      </c>
      <c r="AT15" s="66">
        <f t="shared" si="26"/>
        <v>57.354275257142191</v>
      </c>
      <c r="AU15" s="66">
        <f t="shared" si="27"/>
        <v>73.093664540721008</v>
      </c>
      <c r="AW15" s="4" t="s">
        <v>0</v>
      </c>
      <c r="AX15" s="4" t="s">
        <v>0</v>
      </c>
      <c r="AY15" s="64">
        <v>85.333333333333329</v>
      </c>
      <c r="AZ15" s="147">
        <f t="shared" si="41"/>
        <v>63.412952520706</v>
      </c>
      <c r="BA15" s="67">
        <f t="shared" si="42"/>
        <v>66.265263898273091</v>
      </c>
      <c r="BB15" s="67">
        <f t="shared" si="43"/>
        <v>58.467590689816632</v>
      </c>
      <c r="BC15" s="67">
        <f t="shared" si="44"/>
        <v>73.208922047080648</v>
      </c>
      <c r="BD15" s="67"/>
      <c r="BE15" s="4" t="s">
        <v>0</v>
      </c>
      <c r="BF15" s="64">
        <v>85.333333333333329</v>
      </c>
      <c r="BG15" s="146">
        <v>62.013499551364916</v>
      </c>
      <c r="BH15" s="146">
        <v>64.812405490047084</v>
      </c>
      <c r="BI15" s="144">
        <v>65.84186329286068</v>
      </c>
      <c r="BJ15" s="126">
        <v>66.688664503685501</v>
      </c>
      <c r="BK15" s="126">
        <v>59.580906122491072</v>
      </c>
      <c r="BL15" s="126">
        <v>57.354275257142191</v>
      </c>
      <c r="BM15" s="66">
        <v>73.324179553440274</v>
      </c>
      <c r="BN15" s="66">
        <v>73.093664540721008</v>
      </c>
      <c r="BP15" s="4" t="s">
        <v>0</v>
      </c>
      <c r="BQ15" s="64">
        <v>85.333333333333329</v>
      </c>
      <c r="BR15" s="68">
        <f t="shared" si="45"/>
        <v>1.7041541155598273E-7</v>
      </c>
      <c r="BS15" s="68">
        <f t="shared" si="46"/>
        <v>3.7741986013217449E-10</v>
      </c>
      <c r="BT15" s="68">
        <f t="shared" si="47"/>
        <v>4.2371667790547894E-8</v>
      </c>
      <c r="BU15" s="68">
        <f t="shared" si="48"/>
        <v>5.4668452675964301E-9</v>
      </c>
      <c r="BW15" s="4" t="s">
        <v>0</v>
      </c>
      <c r="BX15" s="64">
        <v>85.333333333333329</v>
      </c>
      <c r="BY15" s="68">
        <f t="shared" si="49"/>
        <v>1.7041541155598273E-7</v>
      </c>
      <c r="BZ15" s="68">
        <f t="shared" si="50"/>
        <v>3.7741986013217449E-10</v>
      </c>
      <c r="CA15" s="68">
        <f t="shared" si="51"/>
        <v>4.2371667790547894E-8</v>
      </c>
      <c r="CB15" s="68">
        <f t="shared" si="52"/>
        <v>5.4668452675964301E-9</v>
      </c>
      <c r="CD15" s="4" t="s">
        <v>0</v>
      </c>
      <c r="CE15" s="64">
        <v>85.333333333333329</v>
      </c>
      <c r="CF15" s="69">
        <f t="shared" si="53"/>
        <v>1.7041541155598273E-7</v>
      </c>
      <c r="CG15" s="69">
        <f t="shared" si="54"/>
        <v>3.7741986013217449E-10</v>
      </c>
      <c r="CH15" s="69">
        <f t="shared" si="55"/>
        <v>4.2371667790547894E-8</v>
      </c>
      <c r="CI15" s="69">
        <f t="shared" si="56"/>
        <v>5.4668452675964301E-9</v>
      </c>
      <c r="CK15" s="4" t="s">
        <v>0</v>
      </c>
      <c r="CL15" s="64">
        <v>85.333333333333329</v>
      </c>
      <c r="CM15" s="69">
        <v>1.7041541155598273E-7</v>
      </c>
      <c r="CN15" s="69">
        <v>3.7741986013217449E-10</v>
      </c>
      <c r="CO15" s="69">
        <v>4.2371667790547894E-8</v>
      </c>
      <c r="CP15" s="69">
        <v>5.4668452675964301E-9</v>
      </c>
      <c r="CR15" s="4" t="s">
        <v>0</v>
      </c>
      <c r="CS15" s="64">
        <v>85.333333333333329</v>
      </c>
      <c r="CT15" s="70">
        <f t="shared" si="28"/>
        <v>85.333333333333329</v>
      </c>
      <c r="CU15" s="70">
        <f t="shared" si="28"/>
        <v>85.333333333333329</v>
      </c>
      <c r="CV15" s="70">
        <f t="shared" si="29"/>
        <v>85.333333333333329</v>
      </c>
      <c r="CW15" s="70">
        <f t="shared" si="30"/>
        <v>85.333333333333329</v>
      </c>
      <c r="CY15" s="4" t="s">
        <v>0</v>
      </c>
      <c r="CZ15" s="64">
        <v>85.333333333333329</v>
      </c>
      <c r="DA15" s="68">
        <f t="shared" si="57"/>
        <v>1.7041541155598273E-7</v>
      </c>
      <c r="DB15" s="68">
        <f t="shared" si="58"/>
        <v>3.7741986013217449E-10</v>
      </c>
      <c r="DC15" s="68">
        <f t="shared" si="59"/>
        <v>4.2371667790547894E-8</v>
      </c>
      <c r="DD15" s="68">
        <f t="shared" si="60"/>
        <v>5.4668452675964301E-9</v>
      </c>
      <c r="DF15" s="4" t="s">
        <v>0</v>
      </c>
      <c r="DG15" s="64">
        <v>85.333333333333329</v>
      </c>
      <c r="DH15" s="69">
        <f t="shared" si="31"/>
        <v>1.7041541155598273E-7</v>
      </c>
      <c r="DI15" s="69">
        <f t="shared" si="32"/>
        <v>3.7741986013217449E-10</v>
      </c>
      <c r="DJ15" s="69">
        <f t="shared" si="33"/>
        <v>4.2371667790547894E-8</v>
      </c>
      <c r="DK15" s="69">
        <f t="shared" si="34"/>
        <v>5.4668452675964301E-9</v>
      </c>
      <c r="DM15" s="63" t="s">
        <v>0</v>
      </c>
      <c r="DN15" s="64">
        <v>85.333333333333329</v>
      </c>
      <c r="DO15" s="4">
        <v>1.7041541155598273E-7</v>
      </c>
      <c r="DP15" s="4">
        <v>3.7741986013217449E-10</v>
      </c>
      <c r="DQ15" s="4">
        <v>4.2371667790547894E-8</v>
      </c>
      <c r="DR15" s="4">
        <v>5.4668452675964301E-9</v>
      </c>
      <c r="DT15" s="63" t="s">
        <v>0</v>
      </c>
      <c r="DU15" s="64">
        <v>85.333333333333329</v>
      </c>
      <c r="DV15" s="62">
        <f t="shared" si="35"/>
        <v>85.333333333333329</v>
      </c>
      <c r="DW15" s="62">
        <f t="shared" si="35"/>
        <v>85.333333333333329</v>
      </c>
      <c r="DX15" s="62">
        <f t="shared" si="36"/>
        <v>85.333333333333329</v>
      </c>
      <c r="DY15" s="62">
        <f t="shared" si="37"/>
        <v>85.333333333333329</v>
      </c>
      <c r="EA15" s="63"/>
      <c r="EG15" s="71"/>
      <c r="EH15" s="71"/>
      <c r="EI15" s="71"/>
      <c r="EJ15" s="71"/>
      <c r="EK15" s="71"/>
      <c r="EM15" s="63"/>
      <c r="EN15" s="58" t="s">
        <v>70</v>
      </c>
      <c r="EO15" s="58" t="s">
        <v>70</v>
      </c>
      <c r="EP15" s="58" t="s">
        <v>70</v>
      </c>
      <c r="EQ15" s="58" t="s">
        <v>70</v>
      </c>
      <c r="EW15" s="63" t="s">
        <v>0</v>
      </c>
      <c r="EX15" s="64">
        <v>85.333333333333329</v>
      </c>
      <c r="EY15" s="66">
        <f t="shared" si="61"/>
        <v>62.013499551364916</v>
      </c>
      <c r="EZ15" s="66">
        <f t="shared" si="62"/>
        <v>64.812405490047084</v>
      </c>
      <c r="FA15" s="66">
        <f t="shared" si="63"/>
        <v>65.84186329286068</v>
      </c>
      <c r="FB15" s="66">
        <f t="shared" si="64"/>
        <v>66.688664503685501</v>
      </c>
      <c r="FC15" s="66">
        <f t="shared" si="65"/>
        <v>59.580906122491072</v>
      </c>
      <c r="FD15" s="66">
        <f t="shared" si="66"/>
        <v>57.354275257142191</v>
      </c>
      <c r="FE15" s="66">
        <f t="shared" si="67"/>
        <v>73.324179553440274</v>
      </c>
      <c r="FF15" s="66">
        <f t="shared" si="68"/>
        <v>73.093664540721008</v>
      </c>
      <c r="FH15" s="63" t="s">
        <v>0</v>
      </c>
      <c r="FI15" s="64">
        <v>85.333333333333329</v>
      </c>
      <c r="FJ15" s="64">
        <f t="shared" si="69"/>
        <v>1.9311187105921872</v>
      </c>
      <c r="FK15" s="66">
        <v>62.013499551364916</v>
      </c>
      <c r="FL15" s="66">
        <v>64.812405490047084</v>
      </c>
      <c r="FM15" s="66">
        <v>65.84186329286068</v>
      </c>
      <c r="FN15" s="66">
        <v>66.688664503685501</v>
      </c>
      <c r="FO15" s="66">
        <v>59.580906122491072</v>
      </c>
      <c r="FP15" s="66">
        <v>57.354275257142191</v>
      </c>
      <c r="FQ15" s="66">
        <v>73.324179553440274</v>
      </c>
      <c r="FR15" s="66">
        <v>73.093664540721008</v>
      </c>
      <c r="FT15" s="4">
        <f t="shared" si="70"/>
        <v>24.632131037573473</v>
      </c>
      <c r="FU15" s="4">
        <f t="shared" si="71"/>
        <v>25.717308270210463</v>
      </c>
      <c r="FV15" s="4">
        <f t="shared" si="38"/>
        <v>26.048200562588843</v>
      </c>
      <c r="FW15" s="4">
        <f t="shared" si="38"/>
        <v>26.305320609617826</v>
      </c>
      <c r="FX15" s="4">
        <f t="shared" si="38"/>
        <v>24.949288771324028</v>
      </c>
      <c r="FY15" s="4">
        <f t="shared" si="38"/>
        <v>24.330037714886487</v>
      </c>
      <c r="FZ15" s="4">
        <f t="shared" si="38"/>
        <v>28.402434876840601</v>
      </c>
      <c r="GA15" s="4">
        <f t="shared" si="38"/>
        <v>28.300241630693105</v>
      </c>
      <c r="GC15" s="11"/>
    </row>
    <row r="16" spans="1:188" s="4" customFormat="1" x14ac:dyDescent="0.25">
      <c r="A16" s="63">
        <v>18</v>
      </c>
      <c r="B16" s="63" t="s">
        <v>24</v>
      </c>
      <c r="C16" s="63">
        <v>20</v>
      </c>
      <c r="D16" s="56">
        <v>256</v>
      </c>
      <c r="E16" s="63">
        <v>3296</v>
      </c>
      <c r="F16" s="63">
        <v>608</v>
      </c>
      <c r="G16" s="63">
        <v>480</v>
      </c>
      <c r="H16" s="63">
        <v>3323</v>
      </c>
      <c r="I16" s="63">
        <v>439</v>
      </c>
      <c r="J16" s="63">
        <v>580</v>
      </c>
      <c r="K16" s="4">
        <v>10337</v>
      </c>
      <c r="L16" s="4">
        <v>630</v>
      </c>
      <c r="M16" s="4">
        <v>547</v>
      </c>
      <c r="N16" s="4">
        <v>12201</v>
      </c>
      <c r="O16" s="4">
        <v>788</v>
      </c>
      <c r="P16" s="4">
        <v>883</v>
      </c>
      <c r="Q16" s="4" t="s">
        <v>0</v>
      </c>
      <c r="R16" s="63">
        <v>1</v>
      </c>
      <c r="S16" s="56">
        <v>256</v>
      </c>
      <c r="T16" s="65">
        <f t="shared" si="8"/>
        <v>52.349284371837498</v>
      </c>
      <c r="U16" s="65">
        <f t="shared" si="9"/>
        <v>94.449516158480918</v>
      </c>
      <c r="V16" s="65">
        <f t="shared" si="10"/>
        <v>96.557041925187391</v>
      </c>
      <c r="W16" s="65">
        <f t="shared" si="11"/>
        <v>54.070490670352456</v>
      </c>
      <c r="X16" s="65">
        <f t="shared" si="12"/>
        <v>96.199463249935064</v>
      </c>
      <c r="Y16" s="65">
        <f t="shared" si="13"/>
        <v>96.788038211269551</v>
      </c>
      <c r="Z16" s="65">
        <f t="shared" si="14"/>
        <v>54.522657281126264</v>
      </c>
      <c r="AA16" s="65">
        <f t="shared" si="15"/>
        <v>97.817501558927461</v>
      </c>
      <c r="AB16" s="65">
        <f t="shared" si="16"/>
        <v>98.549148586281902</v>
      </c>
      <c r="AC16" s="65">
        <f t="shared" si="17"/>
        <v>51.10897397367313</v>
      </c>
      <c r="AD16" s="65">
        <f t="shared" si="18"/>
        <v>97.448351790687127</v>
      </c>
      <c r="AE16" s="65">
        <f t="shared" si="19"/>
        <v>98.351289280579564</v>
      </c>
      <c r="AF16" s="4" t="s">
        <v>0</v>
      </c>
      <c r="AG16" s="63">
        <v>20</v>
      </c>
      <c r="AH16" s="56">
        <v>256</v>
      </c>
      <c r="AI16" s="65">
        <f t="shared" si="39"/>
        <v>53.209887521094977</v>
      </c>
      <c r="AJ16" s="65">
        <f t="shared" si="40"/>
        <v>52.815815627399701</v>
      </c>
      <c r="AL16" s="4" t="s">
        <v>0</v>
      </c>
      <c r="AM16" s="56">
        <v>256</v>
      </c>
      <c r="AN16" s="66">
        <f t="shared" si="20"/>
        <v>41.239628637385941</v>
      </c>
      <c r="AO16" s="66">
        <f t="shared" si="21"/>
        <v>43.347154404092414</v>
      </c>
      <c r="AP16" s="66">
        <f t="shared" si="22"/>
        <v>42.989575728840087</v>
      </c>
      <c r="AQ16" s="66">
        <f t="shared" si="23"/>
        <v>43.578150690174574</v>
      </c>
      <c r="AR16" s="66">
        <f t="shared" si="24"/>
        <v>45.00168593152776</v>
      </c>
      <c r="AS16" s="66">
        <f t="shared" si="25"/>
        <v>45.733332958882201</v>
      </c>
      <c r="AT16" s="66">
        <f t="shared" si="26"/>
        <v>44.632536163287426</v>
      </c>
      <c r="AU16" s="66">
        <f t="shared" si="27"/>
        <v>45.535473653179864</v>
      </c>
      <c r="AW16" s="4" t="s">
        <v>0</v>
      </c>
      <c r="AX16" s="4" t="s">
        <v>0</v>
      </c>
      <c r="AY16" s="56">
        <v>256</v>
      </c>
      <c r="AZ16" s="147">
        <f t="shared" si="41"/>
        <v>42.114602183113014</v>
      </c>
      <c r="BA16" s="67">
        <f t="shared" si="42"/>
        <v>43.462652547133494</v>
      </c>
      <c r="BB16" s="67">
        <f t="shared" si="43"/>
        <v>44.817111047407593</v>
      </c>
      <c r="BC16" s="67">
        <f t="shared" si="44"/>
        <v>45.634403306031032</v>
      </c>
      <c r="BD16" s="67"/>
      <c r="BE16" s="4" t="s">
        <v>0</v>
      </c>
      <c r="BF16" s="56">
        <v>256</v>
      </c>
      <c r="BG16" s="146">
        <v>41.239628637385941</v>
      </c>
      <c r="BH16" s="146">
        <v>42.989575728840087</v>
      </c>
      <c r="BI16" s="144">
        <v>43.347154404092414</v>
      </c>
      <c r="BJ16" s="126">
        <v>43.578150690174574</v>
      </c>
      <c r="BK16" s="126">
        <v>45.00168593152776</v>
      </c>
      <c r="BL16" s="126">
        <v>44.632536163287426</v>
      </c>
      <c r="BM16" s="66">
        <v>45.733332958882201</v>
      </c>
      <c r="BN16" s="66">
        <v>45.535473653179864</v>
      </c>
      <c r="BP16" s="4" t="s">
        <v>0</v>
      </c>
      <c r="BQ16" s="56">
        <v>256</v>
      </c>
      <c r="BR16" s="68">
        <f t="shared" si="45"/>
        <v>3.3642706815584903E-5</v>
      </c>
      <c r="BS16" s="68">
        <f t="shared" si="46"/>
        <v>1.4199630919548467E-7</v>
      </c>
      <c r="BT16" s="68">
        <f t="shared" si="47"/>
        <v>1.3151494960128767E-6</v>
      </c>
      <c r="BU16" s="68">
        <f t="shared" si="48"/>
        <v>3.1762561673053811E-6</v>
      </c>
      <c r="BW16" s="4" t="s">
        <v>0</v>
      </c>
      <c r="BX16" s="56">
        <v>256</v>
      </c>
      <c r="BY16" s="68">
        <f t="shared" si="49"/>
        <v>3.3642706815584903E-5</v>
      </c>
      <c r="BZ16" s="68">
        <f t="shared" si="50"/>
        <v>1.4199630919548467E-7</v>
      </c>
      <c r="CA16" s="68">
        <f t="shared" si="51"/>
        <v>1.3151494960128767E-6</v>
      </c>
      <c r="CB16" s="68">
        <f t="shared" si="52"/>
        <v>3.1762561673053811E-6</v>
      </c>
      <c r="CD16" s="4" t="s">
        <v>0</v>
      </c>
      <c r="CE16" s="56">
        <v>256</v>
      </c>
      <c r="CF16" s="69">
        <f t="shared" si="53"/>
        <v>3.3642706815584903E-5</v>
      </c>
      <c r="CG16" s="69">
        <f t="shared" si="54"/>
        <v>1.4199630919548467E-7</v>
      </c>
      <c r="CH16" s="69">
        <f t="shared" si="55"/>
        <v>1.3151494960128767E-6</v>
      </c>
      <c r="CI16" s="69">
        <f t="shared" si="56"/>
        <v>3.1762561673053811E-6</v>
      </c>
      <c r="CK16" s="4" t="s">
        <v>0</v>
      </c>
      <c r="CL16" s="82">
        <v>256</v>
      </c>
      <c r="CM16" s="69">
        <v>3.3642706815584903E-5</v>
      </c>
      <c r="CN16" s="69">
        <v>1.4199630919548467E-7</v>
      </c>
      <c r="CO16" s="69">
        <v>1.3151494960128767E-6</v>
      </c>
      <c r="CP16" s="69">
        <v>3.1762561673053811E-6</v>
      </c>
      <c r="CR16" s="4" t="s">
        <v>0</v>
      </c>
      <c r="CS16" s="56">
        <v>256</v>
      </c>
      <c r="CT16" s="70">
        <f t="shared" si="28"/>
        <v>256</v>
      </c>
      <c r="CU16" s="70">
        <f t="shared" si="28"/>
        <v>256</v>
      </c>
      <c r="CV16" s="70">
        <f t="shared" si="29"/>
        <v>256</v>
      </c>
      <c r="CW16" s="70">
        <f t="shared" si="30"/>
        <v>256</v>
      </c>
      <c r="CY16" s="4" t="s">
        <v>0</v>
      </c>
      <c r="CZ16" s="56">
        <v>256</v>
      </c>
      <c r="DA16" s="68">
        <f t="shared" si="57"/>
        <v>3.3642706815584903E-5</v>
      </c>
      <c r="DB16" s="68">
        <f t="shared" si="58"/>
        <v>1.4199630919548467E-7</v>
      </c>
      <c r="DC16" s="68">
        <f t="shared" si="59"/>
        <v>1.3151494960128767E-6</v>
      </c>
      <c r="DD16" s="68">
        <f t="shared" si="60"/>
        <v>3.1762561673053811E-6</v>
      </c>
      <c r="DF16" s="4" t="s">
        <v>0</v>
      </c>
      <c r="DG16" s="56">
        <v>256</v>
      </c>
      <c r="DH16" s="69">
        <f t="shared" si="31"/>
        <v>3.3642706815584903E-5</v>
      </c>
      <c r="DI16" s="69">
        <f t="shared" si="32"/>
        <v>1.4199630919548467E-7</v>
      </c>
      <c r="DJ16" s="69">
        <f t="shared" si="33"/>
        <v>1.3151494960128767E-6</v>
      </c>
      <c r="DK16" s="69">
        <f t="shared" si="34"/>
        <v>3.1762561673053811E-6</v>
      </c>
      <c r="DM16" s="63" t="s">
        <v>0</v>
      </c>
      <c r="DN16" s="56">
        <v>256</v>
      </c>
      <c r="DO16" s="4">
        <v>3.3642706815584903E-5</v>
      </c>
      <c r="DP16" s="4">
        <v>1.4199630919548467E-7</v>
      </c>
      <c r="DQ16" s="4">
        <v>1.3151494960128767E-6</v>
      </c>
      <c r="DR16" s="4">
        <v>3.1762561673053811E-6</v>
      </c>
      <c r="DT16" s="63" t="s">
        <v>0</v>
      </c>
      <c r="DU16" s="56">
        <v>256</v>
      </c>
      <c r="DV16" s="62">
        <f t="shared" si="35"/>
        <v>256</v>
      </c>
      <c r="DW16" s="62">
        <f t="shared" si="35"/>
        <v>256</v>
      </c>
      <c r="DX16" s="62">
        <f t="shared" si="36"/>
        <v>256</v>
      </c>
      <c r="DY16" s="62">
        <f t="shared" si="37"/>
        <v>256</v>
      </c>
      <c r="EA16" s="63"/>
      <c r="EG16" s="71"/>
      <c r="EH16" s="71"/>
      <c r="EI16" s="71"/>
      <c r="EJ16" s="71"/>
      <c r="EK16" s="71"/>
      <c r="EM16" s="63"/>
      <c r="EN16" s="72">
        <f>MEDIAN(EN9:EO9)</f>
        <v>74.852718748985396</v>
      </c>
      <c r="EO16" s="72">
        <f>MEDIAN(EP9:EQ9)</f>
        <v>85.276644310798801</v>
      </c>
      <c r="EP16" s="72">
        <f>MEDIAN(ER9:ES9)</f>
        <v>58.467590689816632</v>
      </c>
      <c r="EQ16" s="72">
        <f>MEDIAN(ET9:EU9)</f>
        <v>90.541817824972426</v>
      </c>
      <c r="EW16" s="63" t="s">
        <v>0</v>
      </c>
      <c r="EX16" s="56">
        <v>256</v>
      </c>
      <c r="EY16" s="66">
        <f t="shared" si="61"/>
        <v>41.239628637385941</v>
      </c>
      <c r="EZ16" s="66">
        <f t="shared" si="62"/>
        <v>42.989575728840087</v>
      </c>
      <c r="FA16" s="66">
        <f t="shared" si="63"/>
        <v>43.347154404092414</v>
      </c>
      <c r="FB16" s="66">
        <f t="shared" si="64"/>
        <v>43.578150690174574</v>
      </c>
      <c r="FC16" s="66">
        <f t="shared" si="65"/>
        <v>45.00168593152776</v>
      </c>
      <c r="FD16" s="66">
        <f t="shared" si="66"/>
        <v>44.632536163287426</v>
      </c>
      <c r="FE16" s="66">
        <f t="shared" si="67"/>
        <v>45.733332958882201</v>
      </c>
      <c r="FF16" s="66">
        <f t="shared" si="68"/>
        <v>45.535473653179864</v>
      </c>
      <c r="FH16" s="63" t="s">
        <v>0</v>
      </c>
      <c r="FI16" s="56">
        <v>256</v>
      </c>
      <c r="FJ16" s="64">
        <f t="shared" si="69"/>
        <v>2.4082399653118496</v>
      </c>
      <c r="FK16" s="66">
        <v>41.239628637385941</v>
      </c>
      <c r="FL16" s="66">
        <v>42.989575728840087</v>
      </c>
      <c r="FM16" s="66">
        <v>43.347154404092414</v>
      </c>
      <c r="FN16" s="66">
        <v>43.578150690174574</v>
      </c>
      <c r="FO16" s="66">
        <v>45.00168593152776</v>
      </c>
      <c r="FP16" s="66">
        <v>44.632536163287426</v>
      </c>
      <c r="FQ16" s="66">
        <v>45.733332958882201</v>
      </c>
      <c r="FR16" s="66">
        <v>45.535473653179864</v>
      </c>
    </row>
    <row r="17" spans="1:183" s="18" customFormat="1" x14ac:dyDescent="0.25">
      <c r="A17" s="128">
        <v>17</v>
      </c>
      <c r="B17" s="128" t="s">
        <v>11</v>
      </c>
      <c r="C17" s="128" t="s">
        <v>2</v>
      </c>
      <c r="D17" s="129">
        <v>0</v>
      </c>
      <c r="E17" s="128">
        <v>7028</v>
      </c>
      <c r="F17" s="128">
        <v>10483</v>
      </c>
      <c r="G17" s="128">
        <v>13985</v>
      </c>
      <c r="H17" s="128">
        <v>7089</v>
      </c>
      <c r="I17" s="128">
        <v>11518</v>
      </c>
      <c r="J17" s="128">
        <v>17278</v>
      </c>
      <c r="K17" s="18">
        <v>23221</v>
      </c>
      <c r="L17" s="18">
        <v>28790</v>
      </c>
      <c r="M17" s="18">
        <v>37227</v>
      </c>
      <c r="N17" s="18">
        <v>23016</v>
      </c>
      <c r="O17" s="18">
        <v>33421</v>
      </c>
      <c r="P17" s="18">
        <v>54256</v>
      </c>
      <c r="Q17" s="18" t="s">
        <v>68</v>
      </c>
      <c r="R17" s="128">
        <v>2</v>
      </c>
      <c r="S17" s="129">
        <v>0</v>
      </c>
      <c r="T17" s="130">
        <f>(1-(E49/E$4))*100</f>
        <v>-1.6047419401474583</v>
      </c>
      <c r="U17" s="130">
        <f>(1-(F49/F$4))*100</f>
        <v>4.2997991601241514</v>
      </c>
      <c r="V17" s="130">
        <f t="shared" ref="V17:AE24" si="72">(1-(G49/G$4))*100</f>
        <v>-0.31201807552989624</v>
      </c>
      <c r="W17" s="130">
        <f t="shared" si="72"/>
        <v>2.0179682100898377</v>
      </c>
      <c r="X17" s="130">
        <f t="shared" si="72"/>
        <v>0.28568955068825064</v>
      </c>
      <c r="Y17" s="130">
        <f t="shared" si="72"/>
        <v>4.3167658867506624</v>
      </c>
      <c r="Z17" s="130">
        <f t="shared" si="72"/>
        <v>-2.1601407831060238</v>
      </c>
      <c r="AA17" s="130">
        <f t="shared" si="72"/>
        <v>0.26328552622462142</v>
      </c>
      <c r="AB17" s="130">
        <f t="shared" si="72"/>
        <v>1.2598801124608761</v>
      </c>
      <c r="AC17" s="130">
        <f t="shared" si="72"/>
        <v>7.7718338642784097</v>
      </c>
      <c r="AD17" s="130">
        <f t="shared" si="72"/>
        <v>-8.2216177708697593</v>
      </c>
      <c r="AE17" s="130">
        <f t="shared" si="72"/>
        <v>-1.3051515208096109</v>
      </c>
      <c r="AF17" s="18" t="s">
        <v>68</v>
      </c>
      <c r="AG17" s="18" t="s">
        <v>68</v>
      </c>
      <c r="AH17" s="129">
        <v>0</v>
      </c>
      <c r="AI17" s="130">
        <f t="shared" si="39"/>
        <v>0.20661313497118972</v>
      </c>
      <c r="AJ17" s="130">
        <f t="shared" si="40"/>
        <v>2.8058465405861925</v>
      </c>
      <c r="AL17" s="18" t="s">
        <v>68</v>
      </c>
      <c r="AM17" s="129">
        <v>0</v>
      </c>
      <c r="AN17" s="131">
        <f t="shared" si="20"/>
        <v>4.0931860251529617</v>
      </c>
      <c r="AO17" s="131">
        <f t="shared" si="21"/>
        <v>-0.51863121050108596</v>
      </c>
      <c r="AP17" s="141">
        <f t="shared" si="22"/>
        <v>7.9076415717060922E-2</v>
      </c>
      <c r="AQ17" s="131">
        <f t="shared" si="23"/>
        <v>4.1101527517794727</v>
      </c>
      <c r="AR17" s="131">
        <f t="shared" si="24"/>
        <v>-2.5425610143615711</v>
      </c>
      <c r="AS17" s="131">
        <f t="shared" si="25"/>
        <v>-1.5459664281253165</v>
      </c>
      <c r="AT17" s="131">
        <f t="shared" si="26"/>
        <v>-11.027464311455951</v>
      </c>
      <c r="AU17" s="131">
        <f t="shared" si="27"/>
        <v>-4.1109980613958035</v>
      </c>
      <c r="AW17" s="18" t="s">
        <v>68</v>
      </c>
      <c r="AX17" s="18" t="s">
        <v>68</v>
      </c>
      <c r="AY17" s="129">
        <v>0</v>
      </c>
      <c r="AZ17" s="132">
        <f t="shared" si="41"/>
        <v>2.0861312204350111</v>
      </c>
      <c r="BA17" s="133">
        <f t="shared" si="42"/>
        <v>1.7957607706391934</v>
      </c>
      <c r="BB17" s="133">
        <f t="shared" si="43"/>
        <v>-6.7850126629087608</v>
      </c>
      <c r="BC17" s="133">
        <f t="shared" si="44"/>
        <v>-2.82848224476056</v>
      </c>
      <c r="BD17" s="133"/>
      <c r="BE17" s="18" t="s">
        <v>68</v>
      </c>
      <c r="BF17" s="129">
        <v>0</v>
      </c>
      <c r="BG17" s="143">
        <v>4.0931860251529617</v>
      </c>
      <c r="BH17" s="143">
        <v>7.9076415717060922E-2</v>
      </c>
      <c r="BI17" s="149">
        <v>-0.51863121050108596</v>
      </c>
      <c r="BJ17" s="149">
        <v>4.1101527517794727</v>
      </c>
      <c r="BK17" s="149">
        <v>-2.5425610143615711</v>
      </c>
      <c r="BL17" s="149">
        <v>-11.027464311455951</v>
      </c>
      <c r="BM17" s="131">
        <v>-1.5459664281253165</v>
      </c>
      <c r="BN17" s="131">
        <v>-4.1109980613958035</v>
      </c>
      <c r="BP17" s="18" t="s">
        <v>68</v>
      </c>
      <c r="BQ17" s="129">
        <v>0</v>
      </c>
      <c r="BR17" s="134">
        <f t="shared" si="45"/>
        <v>0.93722131306338397</v>
      </c>
      <c r="BS17" s="134">
        <f t="shared" si="46"/>
        <v>0.6627464011781723</v>
      </c>
      <c r="BT17" s="134">
        <f t="shared" si="47"/>
        <v>0.37321027954969255</v>
      </c>
      <c r="BU17" s="134">
        <f t="shared" si="48"/>
        <v>0.62779414526575605</v>
      </c>
      <c r="BW17" s="18" t="s">
        <v>68</v>
      </c>
      <c r="BX17" s="129">
        <v>0</v>
      </c>
      <c r="BY17" s="134" t="str">
        <f t="shared" si="49"/>
        <v/>
      </c>
      <c r="BZ17" s="134" t="str">
        <f t="shared" si="50"/>
        <v/>
      </c>
      <c r="CA17" s="134" t="str">
        <f t="shared" si="51"/>
        <v/>
      </c>
      <c r="CB17" s="134" t="str">
        <f t="shared" si="52"/>
        <v/>
      </c>
      <c r="CD17" s="18" t="s">
        <v>68</v>
      </c>
      <c r="CE17" s="129">
        <v>0</v>
      </c>
      <c r="CF17" s="135">
        <f t="shared" si="53"/>
        <v>0</v>
      </c>
      <c r="CG17" s="135">
        <f t="shared" si="54"/>
        <v>0</v>
      </c>
      <c r="CH17" s="135">
        <f t="shared" si="55"/>
        <v>0</v>
      </c>
      <c r="CI17" s="135">
        <f t="shared" si="56"/>
        <v>0</v>
      </c>
      <c r="CK17" s="18" t="s">
        <v>68</v>
      </c>
      <c r="CL17" s="129">
        <v>0</v>
      </c>
      <c r="CM17" s="135">
        <v>0</v>
      </c>
      <c r="CN17" s="135">
        <v>0</v>
      </c>
      <c r="CO17" s="135">
        <v>0</v>
      </c>
      <c r="CP17" s="135">
        <v>0</v>
      </c>
      <c r="CR17" s="18" t="s">
        <v>68</v>
      </c>
      <c r="CS17" s="129">
        <v>0</v>
      </c>
      <c r="CT17" s="136"/>
      <c r="CU17" s="136"/>
      <c r="CV17" s="136"/>
      <c r="CW17" s="136"/>
      <c r="CY17" s="18" t="s">
        <v>68</v>
      </c>
      <c r="CZ17" s="129">
        <v>0</v>
      </c>
      <c r="DA17" s="134" t="str">
        <f t="shared" ref="DA17:DD24" si="73">IF(AZ17&lt;AZ$1,"",BR17)</f>
        <v/>
      </c>
      <c r="DB17" s="134" t="str">
        <f t="shared" si="73"/>
        <v/>
      </c>
      <c r="DC17" s="134" t="str">
        <f t="shared" si="73"/>
        <v/>
      </c>
      <c r="DD17" s="134" t="str">
        <f t="shared" si="73"/>
        <v/>
      </c>
      <c r="DF17" s="18" t="s">
        <v>68</v>
      </c>
      <c r="DG17" s="129">
        <v>0</v>
      </c>
      <c r="DH17" s="135">
        <f t="shared" si="31"/>
        <v>0</v>
      </c>
      <c r="DI17" s="135">
        <f t="shared" si="32"/>
        <v>0</v>
      </c>
      <c r="DJ17" s="135">
        <f t="shared" si="33"/>
        <v>0</v>
      </c>
      <c r="DK17" s="135">
        <f t="shared" si="34"/>
        <v>0</v>
      </c>
      <c r="DM17" s="128" t="s">
        <v>68</v>
      </c>
      <c r="DN17" s="137">
        <v>0</v>
      </c>
      <c r="DO17" s="18">
        <v>0</v>
      </c>
      <c r="DP17" s="18">
        <v>0</v>
      </c>
      <c r="DQ17" s="18">
        <v>0</v>
      </c>
      <c r="DR17" s="18">
        <v>0</v>
      </c>
      <c r="DT17" s="128" t="s">
        <v>68</v>
      </c>
      <c r="DU17" s="137">
        <v>0</v>
      </c>
      <c r="DV17" s="138"/>
      <c r="DW17" s="138"/>
      <c r="DX17" s="138"/>
      <c r="DY17" s="138"/>
      <c r="EA17" s="128"/>
      <c r="EG17" s="139"/>
      <c r="EH17" s="139"/>
      <c r="EI17" s="139"/>
      <c r="EJ17" s="139"/>
      <c r="EK17" s="139"/>
      <c r="EM17" s="128"/>
      <c r="EW17" s="128" t="s">
        <v>68</v>
      </c>
      <c r="EX17" s="137">
        <v>0</v>
      </c>
      <c r="EY17" s="131" t="str">
        <f>IF($AZ17&lt;$AZ$2,"",#REF!)</f>
        <v/>
      </c>
      <c r="EZ17" s="131" t="str">
        <f>IF($AZ17&lt;$AZ$2,"",#REF!)</f>
        <v/>
      </c>
      <c r="FA17" s="131" t="str">
        <f>IF($BA17&lt;$BA$2,"",#REF!)</f>
        <v/>
      </c>
      <c r="FB17" s="131" t="str">
        <f>IF($BA17&lt;$BA$2,"",#REF!)</f>
        <v/>
      </c>
      <c r="FC17" s="131" t="str">
        <f>IF($BB17&lt;$BB$2,"",#REF!)</f>
        <v/>
      </c>
      <c r="FD17" s="131" t="str">
        <f>IF($BB17&lt;$BB$2,"",#REF!)</f>
        <v/>
      </c>
      <c r="FE17" s="131" t="str">
        <f>IF($BC17&lt;$BC$2,"",#REF!)</f>
        <v/>
      </c>
      <c r="FF17" s="131" t="str">
        <f>IF($BC17&lt;$BC$2,"",#REF!)</f>
        <v/>
      </c>
      <c r="FH17" s="128" t="s">
        <v>68</v>
      </c>
      <c r="FI17" s="137">
        <v>0</v>
      </c>
      <c r="FJ17" s="137"/>
      <c r="FK17" s="131" t="s">
        <v>56</v>
      </c>
      <c r="FL17" s="131" t="s">
        <v>56</v>
      </c>
      <c r="FM17" s="131" t="s">
        <v>56</v>
      </c>
      <c r="FN17" s="131" t="s">
        <v>56</v>
      </c>
      <c r="FO17" s="131" t="s">
        <v>56</v>
      </c>
      <c r="FP17" s="131" t="s">
        <v>56</v>
      </c>
      <c r="FQ17" s="131" t="s">
        <v>56</v>
      </c>
      <c r="FR17" s="131" t="s">
        <v>56</v>
      </c>
      <c r="FT17" s="140">
        <f>SUM(FT9:FT15)</f>
        <v>89.727767553533781</v>
      </c>
      <c r="FU17" s="140">
        <f t="shared" ref="FU17:GA17" si="74">SUM(FU9:FU15)</f>
        <v>96.779925564583195</v>
      </c>
      <c r="FV17" s="140">
        <f t="shared" si="74"/>
        <v>111.41986374211771</v>
      </c>
      <c r="FW17" s="140">
        <f t="shared" si="74"/>
        <v>112.75973437388031</v>
      </c>
      <c r="FX17" s="140">
        <f t="shared" si="74"/>
        <v>50.652087000920105</v>
      </c>
      <c r="FY17" s="140">
        <f t="shared" si="74"/>
        <v>51.425540945472711</v>
      </c>
      <c r="FZ17" s="140">
        <f t="shared" si="74"/>
        <v>104.02084547894317</v>
      </c>
      <c r="GA17" s="140">
        <f t="shared" si="74"/>
        <v>96.813111615654606</v>
      </c>
    </row>
    <row r="18" spans="1:183" s="4" customFormat="1" x14ac:dyDescent="0.25">
      <c r="A18" s="63">
        <v>26</v>
      </c>
      <c r="B18" s="63" t="s">
        <v>13</v>
      </c>
      <c r="C18" s="63" t="s">
        <v>2</v>
      </c>
      <c r="D18" s="56">
        <v>0</v>
      </c>
      <c r="E18" s="63">
        <v>7317</v>
      </c>
      <c r="F18" s="63">
        <v>8993</v>
      </c>
      <c r="G18" s="63">
        <v>12874</v>
      </c>
      <c r="H18" s="63">
        <v>7366</v>
      </c>
      <c r="I18" s="63">
        <v>12105</v>
      </c>
      <c r="J18" s="63">
        <v>17672</v>
      </c>
      <c r="K18" s="4">
        <v>25698</v>
      </c>
      <c r="L18" s="4">
        <v>29080</v>
      </c>
      <c r="M18" s="4">
        <v>36601</v>
      </c>
      <c r="N18" s="4">
        <v>25894</v>
      </c>
      <c r="O18" s="4">
        <v>35013</v>
      </c>
      <c r="P18" s="4">
        <v>53557</v>
      </c>
      <c r="Q18" s="4" t="s">
        <v>68</v>
      </c>
      <c r="R18" s="63">
        <v>2</v>
      </c>
      <c r="S18" s="56">
        <v>0</v>
      </c>
      <c r="T18" s="65">
        <f>(1-(E50/E$4))*100</f>
        <v>-5.7828538383692285</v>
      </c>
      <c r="U18" s="65">
        <f t="shared" ref="U18:U24" si="75">(1-(F50/F$4))*100</f>
        <v>17.902136205952168</v>
      </c>
      <c r="V18" s="65">
        <f t="shared" si="72"/>
        <v>7.6569953017967984</v>
      </c>
      <c r="W18" s="65">
        <f t="shared" si="72"/>
        <v>-1.8106427090532229</v>
      </c>
      <c r="X18" s="65">
        <f t="shared" si="72"/>
        <v>-4.7961215479179309</v>
      </c>
      <c r="Y18" s="65">
        <f t="shared" si="72"/>
        <v>2.1348470164751499</v>
      </c>
      <c r="Z18" s="65">
        <f t="shared" si="72"/>
        <v>-13.057633084029918</v>
      </c>
      <c r="AA18" s="65">
        <f t="shared" si="72"/>
        <v>-0.74135661331671265</v>
      </c>
      <c r="AB18" s="65">
        <f t="shared" si="72"/>
        <v>2.9202694817251129</v>
      </c>
      <c r="AC18" s="65">
        <f t="shared" si="72"/>
        <v>-3.7606940353829721</v>
      </c>
      <c r="AD18" s="65"/>
      <c r="AE18" s="65">
        <f t="shared" si="72"/>
        <v>0</v>
      </c>
      <c r="AF18" s="4" t="s">
        <v>68</v>
      </c>
      <c r="AG18" s="4" t="s">
        <v>68</v>
      </c>
      <c r="AH18" s="56">
        <v>0</v>
      </c>
      <c r="AI18" s="65">
        <f t="shared" si="39"/>
        <v>-3.7967482737112257</v>
      </c>
      <c r="AJ18" s="65">
        <f t="shared" si="40"/>
        <v>-8.409163559706446</v>
      </c>
      <c r="AL18" s="4" t="s">
        <v>68</v>
      </c>
      <c r="AM18" s="56">
        <v>0</v>
      </c>
      <c r="AN18" s="66">
        <f t="shared" si="20"/>
        <v>21.698884479663395</v>
      </c>
      <c r="AO18" s="66">
        <f t="shared" si="21"/>
        <v>11.453743575508025</v>
      </c>
      <c r="AP18" s="66">
        <f t="shared" si="22"/>
        <v>-0.99937327420670519</v>
      </c>
      <c r="AQ18" s="66">
        <f t="shared" si="23"/>
        <v>5.931595290186376</v>
      </c>
      <c r="AR18" s="66">
        <f t="shared" si="24"/>
        <v>7.6678069463897334</v>
      </c>
      <c r="AS18" s="66">
        <f t="shared" si="25"/>
        <v>11.329433041431558</v>
      </c>
      <c r="AT18" s="66">
        <f t="shared" si="26"/>
        <v>8.409163559706446</v>
      </c>
      <c r="AU18" s="66">
        <f t="shared" si="27"/>
        <v>8.409163559706446</v>
      </c>
      <c r="AW18" s="4" t="s">
        <v>68</v>
      </c>
      <c r="AX18" s="4" t="s">
        <v>68</v>
      </c>
      <c r="AY18" s="56">
        <v>0</v>
      </c>
      <c r="AZ18" s="78">
        <f t="shared" si="41"/>
        <v>10.349755602728344</v>
      </c>
      <c r="BA18" s="67">
        <f t="shared" si="42"/>
        <v>8.6926694328472003</v>
      </c>
      <c r="BB18" s="67">
        <f t="shared" si="43"/>
        <v>8.0384852530480906</v>
      </c>
      <c r="BC18" s="67">
        <f t="shared" si="44"/>
        <v>9.8692983005690031</v>
      </c>
      <c r="BD18" s="67"/>
      <c r="BE18" s="4" t="s">
        <v>68</v>
      </c>
      <c r="BF18" s="56">
        <v>0</v>
      </c>
      <c r="BG18" s="142">
        <v>21.698884479663395</v>
      </c>
      <c r="BH18" s="142">
        <v>-0.99937327420670519</v>
      </c>
      <c r="BI18" s="145">
        <v>11.453743575508025</v>
      </c>
      <c r="BJ18" s="145">
        <v>5.931595290186376</v>
      </c>
      <c r="BK18" s="145">
        <v>7.6678069463897334</v>
      </c>
      <c r="BL18" s="145">
        <v>8.409163559706446</v>
      </c>
      <c r="BM18" s="66">
        <v>11.329433041431558</v>
      </c>
      <c r="BN18" s="66">
        <v>8.409163559706446</v>
      </c>
      <c r="BP18" s="4" t="s">
        <v>68</v>
      </c>
      <c r="BQ18" s="56">
        <v>0</v>
      </c>
      <c r="BR18" s="68">
        <f t="shared" si="45"/>
        <v>0.32320346173589887</v>
      </c>
      <c r="BS18" s="68">
        <f t="shared" si="46"/>
        <v>8.7226582747304895E-2</v>
      </c>
      <c r="BT18" s="68">
        <f t="shared" si="47"/>
        <v>0.15716009927950736</v>
      </c>
      <c r="BU18" s="68">
        <f t="shared" si="48"/>
        <v>0.16433442481907631</v>
      </c>
      <c r="BW18" s="4" t="s">
        <v>68</v>
      </c>
      <c r="BX18" s="56">
        <v>0</v>
      </c>
      <c r="BY18" s="68" t="str">
        <f t="shared" si="49"/>
        <v/>
      </c>
      <c r="BZ18" s="68" t="str">
        <f t="shared" si="50"/>
        <v/>
      </c>
      <c r="CA18" s="68" t="str">
        <f t="shared" si="51"/>
        <v/>
      </c>
      <c r="CB18" s="68" t="str">
        <f t="shared" si="52"/>
        <v/>
      </c>
      <c r="CD18" s="4" t="s">
        <v>68</v>
      </c>
      <c r="CE18" s="56">
        <v>0</v>
      </c>
      <c r="CF18" s="69">
        <f t="shared" si="53"/>
        <v>0</v>
      </c>
      <c r="CG18" s="69">
        <f t="shared" si="54"/>
        <v>0</v>
      </c>
      <c r="CH18" s="69">
        <f t="shared" si="55"/>
        <v>0</v>
      </c>
      <c r="CI18" s="69">
        <f t="shared" si="56"/>
        <v>0</v>
      </c>
      <c r="CK18" s="4" t="s">
        <v>68</v>
      </c>
      <c r="CL18" s="56">
        <v>0</v>
      </c>
      <c r="CM18" s="69">
        <v>0</v>
      </c>
      <c r="CN18" s="69">
        <v>0</v>
      </c>
      <c r="CO18" s="69">
        <v>0</v>
      </c>
      <c r="CP18" s="69">
        <v>0</v>
      </c>
      <c r="CR18" s="4" t="s">
        <v>68</v>
      </c>
      <c r="CS18" s="56">
        <v>0</v>
      </c>
      <c r="CT18" s="70"/>
      <c r="CU18" s="70"/>
      <c r="CV18" s="70"/>
      <c r="CW18" s="70"/>
      <c r="CY18" s="4" t="s">
        <v>68</v>
      </c>
      <c r="CZ18" s="56">
        <v>0</v>
      </c>
      <c r="DA18" s="68" t="str">
        <f t="shared" si="73"/>
        <v/>
      </c>
      <c r="DB18" s="68" t="str">
        <f t="shared" si="73"/>
        <v/>
      </c>
      <c r="DC18" s="68" t="str">
        <f t="shared" si="73"/>
        <v/>
      </c>
      <c r="DD18" s="68" t="str">
        <f t="shared" si="73"/>
        <v/>
      </c>
      <c r="DF18" s="4" t="s">
        <v>68</v>
      </c>
      <c r="DG18" s="56"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M18" s="63" t="s">
        <v>68</v>
      </c>
      <c r="DN18" s="64">
        <v>0</v>
      </c>
      <c r="DO18" s="4">
        <v>0</v>
      </c>
      <c r="DP18" s="4">
        <v>0</v>
      </c>
      <c r="DQ18" s="4">
        <v>0</v>
      </c>
      <c r="DR18" s="4">
        <v>0</v>
      </c>
      <c r="DT18" s="63" t="s">
        <v>68</v>
      </c>
      <c r="DU18" s="64">
        <v>0</v>
      </c>
      <c r="DV18" s="62"/>
      <c r="DW18" s="62"/>
      <c r="DX18" s="62"/>
      <c r="DY18" s="62"/>
      <c r="EA18" s="63"/>
      <c r="EG18" s="71"/>
      <c r="EH18" s="71"/>
      <c r="EI18" s="71"/>
      <c r="EJ18" s="71"/>
      <c r="EK18" s="71"/>
      <c r="EM18" s="63"/>
      <c r="EW18" s="63" t="s">
        <v>68</v>
      </c>
      <c r="EX18" s="64">
        <v>0</v>
      </c>
      <c r="EY18" s="66" t="str">
        <f>IF($AZ18&lt;$AZ$2,"",#REF!)</f>
        <v/>
      </c>
      <c r="EZ18" s="66" t="str">
        <f>IF($AZ18&lt;$AZ$2,"",#REF!)</f>
        <v/>
      </c>
      <c r="FA18" s="66" t="str">
        <f>IF($BA18&lt;$BA$2,"",#REF!)</f>
        <v/>
      </c>
      <c r="FB18" s="66" t="str">
        <f>IF($BA18&lt;$BA$2,"",#REF!)</f>
        <v/>
      </c>
      <c r="FC18" s="66" t="str">
        <f>IF($BB18&lt;$BB$2,"",#REF!)</f>
        <v/>
      </c>
      <c r="FD18" s="66" t="str">
        <f>IF($BB18&lt;$BB$2,"",#REF!)</f>
        <v/>
      </c>
      <c r="FE18" s="66" t="str">
        <f>IF($BC18&lt;$BC$2,"",#REF!)</f>
        <v/>
      </c>
      <c r="FF18" s="66" t="str">
        <f>IF($BC18&lt;$BC$2,"",#REF!)</f>
        <v/>
      </c>
      <c r="FH18" s="63" t="s">
        <v>68</v>
      </c>
      <c r="FI18" s="64">
        <v>0</v>
      </c>
      <c r="FJ18" s="64"/>
      <c r="FK18" s="66" t="s">
        <v>56</v>
      </c>
      <c r="FL18" s="66" t="s">
        <v>56</v>
      </c>
      <c r="FM18" s="66" t="s">
        <v>56</v>
      </c>
      <c r="FN18" s="66" t="s">
        <v>56</v>
      </c>
      <c r="FO18" s="66" t="s">
        <v>56</v>
      </c>
      <c r="FP18" s="66" t="s">
        <v>56</v>
      </c>
      <c r="FQ18" s="66" t="s">
        <v>56</v>
      </c>
      <c r="FR18" s="66" t="s">
        <v>56</v>
      </c>
    </row>
    <row r="19" spans="1:183" s="4" customFormat="1" x14ac:dyDescent="0.25">
      <c r="A19" s="63">
        <v>31</v>
      </c>
      <c r="B19" s="63" t="s">
        <v>15</v>
      </c>
      <c r="C19" s="63" t="s">
        <v>2</v>
      </c>
      <c r="D19" s="56">
        <v>0</v>
      </c>
      <c r="E19" s="63">
        <v>7225</v>
      </c>
      <c r="F19" s="63">
        <v>12799</v>
      </c>
      <c r="G19" s="63">
        <v>15711</v>
      </c>
      <c r="H19" s="63">
        <v>8664</v>
      </c>
      <c r="I19" s="63">
        <v>12217</v>
      </c>
      <c r="J19" s="63">
        <v>20534</v>
      </c>
      <c r="K19" s="4">
        <v>24662</v>
      </c>
      <c r="L19" s="4">
        <v>30578</v>
      </c>
      <c r="M19" s="4">
        <v>40067</v>
      </c>
      <c r="N19" s="4">
        <v>25189</v>
      </c>
      <c r="O19" s="4">
        <v>31677</v>
      </c>
      <c r="P19" s="4">
        <v>53814</v>
      </c>
      <c r="Q19" s="4" t="s">
        <v>68</v>
      </c>
      <c r="R19" s="63">
        <v>2</v>
      </c>
      <c r="S19" s="56">
        <v>0</v>
      </c>
      <c r="T19" s="65">
        <f t="shared" ref="T19:T23" si="76">(1-(E51/E$4))*100</f>
        <v>-4.4527974555443217</v>
      </c>
      <c r="U19" s="65">
        <f t="shared" si="75"/>
        <v>-16.843162315136027</v>
      </c>
      <c r="V19" s="65">
        <f t="shared" si="72"/>
        <v>-12.692321486210245</v>
      </c>
      <c r="W19" s="65"/>
      <c r="X19" s="65">
        <f t="shared" si="72"/>
        <v>-5.765734568435632</v>
      </c>
      <c r="Y19" s="65">
        <f t="shared" si="72"/>
        <v>-13.714523051363692</v>
      </c>
      <c r="Z19" s="65">
        <f t="shared" si="72"/>
        <v>-8.4997800263968415</v>
      </c>
      <c r="AA19" s="65"/>
      <c r="AB19" s="65">
        <f t="shared" si="72"/>
        <v>-6.2728767704631094</v>
      </c>
      <c r="AC19" s="65">
        <f t="shared" si="72"/>
        <v>-0.93566548456252008</v>
      </c>
      <c r="AD19" s="65">
        <f t="shared" si="72"/>
        <v>-2.5743151350301252</v>
      </c>
      <c r="AE19" s="65">
        <f t="shared" si="72"/>
        <v>-0.47986257632055551</v>
      </c>
      <c r="AF19" s="4" t="s">
        <v>68</v>
      </c>
      <c r="AG19" s="4" t="s">
        <v>68</v>
      </c>
      <c r="AH19" s="56">
        <v>0</v>
      </c>
      <c r="AI19" s="65">
        <f t="shared" si="39"/>
        <v>-4.4527974555443217</v>
      </c>
      <c r="AJ19" s="65">
        <f t="shared" si="40"/>
        <v>-4.7177227554796808</v>
      </c>
      <c r="AL19" s="4" t="s">
        <v>68</v>
      </c>
      <c r="AM19" s="56">
        <v>0</v>
      </c>
      <c r="AN19" s="66">
        <f t="shared" si="20"/>
        <v>-12.390364859591706</v>
      </c>
      <c r="AO19" s="66">
        <f t="shared" si="21"/>
        <v>-8.2395240306659225</v>
      </c>
      <c r="AP19" s="66">
        <f t="shared" si="22"/>
        <v>-1.3129371128913103</v>
      </c>
      <c r="AQ19" s="66">
        <f t="shared" si="23"/>
        <v>-9.2617255958193709</v>
      </c>
      <c r="AR19" s="66">
        <f>AA19-$AJ19</f>
        <v>4.7177227554796808</v>
      </c>
      <c r="AS19" s="66">
        <f t="shared" si="25"/>
        <v>-1.5551540149834286</v>
      </c>
      <c r="AT19" s="66">
        <f t="shared" si="26"/>
        <v>2.1434076204495556</v>
      </c>
      <c r="AU19" s="66">
        <f t="shared" si="27"/>
        <v>4.2378601791591253</v>
      </c>
      <c r="AW19" s="4" t="s">
        <v>68</v>
      </c>
      <c r="AX19" s="4" t="s">
        <v>68</v>
      </c>
      <c r="AY19" s="56">
        <v>0</v>
      </c>
      <c r="AZ19" s="78">
        <f t="shared" si="41"/>
        <v>-6.8516509862415083</v>
      </c>
      <c r="BA19" s="67">
        <f t="shared" si="42"/>
        <v>-8.7506248132426467</v>
      </c>
      <c r="BB19" s="67">
        <f t="shared" si="43"/>
        <v>3.4305651879646182</v>
      </c>
      <c r="BC19" s="67">
        <f t="shared" si="44"/>
        <v>1.3413530820878483</v>
      </c>
      <c r="BD19" s="67"/>
      <c r="BE19" s="4" t="s">
        <v>68</v>
      </c>
      <c r="BF19" s="56">
        <v>0</v>
      </c>
      <c r="BG19" s="142">
        <v>-12.390364859591706</v>
      </c>
      <c r="BH19" s="142">
        <v>-1.3129371128913103</v>
      </c>
      <c r="BI19" s="142">
        <v>-8.2395240306659225</v>
      </c>
      <c r="BJ19" s="66">
        <v>-9.2617255958193709</v>
      </c>
      <c r="BK19" s="66">
        <v>4.7177227554796808</v>
      </c>
      <c r="BL19" s="66">
        <v>2.1434076204495556</v>
      </c>
      <c r="BM19" s="66">
        <v>-1.5551540149834286</v>
      </c>
      <c r="BN19" s="66">
        <v>4.2378601791591253</v>
      </c>
      <c r="BP19" s="4" t="s">
        <v>68</v>
      </c>
      <c r="BQ19" s="56">
        <v>0</v>
      </c>
      <c r="BR19" s="68">
        <f t="shared" si="45"/>
        <v>0.19923442405375483</v>
      </c>
      <c r="BS19" s="68">
        <f t="shared" si="46"/>
        <v>0.11175451856763816</v>
      </c>
      <c r="BT19" s="68">
        <f t="shared" si="47"/>
        <v>0.47452660805697877</v>
      </c>
      <c r="BU19" s="68">
        <f t="shared" si="48"/>
        <v>0.88574253165556827</v>
      </c>
      <c r="BW19" s="4" t="s">
        <v>68</v>
      </c>
      <c r="BX19" s="56">
        <v>0</v>
      </c>
      <c r="BY19" s="68" t="str">
        <f t="shared" si="49"/>
        <v/>
      </c>
      <c r="BZ19" s="68" t="str">
        <f t="shared" si="50"/>
        <v/>
      </c>
      <c r="CA19" s="68" t="str">
        <f t="shared" si="51"/>
        <v/>
      </c>
      <c r="CB19" s="68" t="str">
        <f t="shared" si="52"/>
        <v/>
      </c>
      <c r="CD19" s="4" t="s">
        <v>68</v>
      </c>
      <c r="CE19" s="56">
        <v>0</v>
      </c>
      <c r="CF19" s="69">
        <f t="shared" si="53"/>
        <v>0</v>
      </c>
      <c r="CG19" s="69">
        <f t="shared" si="54"/>
        <v>0</v>
      </c>
      <c r="CH19" s="69">
        <f t="shared" si="55"/>
        <v>0</v>
      </c>
      <c r="CI19" s="69">
        <f t="shared" si="56"/>
        <v>0</v>
      </c>
      <c r="CK19" s="4" t="s">
        <v>68</v>
      </c>
      <c r="CL19" s="56">
        <v>0</v>
      </c>
      <c r="CM19" s="69">
        <v>0</v>
      </c>
      <c r="CN19" s="69">
        <v>0</v>
      </c>
      <c r="CO19" s="69">
        <v>0</v>
      </c>
      <c r="CP19" s="69">
        <v>0</v>
      </c>
      <c r="CR19" s="4" t="s">
        <v>68</v>
      </c>
      <c r="CS19" s="56">
        <v>0</v>
      </c>
      <c r="CT19" s="70"/>
      <c r="CU19" s="70"/>
      <c r="CV19" s="70"/>
      <c r="CW19" s="70"/>
      <c r="CY19" s="4" t="s">
        <v>68</v>
      </c>
      <c r="CZ19" s="56">
        <v>0</v>
      </c>
      <c r="DA19" s="68" t="str">
        <f t="shared" si="73"/>
        <v/>
      </c>
      <c r="DB19" s="68" t="str">
        <f t="shared" si="73"/>
        <v/>
      </c>
      <c r="DC19" s="68" t="str">
        <f t="shared" si="73"/>
        <v/>
      </c>
      <c r="DD19" s="68" t="str">
        <f t="shared" si="73"/>
        <v/>
      </c>
      <c r="DF19" s="4" t="s">
        <v>68</v>
      </c>
      <c r="DG19" s="56"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M19" s="63" t="s">
        <v>68</v>
      </c>
      <c r="DN19" s="64">
        <v>0</v>
      </c>
      <c r="DO19" s="4">
        <v>0</v>
      </c>
      <c r="DP19" s="4">
        <v>0</v>
      </c>
      <c r="DQ19" s="4">
        <v>0</v>
      </c>
      <c r="DR19" s="4">
        <v>0</v>
      </c>
      <c r="DT19" s="63" t="s">
        <v>68</v>
      </c>
      <c r="DU19" s="64">
        <v>0</v>
      </c>
      <c r="DV19" s="62"/>
      <c r="DW19" s="62"/>
      <c r="DX19" s="62"/>
      <c r="DY19" s="62"/>
      <c r="EA19" s="63"/>
      <c r="EG19" s="71"/>
      <c r="EH19" s="71"/>
      <c r="EI19" s="71"/>
      <c r="EJ19" s="71"/>
      <c r="EK19" s="71"/>
      <c r="EM19" s="63"/>
      <c r="EW19" s="63" t="s">
        <v>68</v>
      </c>
      <c r="EX19" s="64">
        <v>0</v>
      </c>
      <c r="EY19" s="66" t="str">
        <f>IF($AZ19&lt;$AZ$2,"",#REF!)</f>
        <v/>
      </c>
      <c r="EZ19" s="66" t="str">
        <f>IF($AZ19&lt;$AZ$2,"",#REF!)</f>
        <v/>
      </c>
      <c r="FA19" s="66" t="str">
        <f>IF($BA19&lt;$BA$2,"",#REF!)</f>
        <v/>
      </c>
      <c r="FB19" s="66" t="str">
        <f>IF($BA19&lt;$BA$2,"",#REF!)</f>
        <v/>
      </c>
      <c r="FC19" s="66" t="str">
        <f>IF($BB19&lt;$BB$2,"",#REF!)</f>
        <v/>
      </c>
      <c r="FD19" s="66" t="str">
        <f>IF($BB19&lt;$BB$2,"",#REF!)</f>
        <v/>
      </c>
      <c r="FE19" s="66" t="str">
        <f>IF($BC19&lt;$BC$2,"",#REF!)</f>
        <v/>
      </c>
      <c r="FF19" s="66" t="str">
        <f>IF($BC19&lt;$BC$2,"",#REF!)</f>
        <v/>
      </c>
      <c r="FH19" s="63" t="s">
        <v>68</v>
      </c>
      <c r="FI19" s="64">
        <v>0</v>
      </c>
      <c r="FJ19" s="64"/>
      <c r="FK19" s="66" t="s">
        <v>56</v>
      </c>
      <c r="FL19" s="66" t="s">
        <v>56</v>
      </c>
      <c r="FM19" s="66" t="s">
        <v>56</v>
      </c>
      <c r="FN19" s="66" t="s">
        <v>56</v>
      </c>
      <c r="FO19" s="66" t="s">
        <v>56</v>
      </c>
      <c r="FP19" s="66" t="s">
        <v>56</v>
      </c>
      <c r="FQ19" s="66" t="s">
        <v>56</v>
      </c>
      <c r="FR19" s="66" t="s">
        <v>56</v>
      </c>
    </row>
    <row r="20" spans="1:183" s="4" customFormat="1" x14ac:dyDescent="0.25">
      <c r="A20" s="63">
        <v>65</v>
      </c>
      <c r="B20" s="63" t="s">
        <v>17</v>
      </c>
      <c r="C20" s="63" t="s">
        <v>2</v>
      </c>
      <c r="D20" s="64">
        <v>0</v>
      </c>
      <c r="E20" s="63">
        <v>6891</v>
      </c>
      <c r="F20" s="63">
        <v>11425</v>
      </c>
      <c r="G20" s="63">
        <v>17292</v>
      </c>
      <c r="H20" s="63">
        <v>7235</v>
      </c>
      <c r="I20" s="63">
        <v>10919</v>
      </c>
      <c r="J20" s="63">
        <v>18302</v>
      </c>
      <c r="K20" s="4">
        <v>20895</v>
      </c>
      <c r="L20" s="4">
        <v>26940</v>
      </c>
      <c r="M20" s="4">
        <v>38886</v>
      </c>
      <c r="N20" s="4">
        <v>24722</v>
      </c>
      <c r="O20" s="4">
        <v>30896</v>
      </c>
      <c r="P20" s="4">
        <v>51655</v>
      </c>
      <c r="Q20" s="4" t="s">
        <v>68</v>
      </c>
      <c r="R20" s="63">
        <v>2</v>
      </c>
      <c r="S20" s="64">
        <v>0</v>
      </c>
      <c r="T20" s="65">
        <f t="shared" si="76"/>
        <v>0.37588549949399974</v>
      </c>
      <c r="U20" s="65">
        <f t="shared" si="75"/>
        <v>-4.2997991601241514</v>
      </c>
      <c r="V20" s="65"/>
      <c r="W20" s="65">
        <f t="shared" si="72"/>
        <v>0</v>
      </c>
      <c r="X20" s="65">
        <f t="shared" si="72"/>
        <v>5.4713877586356148</v>
      </c>
      <c r="Y20" s="65">
        <f t="shared" si="72"/>
        <v>-1.3540080299044632</v>
      </c>
      <c r="Z20" s="65">
        <f t="shared" si="72"/>
        <v>8.0730312362516479</v>
      </c>
      <c r="AA20" s="65"/>
      <c r="AB20" s="65">
        <f t="shared" si="72"/>
        <v>-3.140416954007752</v>
      </c>
      <c r="AC20" s="65">
        <f t="shared" si="72"/>
        <v>0.93566548456252008</v>
      </c>
      <c r="AD20" s="65">
        <f t="shared" si="72"/>
        <v>-4.5333851434503636E-2</v>
      </c>
      <c r="AE20" s="65">
        <f t="shared" si="72"/>
        <v>3.5513564986836443</v>
      </c>
      <c r="AF20" s="4" t="s">
        <v>68</v>
      </c>
      <c r="AG20" s="4" t="s">
        <v>68</v>
      </c>
      <c r="AH20" s="64">
        <v>0</v>
      </c>
      <c r="AI20" s="65">
        <f t="shared" si="39"/>
        <v>0.18794274974699987</v>
      </c>
      <c r="AJ20" s="65">
        <f t="shared" si="40"/>
        <v>4.504348360407084</v>
      </c>
      <c r="AL20" s="4" t="s">
        <v>68</v>
      </c>
      <c r="AM20" s="64">
        <v>0</v>
      </c>
      <c r="AN20" s="66">
        <f t="shared" si="20"/>
        <v>-4.4877419098711515</v>
      </c>
      <c r="AO20" s="66">
        <f t="shared" si="21"/>
        <v>-0.18794274974699987</v>
      </c>
      <c r="AP20" s="66">
        <f t="shared" si="22"/>
        <v>5.2834450088886147</v>
      </c>
      <c r="AQ20" s="66">
        <f t="shared" si="23"/>
        <v>-1.5419507796514631</v>
      </c>
      <c r="AR20" s="66">
        <f t="shared" si="24"/>
        <v>-4.504348360407084</v>
      </c>
      <c r="AS20" s="66">
        <f t="shared" si="25"/>
        <v>-7.644765314414836</v>
      </c>
      <c r="AT20" s="66">
        <f t="shared" si="26"/>
        <v>-4.5496822118415876</v>
      </c>
      <c r="AU20" s="66">
        <f t="shared" si="27"/>
        <v>-0.95299186172343964</v>
      </c>
      <c r="AW20" s="4" t="s">
        <v>68</v>
      </c>
      <c r="AX20" s="4" t="s">
        <v>68</v>
      </c>
      <c r="AY20" s="64">
        <v>0</v>
      </c>
      <c r="AZ20" s="78">
        <f t="shared" si="41"/>
        <v>0.39785154950873203</v>
      </c>
      <c r="BA20" s="67">
        <f t="shared" si="42"/>
        <v>-0.86494676469923149</v>
      </c>
      <c r="BB20" s="67">
        <f t="shared" si="43"/>
        <v>-4.5270152861243353</v>
      </c>
      <c r="BC20" s="67">
        <f t="shared" si="44"/>
        <v>-4.2988785880691376</v>
      </c>
      <c r="BD20" s="67"/>
      <c r="BE20" s="4" t="s">
        <v>68</v>
      </c>
      <c r="BF20" s="64">
        <v>0</v>
      </c>
      <c r="BG20" s="142">
        <v>-4.4877419098711515</v>
      </c>
      <c r="BH20" s="142">
        <v>5.2834450088886147</v>
      </c>
      <c r="BI20" s="142">
        <v>-0.18794274974699987</v>
      </c>
      <c r="BJ20" s="66">
        <v>-1.5419507796514631</v>
      </c>
      <c r="BK20" s="66">
        <v>-4.504348360407084</v>
      </c>
      <c r="BL20" s="66">
        <v>-4.5496822118415876</v>
      </c>
      <c r="BM20" s="66">
        <v>-7.644765314414836</v>
      </c>
      <c r="BN20" s="66">
        <v>-0.95299186172343964</v>
      </c>
      <c r="BP20" s="4" t="s">
        <v>68</v>
      </c>
      <c r="BQ20" s="64">
        <v>0</v>
      </c>
      <c r="BR20" s="68">
        <f t="shared" si="45"/>
        <v>0.75448510763916021</v>
      </c>
      <c r="BS20" s="68">
        <f t="shared" si="46"/>
        <v>0.92944559082332079</v>
      </c>
      <c r="BT20" s="68">
        <f t="shared" si="47"/>
        <v>0.58098611701333347</v>
      </c>
      <c r="BU20" s="68">
        <f t="shared" si="48"/>
        <v>0.48505647142836528</v>
      </c>
      <c r="BW20" s="4" t="s">
        <v>68</v>
      </c>
      <c r="BX20" s="64">
        <v>0</v>
      </c>
      <c r="BY20" s="68" t="str">
        <f t="shared" si="49"/>
        <v/>
      </c>
      <c r="BZ20" s="68" t="str">
        <f t="shared" si="50"/>
        <v/>
      </c>
      <c r="CA20" s="68" t="str">
        <f t="shared" si="51"/>
        <v/>
      </c>
      <c r="CB20" s="68" t="str">
        <f t="shared" si="52"/>
        <v/>
      </c>
      <c r="CD20" s="4" t="s">
        <v>68</v>
      </c>
      <c r="CE20" s="64">
        <v>0</v>
      </c>
      <c r="CF20" s="69">
        <f t="shared" si="53"/>
        <v>0</v>
      </c>
      <c r="CG20" s="69">
        <f t="shared" si="54"/>
        <v>0</v>
      </c>
      <c r="CH20" s="69">
        <f t="shared" si="55"/>
        <v>0</v>
      </c>
      <c r="CI20" s="69">
        <f t="shared" si="56"/>
        <v>0</v>
      </c>
      <c r="CK20" s="4" t="s">
        <v>68</v>
      </c>
      <c r="CL20" s="64">
        <v>0</v>
      </c>
      <c r="CM20" s="69">
        <v>0</v>
      </c>
      <c r="CN20" s="69">
        <v>0</v>
      </c>
      <c r="CO20" s="69">
        <v>0</v>
      </c>
      <c r="CP20" s="69">
        <v>0</v>
      </c>
      <c r="CR20" s="4" t="s">
        <v>68</v>
      </c>
      <c r="CS20" s="64">
        <v>0</v>
      </c>
      <c r="CT20" s="70"/>
      <c r="CU20" s="70"/>
      <c r="CV20" s="70"/>
      <c r="CW20" s="70"/>
      <c r="CY20" s="4" t="s">
        <v>68</v>
      </c>
      <c r="CZ20" s="64">
        <v>0</v>
      </c>
      <c r="DA20" s="68" t="str">
        <f t="shared" si="73"/>
        <v/>
      </c>
      <c r="DB20" s="68" t="str">
        <f t="shared" si="73"/>
        <v/>
      </c>
      <c r="DC20" s="68" t="str">
        <f t="shared" si="73"/>
        <v/>
      </c>
      <c r="DD20" s="68" t="str">
        <f t="shared" si="73"/>
        <v/>
      </c>
      <c r="DF20" s="4" t="s">
        <v>68</v>
      </c>
      <c r="DG20" s="64"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M20" s="63" t="s">
        <v>68</v>
      </c>
      <c r="DN20" s="64">
        <v>0</v>
      </c>
      <c r="DO20" s="4">
        <v>0</v>
      </c>
      <c r="DP20" s="4">
        <v>0</v>
      </c>
      <c r="DQ20" s="4">
        <v>0</v>
      </c>
      <c r="DR20" s="4">
        <v>0</v>
      </c>
      <c r="DT20" s="63" t="s">
        <v>68</v>
      </c>
      <c r="DU20" s="64">
        <v>0</v>
      </c>
      <c r="DV20" s="62"/>
      <c r="DW20" s="62"/>
      <c r="DX20" s="62"/>
      <c r="DY20" s="62"/>
      <c r="EA20" s="63"/>
      <c r="EG20" s="71"/>
      <c r="EH20" s="71"/>
      <c r="EI20" s="71"/>
      <c r="EJ20" s="71"/>
      <c r="EK20" s="71"/>
      <c r="EM20" s="63"/>
      <c r="EW20" s="63" t="s">
        <v>68</v>
      </c>
      <c r="EX20" s="64">
        <v>0</v>
      </c>
      <c r="EY20" s="66" t="str">
        <f>IF($AZ20&lt;$AZ$2,"",#REF!)</f>
        <v/>
      </c>
      <c r="EZ20" s="66" t="str">
        <f>IF($AZ20&lt;$AZ$2,"",#REF!)</f>
        <v/>
      </c>
      <c r="FA20" s="66" t="str">
        <f>IF($BA20&lt;$BA$2,"",#REF!)</f>
        <v/>
      </c>
      <c r="FB20" s="66" t="str">
        <f>IF($BA20&lt;$BA$2,"",#REF!)</f>
        <v/>
      </c>
      <c r="FC20" s="66" t="str">
        <f>IF($BB20&lt;$BB$2,"",#REF!)</f>
        <v/>
      </c>
      <c r="FD20" s="66" t="str">
        <f>IF($BB20&lt;$BB$2,"",#REF!)</f>
        <v/>
      </c>
      <c r="FE20" s="66" t="str">
        <f>IF($BC20&lt;$BC$2,"",#REF!)</f>
        <v/>
      </c>
      <c r="FF20" s="66" t="str">
        <f>IF($BC20&lt;$BC$2,"",#REF!)</f>
        <v/>
      </c>
      <c r="FH20" s="63" t="s">
        <v>68</v>
      </c>
      <c r="FI20" s="64">
        <v>0</v>
      </c>
      <c r="FJ20" s="64"/>
      <c r="FK20" s="66" t="s">
        <v>56</v>
      </c>
      <c r="FL20" s="66" t="s">
        <v>56</v>
      </c>
      <c r="FM20" s="66" t="s">
        <v>56</v>
      </c>
      <c r="FN20" s="66" t="s">
        <v>56</v>
      </c>
      <c r="FO20" s="66" t="s">
        <v>56</v>
      </c>
      <c r="FP20" s="66" t="s">
        <v>56</v>
      </c>
      <c r="FQ20" s="66" t="s">
        <v>56</v>
      </c>
      <c r="FR20" s="66" t="s">
        <v>56</v>
      </c>
    </row>
    <row r="21" spans="1:183" s="4" customFormat="1" x14ac:dyDescent="0.25">
      <c r="A21" s="63">
        <v>74</v>
      </c>
      <c r="B21" s="63" t="s">
        <v>19</v>
      </c>
      <c r="C21" s="63" t="s">
        <v>2</v>
      </c>
      <c r="D21" s="64">
        <v>0</v>
      </c>
      <c r="E21" s="63">
        <v>6813</v>
      </c>
      <c r="F21" s="63">
        <v>9453</v>
      </c>
      <c r="G21" s="63">
        <v>13898</v>
      </c>
      <c r="H21" s="63">
        <v>7089</v>
      </c>
      <c r="I21" s="63">
        <v>11860</v>
      </c>
      <c r="J21" s="63">
        <v>19992</v>
      </c>
      <c r="K21" s="4">
        <v>21175</v>
      </c>
      <c r="L21" s="4">
        <v>28782</v>
      </c>
      <c r="M21" s="4">
        <v>37702</v>
      </c>
      <c r="N21" s="4">
        <v>22388</v>
      </c>
      <c r="O21" s="4">
        <v>30868</v>
      </c>
      <c r="P21" s="4">
        <v>51935</v>
      </c>
      <c r="Q21" s="4" t="s">
        <v>68</v>
      </c>
      <c r="R21" s="63">
        <v>2</v>
      </c>
      <c r="S21" s="64">
        <v>0</v>
      </c>
      <c r="T21" s="65">
        <f t="shared" si="76"/>
        <v>1.503541997975999</v>
      </c>
      <c r="U21" s="65">
        <f t="shared" si="75"/>
        <v>13.702756983750231</v>
      </c>
      <c r="V21" s="65">
        <f t="shared" si="72"/>
        <v>0.31201807552989624</v>
      </c>
      <c r="W21" s="65">
        <f t="shared" si="72"/>
        <v>2.0179682100898377</v>
      </c>
      <c r="X21" s="65">
        <f t="shared" si="72"/>
        <v>-2.675093065535461</v>
      </c>
      <c r="Y21" s="65">
        <f t="shared" si="72"/>
        <v>-10.713000138446628</v>
      </c>
      <c r="Z21" s="65">
        <f t="shared" si="72"/>
        <v>6.8411790585129806</v>
      </c>
      <c r="AA21" s="65">
        <f t="shared" si="72"/>
        <v>0.29099979214300964</v>
      </c>
      <c r="AB21" s="65">
        <f t="shared" si="72"/>
        <v>0</v>
      </c>
      <c r="AC21" s="65">
        <f t="shared" si="72"/>
        <v>10.288313197491538</v>
      </c>
      <c r="AD21" s="65">
        <f t="shared" si="72"/>
        <v>4.5333851434492534E-2</v>
      </c>
      <c r="AE21" s="65">
        <f t="shared" si="72"/>
        <v>3.0285490225367417</v>
      </c>
      <c r="AF21" s="4" t="s">
        <v>68</v>
      </c>
      <c r="AG21" s="4" t="s">
        <v>68</v>
      </c>
      <c r="AH21" s="64">
        <v>0</v>
      </c>
      <c r="AI21" s="65">
        <f t="shared" si="39"/>
        <v>1.7607551040329184</v>
      </c>
      <c r="AJ21" s="65">
        <f t="shared" si="40"/>
        <v>8.564746128002259</v>
      </c>
      <c r="AL21" s="4" t="s">
        <v>68</v>
      </c>
      <c r="AM21" s="64">
        <v>0</v>
      </c>
      <c r="AN21" s="66">
        <f t="shared" si="20"/>
        <v>11.942001879717312</v>
      </c>
      <c r="AO21" s="66">
        <f t="shared" si="21"/>
        <v>-1.4487370285030221</v>
      </c>
      <c r="AP21" s="66">
        <f t="shared" si="22"/>
        <v>-4.4358481695683789</v>
      </c>
      <c r="AQ21" s="66">
        <f t="shared" si="23"/>
        <v>-12.473755242479546</v>
      </c>
      <c r="AR21" s="66">
        <f t="shared" si="24"/>
        <v>-8.2737463358592489</v>
      </c>
      <c r="AS21" s="66">
        <f t="shared" si="25"/>
        <v>-8.564746128002259</v>
      </c>
      <c r="AT21" s="66">
        <f t="shared" si="26"/>
        <v>-8.5194122765677669</v>
      </c>
      <c r="AU21" s="66">
        <f t="shared" si="27"/>
        <v>-5.5361971054655168</v>
      </c>
      <c r="AW21" s="4" t="s">
        <v>68</v>
      </c>
      <c r="AX21" s="4" t="s">
        <v>68</v>
      </c>
      <c r="AY21" s="64">
        <v>0</v>
      </c>
      <c r="AZ21" s="78">
        <f t="shared" si="41"/>
        <v>3.7530768550744664</v>
      </c>
      <c r="BA21" s="67">
        <f t="shared" si="42"/>
        <v>-6.961246135491284</v>
      </c>
      <c r="BB21" s="67">
        <f t="shared" si="43"/>
        <v>-8.396579306213507</v>
      </c>
      <c r="BC21" s="67">
        <f t="shared" si="44"/>
        <v>-7.0504716167338879</v>
      </c>
      <c r="BD21" s="67"/>
      <c r="BE21" s="4" t="s">
        <v>68</v>
      </c>
      <c r="BF21" s="64">
        <v>0</v>
      </c>
      <c r="BG21" s="142">
        <v>11.942001879717312</v>
      </c>
      <c r="BH21" s="142">
        <v>-4.4358481695683789</v>
      </c>
      <c r="BI21" s="142">
        <v>-1.4487370285030221</v>
      </c>
      <c r="BJ21" s="66">
        <v>-12.473755242479546</v>
      </c>
      <c r="BK21" s="66">
        <v>-8.2737463358592489</v>
      </c>
      <c r="BL21" s="66">
        <v>-8.5194122765677669</v>
      </c>
      <c r="BM21" s="66">
        <v>-8.564746128002259</v>
      </c>
      <c r="BN21" s="66">
        <v>-5.5361971054655168</v>
      </c>
      <c r="BP21" s="4" t="s">
        <v>68</v>
      </c>
      <c r="BQ21" s="64">
        <v>0</v>
      </c>
      <c r="BR21" s="68">
        <f t="shared" si="45"/>
        <v>0.88048596050766026</v>
      </c>
      <c r="BS21" s="68">
        <f t="shared" si="46"/>
        <v>0.2229569116207949</v>
      </c>
      <c r="BT21" s="68">
        <f t="shared" si="47"/>
        <v>0.24987586867452116</v>
      </c>
      <c r="BU21" s="68">
        <f t="shared" si="48"/>
        <v>0.26990426812554513</v>
      </c>
      <c r="BW21" s="4" t="s">
        <v>68</v>
      </c>
      <c r="BX21" s="64">
        <v>0</v>
      </c>
      <c r="BY21" s="68" t="str">
        <f t="shared" si="49"/>
        <v/>
      </c>
      <c r="BZ21" s="68" t="str">
        <f t="shared" si="50"/>
        <v/>
      </c>
      <c r="CA21" s="68" t="str">
        <f t="shared" si="51"/>
        <v/>
      </c>
      <c r="CB21" s="68" t="str">
        <f t="shared" si="52"/>
        <v/>
      </c>
      <c r="CD21" s="4" t="s">
        <v>68</v>
      </c>
      <c r="CE21" s="64">
        <v>0</v>
      </c>
      <c r="CF21" s="69">
        <f t="shared" si="53"/>
        <v>0</v>
      </c>
      <c r="CG21" s="69">
        <f t="shared" si="54"/>
        <v>0</v>
      </c>
      <c r="CH21" s="69">
        <f t="shared" si="55"/>
        <v>0</v>
      </c>
      <c r="CI21" s="69">
        <f t="shared" si="56"/>
        <v>0</v>
      </c>
      <c r="CK21" s="4" t="s">
        <v>68</v>
      </c>
      <c r="CL21" s="64">
        <v>0</v>
      </c>
      <c r="CM21" s="69">
        <v>0</v>
      </c>
      <c r="CN21" s="69">
        <v>0</v>
      </c>
      <c r="CO21" s="69">
        <v>0</v>
      </c>
      <c r="CP21" s="69">
        <v>0</v>
      </c>
      <c r="CR21" s="4" t="s">
        <v>68</v>
      </c>
      <c r="CS21" s="64">
        <v>0</v>
      </c>
      <c r="CT21" s="70"/>
      <c r="CU21" s="70"/>
      <c r="CV21" s="70"/>
      <c r="CW21" s="70"/>
      <c r="CY21" s="4" t="s">
        <v>68</v>
      </c>
      <c r="CZ21" s="64">
        <v>0</v>
      </c>
      <c r="DA21" s="68" t="str">
        <f t="shared" si="73"/>
        <v/>
      </c>
      <c r="DB21" s="68" t="str">
        <f t="shared" si="73"/>
        <v/>
      </c>
      <c r="DC21" s="68" t="str">
        <f t="shared" si="73"/>
        <v/>
      </c>
      <c r="DD21" s="68" t="str">
        <f t="shared" si="73"/>
        <v/>
      </c>
      <c r="DF21" s="4" t="s">
        <v>68</v>
      </c>
      <c r="DG21" s="64"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M21" s="63" t="s">
        <v>68</v>
      </c>
      <c r="DN21" s="64">
        <v>0</v>
      </c>
      <c r="DO21" s="4">
        <v>0</v>
      </c>
      <c r="DP21" s="4">
        <v>0</v>
      </c>
      <c r="DQ21" s="4">
        <v>0</v>
      </c>
      <c r="DR21" s="4">
        <v>0</v>
      </c>
      <c r="DT21" s="63" t="s">
        <v>68</v>
      </c>
      <c r="DU21" s="64">
        <v>0</v>
      </c>
      <c r="DV21" s="62"/>
      <c r="DW21" s="62"/>
      <c r="DX21" s="62"/>
      <c r="DY21" s="62"/>
      <c r="EA21" s="63"/>
      <c r="EG21" s="71"/>
      <c r="EH21" s="71"/>
      <c r="EI21" s="71"/>
      <c r="EJ21" s="71"/>
      <c r="EK21" s="71"/>
      <c r="EM21" s="63"/>
      <c r="EW21" s="63" t="s">
        <v>68</v>
      </c>
      <c r="EX21" s="64">
        <v>0</v>
      </c>
      <c r="EY21" s="66" t="str">
        <f>IF($AZ21&lt;$AZ$2,"",#REF!)</f>
        <v/>
      </c>
      <c r="EZ21" s="66" t="str">
        <f>IF($AZ21&lt;$AZ$2,"",#REF!)</f>
        <v/>
      </c>
      <c r="FA21" s="66" t="str">
        <f>IF($BA21&lt;$BA$2,"",#REF!)</f>
        <v/>
      </c>
      <c r="FB21" s="66" t="str">
        <f>IF($BA21&lt;$BA$2,"",#REF!)</f>
        <v/>
      </c>
      <c r="FC21" s="66" t="str">
        <f>IF($BB21&lt;$BB$2,"",#REF!)</f>
        <v/>
      </c>
      <c r="FD21" s="66" t="str">
        <f>IF($BB21&lt;$BB$2,"",#REF!)</f>
        <v/>
      </c>
      <c r="FE21" s="66" t="str">
        <f>IF($BC21&lt;$BC$2,"",#REF!)</f>
        <v/>
      </c>
      <c r="FF21" s="66" t="str">
        <f>IF($BC21&lt;$BC$2,"",#REF!)</f>
        <v/>
      </c>
      <c r="FH21" s="63" t="s">
        <v>68</v>
      </c>
      <c r="FI21" s="64">
        <v>0</v>
      </c>
      <c r="FJ21" s="64"/>
      <c r="FK21" s="66" t="s">
        <v>56</v>
      </c>
      <c r="FL21" s="66" t="s">
        <v>56</v>
      </c>
      <c r="FM21" s="66" t="s">
        <v>56</v>
      </c>
      <c r="FN21" s="66" t="s">
        <v>56</v>
      </c>
      <c r="FO21" s="66" t="s">
        <v>56</v>
      </c>
      <c r="FP21" s="66" t="s">
        <v>56</v>
      </c>
      <c r="FQ21" s="66" t="s">
        <v>56</v>
      </c>
      <c r="FR21" s="66" t="s">
        <v>56</v>
      </c>
    </row>
    <row r="22" spans="1:183" s="4" customFormat="1" x14ac:dyDescent="0.25">
      <c r="A22" s="63">
        <v>79</v>
      </c>
      <c r="B22" s="63" t="s">
        <v>21</v>
      </c>
      <c r="C22" s="63" t="s">
        <v>2</v>
      </c>
      <c r="D22" s="64">
        <v>0</v>
      </c>
      <c r="E22" s="63">
        <v>6890</v>
      </c>
      <c r="F22" s="63">
        <v>12549</v>
      </c>
      <c r="G22" s="63">
        <v>13892</v>
      </c>
      <c r="H22" s="63">
        <v>7498</v>
      </c>
      <c r="I22" s="63">
        <v>10506</v>
      </c>
      <c r="J22" s="63">
        <v>17813</v>
      </c>
      <c r="K22" s="4">
        <v>22239</v>
      </c>
      <c r="L22" s="4">
        <v>28866</v>
      </c>
      <c r="M22" s="4">
        <v>32416</v>
      </c>
      <c r="N22" s="4">
        <v>26328</v>
      </c>
      <c r="O22" s="4">
        <v>30737</v>
      </c>
      <c r="P22" s="4">
        <v>48782</v>
      </c>
      <c r="Q22" s="4" t="s">
        <v>68</v>
      </c>
      <c r="R22" s="63">
        <v>2</v>
      </c>
      <c r="S22" s="64">
        <v>0</v>
      </c>
      <c r="T22" s="65">
        <f t="shared" si="76"/>
        <v>0.39034263408992409</v>
      </c>
      <c r="U22" s="65">
        <f t="shared" si="75"/>
        <v>-14.560890998721931</v>
      </c>
      <c r="V22" s="65">
        <f t="shared" si="72"/>
        <v>0.35505505146504746</v>
      </c>
      <c r="W22" s="65">
        <f t="shared" si="72"/>
        <v>-3.6351071181755401</v>
      </c>
      <c r="X22" s="65">
        <f t="shared" si="72"/>
        <v>9.0468357717946475</v>
      </c>
      <c r="Y22" s="65">
        <f t="shared" si="72"/>
        <v>1.3540080299044743</v>
      </c>
      <c r="Z22" s="65">
        <f t="shared" si="72"/>
        <v>2.1601407831060238</v>
      </c>
      <c r="AA22" s="65">
        <f t="shared" si="72"/>
        <v>0</v>
      </c>
      <c r="AB22" s="65">
        <f t="shared" si="72"/>
        <v>14.020476367301471</v>
      </c>
      <c r="AC22" s="65">
        <f t="shared" si="72"/>
        <v>-5.4997896255334577</v>
      </c>
      <c r="AD22" s="65">
        <f t="shared" si="72"/>
        <v>0.46952917557152585</v>
      </c>
      <c r="AE22" s="65">
        <f t="shared" si="72"/>
        <v>8.9157346378624602</v>
      </c>
      <c r="AF22" s="4" t="s">
        <v>68</v>
      </c>
      <c r="AG22" s="4" t="s">
        <v>68</v>
      </c>
      <c r="AH22" s="64">
        <v>0</v>
      </c>
      <c r="AI22" s="65">
        <f t="shared" si="39"/>
        <v>-1.622382242042808</v>
      </c>
      <c r="AJ22" s="65">
        <f t="shared" si="40"/>
        <v>-1.669824421213717</v>
      </c>
      <c r="AL22" s="4" t="s">
        <v>68</v>
      </c>
      <c r="AM22" s="64">
        <v>0</v>
      </c>
      <c r="AN22" s="66">
        <f t="shared" si="20"/>
        <v>-12.938508756679123</v>
      </c>
      <c r="AO22" s="66">
        <f t="shared" si="21"/>
        <v>1.9774372935078555</v>
      </c>
      <c r="AP22" s="66">
        <f t="shared" si="22"/>
        <v>10.669218013837455</v>
      </c>
      <c r="AQ22" s="66">
        <f t="shared" si="23"/>
        <v>2.9763902719472823</v>
      </c>
      <c r="AR22" s="66">
        <f t="shared" si="24"/>
        <v>1.669824421213717</v>
      </c>
      <c r="AS22" s="66">
        <f t="shared" si="25"/>
        <v>15.690300788515188</v>
      </c>
      <c r="AT22" s="66">
        <f t="shared" si="26"/>
        <v>2.1393535967852428</v>
      </c>
      <c r="AU22" s="66">
        <f t="shared" si="27"/>
        <v>10.585559059076177</v>
      </c>
      <c r="AW22" s="4" t="s">
        <v>68</v>
      </c>
      <c r="AX22" s="4" t="s">
        <v>68</v>
      </c>
      <c r="AY22" s="64">
        <v>0</v>
      </c>
      <c r="AZ22" s="78">
        <f t="shared" si="41"/>
        <v>-1.1346453714208344</v>
      </c>
      <c r="BA22" s="67">
        <f t="shared" si="42"/>
        <v>2.4769137827275687</v>
      </c>
      <c r="BB22" s="67">
        <f t="shared" si="43"/>
        <v>1.9045890089994799</v>
      </c>
      <c r="BC22" s="67">
        <f t="shared" si="44"/>
        <v>13.137929923795681</v>
      </c>
      <c r="BD22" s="67"/>
      <c r="BE22" s="4" t="s">
        <v>68</v>
      </c>
      <c r="BF22" s="64">
        <v>0</v>
      </c>
      <c r="BG22" s="66">
        <v>-12.938508756679123</v>
      </c>
      <c r="BH22" s="66">
        <v>10.669218013837455</v>
      </c>
      <c r="BI22" s="66">
        <v>1.9774372935078555</v>
      </c>
      <c r="BJ22" s="66">
        <v>2.9763902719472823</v>
      </c>
      <c r="BK22" s="66">
        <v>1.669824421213717</v>
      </c>
      <c r="BL22" s="66">
        <v>2.1393535967852428</v>
      </c>
      <c r="BM22" s="66">
        <v>15.690300788515188</v>
      </c>
      <c r="BN22" s="66">
        <v>10.585559059076177</v>
      </c>
      <c r="BP22" s="4" t="s">
        <v>68</v>
      </c>
      <c r="BQ22" s="64">
        <v>0</v>
      </c>
      <c r="BR22" s="68">
        <f t="shared" si="45"/>
        <v>0.62636381715157818</v>
      </c>
      <c r="BS22" s="68">
        <f t="shared" si="46"/>
        <v>0.56657246422078256</v>
      </c>
      <c r="BT22" s="68">
        <f t="shared" si="47"/>
        <v>0.63439278260482412</v>
      </c>
      <c r="BU22" s="68">
        <f t="shared" si="48"/>
        <v>6.8570387586137149E-2</v>
      </c>
      <c r="BW22" s="4" t="s">
        <v>68</v>
      </c>
      <c r="BX22" s="64">
        <v>0</v>
      </c>
      <c r="BY22" s="68" t="str">
        <f t="shared" si="49"/>
        <v/>
      </c>
      <c r="BZ22" s="68" t="str">
        <f t="shared" si="50"/>
        <v/>
      </c>
      <c r="CA22" s="68" t="str">
        <f t="shared" si="51"/>
        <v/>
      </c>
      <c r="CB22" s="68" t="str">
        <f t="shared" si="52"/>
        <v/>
      </c>
      <c r="CD22" s="4" t="s">
        <v>68</v>
      </c>
      <c r="CE22" s="64">
        <v>0</v>
      </c>
      <c r="CF22" s="69">
        <f t="shared" si="53"/>
        <v>0</v>
      </c>
      <c r="CG22" s="69">
        <f t="shared" si="54"/>
        <v>0</v>
      </c>
      <c r="CH22" s="69">
        <f t="shared" si="55"/>
        <v>0</v>
      </c>
      <c r="CI22" s="69">
        <f t="shared" si="56"/>
        <v>0</v>
      </c>
      <c r="CK22" s="4" t="s">
        <v>68</v>
      </c>
      <c r="CL22" s="64">
        <v>0</v>
      </c>
      <c r="CM22" s="69">
        <v>0</v>
      </c>
      <c r="CN22" s="69">
        <v>0</v>
      </c>
      <c r="CO22" s="69">
        <v>0</v>
      </c>
      <c r="CP22" s="69">
        <v>0</v>
      </c>
      <c r="CR22" s="4" t="s">
        <v>68</v>
      </c>
      <c r="CS22" s="64">
        <v>0</v>
      </c>
      <c r="CT22" s="70"/>
      <c r="CU22" s="70"/>
      <c r="CV22" s="70"/>
      <c r="CW22" s="70"/>
      <c r="CY22" s="4" t="s">
        <v>68</v>
      </c>
      <c r="CZ22" s="64">
        <v>0</v>
      </c>
      <c r="DA22" s="68" t="str">
        <f t="shared" si="73"/>
        <v/>
      </c>
      <c r="DB22" s="68" t="str">
        <f t="shared" si="73"/>
        <v/>
      </c>
      <c r="DC22" s="68" t="str">
        <f t="shared" si="73"/>
        <v/>
      </c>
      <c r="DD22" s="68" t="str">
        <f t="shared" si="73"/>
        <v/>
      </c>
      <c r="DF22" s="4" t="s">
        <v>68</v>
      </c>
      <c r="DG22" s="64"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M22" s="63" t="s">
        <v>68</v>
      </c>
      <c r="DN22" s="64">
        <v>0</v>
      </c>
      <c r="DO22" s="4">
        <v>0</v>
      </c>
      <c r="DP22" s="4">
        <v>0</v>
      </c>
      <c r="DQ22" s="4">
        <v>0</v>
      </c>
      <c r="DR22" s="4">
        <v>0</v>
      </c>
      <c r="DT22" s="63" t="s">
        <v>68</v>
      </c>
      <c r="DU22" s="64">
        <v>0</v>
      </c>
      <c r="DV22" s="62"/>
      <c r="DW22" s="62"/>
      <c r="DX22" s="62"/>
      <c r="DY22" s="62"/>
      <c r="EA22" s="63"/>
      <c r="EG22" s="71"/>
      <c r="EH22" s="71"/>
      <c r="EI22" s="71"/>
      <c r="EJ22" s="71"/>
      <c r="EK22" s="71"/>
      <c r="EM22" s="63"/>
      <c r="EW22" s="63" t="s">
        <v>68</v>
      </c>
      <c r="EX22" s="64">
        <v>0</v>
      </c>
      <c r="EY22" s="66" t="str">
        <f>IF($AZ22&lt;$AZ$2,"",#REF!)</f>
        <v/>
      </c>
      <c r="EZ22" s="66" t="str">
        <f>IF($AZ22&lt;$AZ$2,"",#REF!)</f>
        <v/>
      </c>
      <c r="FA22" s="66" t="str">
        <f>IF($BA22&lt;$BA$2,"",#REF!)</f>
        <v/>
      </c>
      <c r="FB22" s="66" t="str">
        <f>IF($BA22&lt;$BA$2,"",#REF!)</f>
        <v/>
      </c>
      <c r="FC22" s="66" t="str">
        <f>IF($BB22&lt;$BB$2,"",#REF!)</f>
        <v/>
      </c>
      <c r="FD22" s="66" t="str">
        <f>IF($BB22&lt;$BB$2,"",#REF!)</f>
        <v/>
      </c>
      <c r="FE22" s="66" t="str">
        <f>IF($BC22&lt;$BC$2,"",#REF!)</f>
        <v/>
      </c>
      <c r="FF22" s="66" t="str">
        <f>IF($BC22&lt;$BC$2,"",#REF!)</f>
        <v/>
      </c>
      <c r="FH22" s="63" t="s">
        <v>68</v>
      </c>
      <c r="FI22" s="64">
        <v>0</v>
      </c>
      <c r="FJ22" s="64"/>
      <c r="FK22" s="66" t="s">
        <v>56</v>
      </c>
      <c r="FL22" s="66" t="s">
        <v>56</v>
      </c>
      <c r="FM22" s="66" t="s">
        <v>56</v>
      </c>
      <c r="FN22" s="66" t="s">
        <v>56</v>
      </c>
      <c r="FO22" s="66" t="s">
        <v>56</v>
      </c>
      <c r="FP22" s="66" t="s">
        <v>56</v>
      </c>
      <c r="FQ22" s="66" t="s">
        <v>56</v>
      </c>
      <c r="FR22" s="66" t="s">
        <v>56</v>
      </c>
    </row>
    <row r="23" spans="1:183" s="4" customFormat="1" x14ac:dyDescent="0.25">
      <c r="A23" s="63">
        <v>113</v>
      </c>
      <c r="B23" s="63" t="s">
        <v>23</v>
      </c>
      <c r="C23" s="63" t="s">
        <v>2</v>
      </c>
      <c r="D23" s="64">
        <v>0</v>
      </c>
      <c r="E23" s="63">
        <v>6917</v>
      </c>
      <c r="F23" s="63">
        <v>12384</v>
      </c>
      <c r="G23" s="63">
        <v>14402</v>
      </c>
      <c r="H23" s="63">
        <v>8364</v>
      </c>
      <c r="I23" s="63">
        <v>11584</v>
      </c>
      <c r="J23" s="63">
        <v>20440</v>
      </c>
      <c r="K23" s="4">
        <v>26451</v>
      </c>
      <c r="L23" s="4">
        <v>28867</v>
      </c>
      <c r="M23" s="4">
        <v>38208</v>
      </c>
      <c r="N23" s="4">
        <v>25419</v>
      </c>
      <c r="O23" s="4">
        <v>29620</v>
      </c>
      <c r="P23" s="4">
        <v>55849</v>
      </c>
      <c r="Q23" s="4" t="s">
        <v>68</v>
      </c>
      <c r="R23" s="63">
        <v>2</v>
      </c>
      <c r="S23" s="64">
        <v>0</v>
      </c>
      <c r="T23" s="65">
        <f t="shared" si="76"/>
        <v>0</v>
      </c>
      <c r="U23" s="65">
        <f t="shared" si="75"/>
        <v>-13.054591929888627</v>
      </c>
      <c r="V23" s="65">
        <f t="shared" si="72"/>
        <v>-3.3030879030233384</v>
      </c>
      <c r="W23" s="65">
        <f t="shared" si="72"/>
        <v>-15.60469937802349</v>
      </c>
      <c r="X23" s="65">
        <f t="shared" si="72"/>
        <v>-0.28568955068826174</v>
      </c>
      <c r="Y23" s="65">
        <f t="shared" si="72"/>
        <v>-13.193963726983249</v>
      </c>
      <c r="Z23" s="65">
        <f t="shared" si="72"/>
        <v>-16.370435547734274</v>
      </c>
      <c r="AA23" s="65">
        <f t="shared" si="72"/>
        <v>-3.4642832398068535E-3</v>
      </c>
      <c r="AB23" s="65">
        <f t="shared" si="72"/>
        <v>-1.3421038671688423</v>
      </c>
      <c r="AC23" s="65">
        <f t="shared" si="72"/>
        <v>-1.8573060046883416</v>
      </c>
      <c r="AD23" s="65">
        <f t="shared" si="72"/>
        <v>4.0865228935949798</v>
      </c>
      <c r="AE23" s="65">
        <f t="shared" si="72"/>
        <v>-4.279552626173988</v>
      </c>
      <c r="AF23" s="4" t="s">
        <v>68</v>
      </c>
      <c r="AG23" s="4" t="s">
        <v>68</v>
      </c>
      <c r="AH23" s="64">
        <v>0</v>
      </c>
      <c r="AI23" s="65">
        <f t="shared" si="39"/>
        <v>-7.802349689011745</v>
      </c>
      <c r="AJ23" s="65">
        <f t="shared" si="40"/>
        <v>-9.1138707762113071</v>
      </c>
      <c r="AL23" s="4" t="s">
        <v>68</v>
      </c>
      <c r="AM23" s="64">
        <v>0</v>
      </c>
      <c r="AN23" s="66">
        <f t="shared" si="20"/>
        <v>-5.2522422408768819</v>
      </c>
      <c r="AO23" s="66">
        <f t="shared" si="21"/>
        <v>4.4992617859884065</v>
      </c>
      <c r="AP23" s="66">
        <f t="shared" si="22"/>
        <v>7.5166601383234832</v>
      </c>
      <c r="AQ23" s="66">
        <f t="shared" si="23"/>
        <v>-5.3916140379715038</v>
      </c>
      <c r="AR23" s="66">
        <f t="shared" si="24"/>
        <v>9.1104064929714994</v>
      </c>
      <c r="AS23" s="66">
        <f t="shared" si="25"/>
        <v>7.7717669090424648</v>
      </c>
      <c r="AT23" s="66">
        <f t="shared" si="26"/>
        <v>13.200393669806287</v>
      </c>
      <c r="AU23" s="66">
        <f t="shared" si="27"/>
        <v>4.8343181500373191</v>
      </c>
      <c r="AW23" s="4" t="s">
        <v>68</v>
      </c>
      <c r="AX23" s="4" t="s">
        <v>68</v>
      </c>
      <c r="AY23" s="64">
        <v>0</v>
      </c>
      <c r="AZ23" s="78">
        <f t="shared" si="41"/>
        <v>1.1322089487233011</v>
      </c>
      <c r="BA23" s="67">
        <f t="shared" si="42"/>
        <v>-0.4461761259915491</v>
      </c>
      <c r="BB23" s="67">
        <f t="shared" si="43"/>
        <v>11.155400081388894</v>
      </c>
      <c r="BC23" s="67">
        <f t="shared" si="44"/>
        <v>6.3030425295398924</v>
      </c>
      <c r="BD23" s="67"/>
      <c r="BE23" s="4" t="s">
        <v>68</v>
      </c>
      <c r="BF23" s="64">
        <v>0</v>
      </c>
      <c r="BG23" s="66">
        <v>-5.2522422408768819</v>
      </c>
      <c r="BH23" s="66">
        <v>7.5166601383234832</v>
      </c>
      <c r="BI23" s="66">
        <v>4.4992617859884065</v>
      </c>
      <c r="BJ23" s="66">
        <v>-5.3916140379715038</v>
      </c>
      <c r="BK23" s="66">
        <v>9.1104064929714994</v>
      </c>
      <c r="BL23" s="66">
        <v>13.200393669806287</v>
      </c>
      <c r="BM23" s="66">
        <v>7.7717669090424648</v>
      </c>
      <c r="BN23" s="66">
        <v>4.8343181500373191</v>
      </c>
      <c r="BP23" s="4" t="s">
        <v>68</v>
      </c>
      <c r="BQ23" s="64">
        <v>0</v>
      </c>
      <c r="BR23" s="68">
        <f t="shared" si="45"/>
        <v>0.83511670585780728</v>
      </c>
      <c r="BS23" s="68">
        <f t="shared" si="46"/>
        <v>0.99592338691676552</v>
      </c>
      <c r="BT23" s="68">
        <f t="shared" si="47"/>
        <v>6.4593362372131452E-2</v>
      </c>
      <c r="BU23" s="68">
        <f t="shared" si="48"/>
        <v>0.37666994509147256</v>
      </c>
      <c r="BW23" s="4" t="s">
        <v>68</v>
      </c>
      <c r="BX23" s="64">
        <v>0</v>
      </c>
      <c r="BY23" s="68" t="str">
        <f t="shared" si="49"/>
        <v/>
      </c>
      <c r="BZ23" s="68" t="str">
        <f t="shared" si="50"/>
        <v/>
      </c>
      <c r="CA23" s="68" t="str">
        <f t="shared" si="51"/>
        <v/>
      </c>
      <c r="CB23" s="68" t="str">
        <f t="shared" si="52"/>
        <v/>
      </c>
      <c r="CD23" s="4" t="s">
        <v>68</v>
      </c>
      <c r="CE23" s="64">
        <v>0</v>
      </c>
      <c r="CF23" s="69">
        <f t="shared" si="53"/>
        <v>0</v>
      </c>
      <c r="CG23" s="69">
        <f t="shared" si="54"/>
        <v>0</v>
      </c>
      <c r="CH23" s="69">
        <f t="shared" si="55"/>
        <v>0</v>
      </c>
      <c r="CI23" s="69">
        <f t="shared" si="56"/>
        <v>0</v>
      </c>
      <c r="CK23" s="4" t="s">
        <v>68</v>
      </c>
      <c r="CL23" s="64">
        <v>0</v>
      </c>
      <c r="CM23" s="69">
        <v>0</v>
      </c>
      <c r="CN23" s="69">
        <v>0</v>
      </c>
      <c r="CO23" s="69">
        <v>0</v>
      </c>
      <c r="CP23" s="69">
        <v>0</v>
      </c>
      <c r="CR23" s="4" t="s">
        <v>68</v>
      </c>
      <c r="CS23" s="64">
        <v>0</v>
      </c>
      <c r="CT23" s="70"/>
      <c r="CU23" s="70"/>
      <c r="CV23" s="70"/>
      <c r="CW23" s="70"/>
      <c r="CY23" s="4" t="s">
        <v>68</v>
      </c>
      <c r="CZ23" s="64">
        <v>0</v>
      </c>
      <c r="DA23" s="68" t="str">
        <f t="shared" si="73"/>
        <v/>
      </c>
      <c r="DB23" s="68" t="str">
        <f t="shared" si="73"/>
        <v/>
      </c>
      <c r="DC23" s="68" t="str">
        <f t="shared" si="73"/>
        <v/>
      </c>
      <c r="DD23" s="68" t="str">
        <f t="shared" si="73"/>
        <v/>
      </c>
      <c r="DF23" s="4" t="s">
        <v>68</v>
      </c>
      <c r="DG23" s="64"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M23" s="63" t="s">
        <v>68</v>
      </c>
      <c r="DN23" s="64">
        <v>0</v>
      </c>
      <c r="DO23" s="4">
        <v>0</v>
      </c>
      <c r="DP23" s="4">
        <v>0</v>
      </c>
      <c r="DQ23" s="4">
        <v>0</v>
      </c>
      <c r="DR23" s="4">
        <v>0</v>
      </c>
      <c r="DT23" s="63" t="s">
        <v>68</v>
      </c>
      <c r="DU23" s="64">
        <v>0</v>
      </c>
      <c r="DV23" s="62"/>
      <c r="DW23" s="62"/>
      <c r="DX23" s="62"/>
      <c r="DY23" s="62"/>
      <c r="EA23" s="63"/>
      <c r="EG23" s="71"/>
      <c r="EH23" s="71"/>
      <c r="EI23" s="71"/>
      <c r="EJ23" s="71"/>
      <c r="EK23" s="71"/>
      <c r="EM23" s="63"/>
      <c r="EW23" s="63" t="s">
        <v>68</v>
      </c>
      <c r="EX23" s="64">
        <v>0</v>
      </c>
      <c r="EY23" s="66" t="str">
        <f>IF($AZ23&lt;$AZ$2,"",#REF!)</f>
        <v/>
      </c>
      <c r="EZ23" s="66" t="str">
        <f>IF($AZ23&lt;$AZ$2,"",#REF!)</f>
        <v/>
      </c>
      <c r="FA23" s="66" t="str">
        <f>IF($BA23&lt;$BA$2,"",#REF!)</f>
        <v/>
      </c>
      <c r="FB23" s="66" t="str">
        <f>IF($BA23&lt;$BA$2,"",#REF!)</f>
        <v/>
      </c>
      <c r="FC23" s="66" t="str">
        <f>IF($BB23&lt;$BB$2,"",#REF!)</f>
        <v/>
      </c>
      <c r="FD23" s="66" t="str">
        <f>IF($BB23&lt;$BB$2,"",#REF!)</f>
        <v/>
      </c>
      <c r="FE23" s="66" t="str">
        <f>IF($BC23&lt;$BC$2,"",#REF!)</f>
        <v/>
      </c>
      <c r="FF23" s="66" t="str">
        <f>IF($BC23&lt;$BC$2,"",#REF!)</f>
        <v/>
      </c>
      <c r="FH23" s="63" t="s">
        <v>68</v>
      </c>
      <c r="FI23" s="64">
        <v>0</v>
      </c>
      <c r="FJ23" s="64"/>
      <c r="FK23" s="66" t="s">
        <v>56</v>
      </c>
      <c r="FL23" s="66" t="s">
        <v>56</v>
      </c>
      <c r="FM23" s="66" t="s">
        <v>56</v>
      </c>
      <c r="FN23" s="66" t="s">
        <v>56</v>
      </c>
      <c r="FO23" s="66" t="s">
        <v>56</v>
      </c>
      <c r="FP23" s="66" t="s">
        <v>56</v>
      </c>
      <c r="FQ23" s="66" t="s">
        <v>56</v>
      </c>
      <c r="FR23" s="66" t="s">
        <v>56</v>
      </c>
    </row>
    <row r="24" spans="1:183" s="4" customFormat="1" x14ac:dyDescent="0.25">
      <c r="A24" s="63">
        <v>367</v>
      </c>
      <c r="B24" s="63" t="s">
        <v>25</v>
      </c>
      <c r="C24" s="63" t="s">
        <v>2</v>
      </c>
      <c r="D24" s="64">
        <v>0</v>
      </c>
      <c r="E24" s="63">
        <v>5729</v>
      </c>
      <c r="F24" s="63">
        <v>8912</v>
      </c>
      <c r="G24" s="63">
        <v>10975</v>
      </c>
      <c r="H24" s="63">
        <v>6683</v>
      </c>
      <c r="I24" s="63">
        <v>9306</v>
      </c>
      <c r="J24" s="63">
        <v>15049</v>
      </c>
      <c r="K24" s="4">
        <v>20896</v>
      </c>
      <c r="L24" s="4">
        <v>22759</v>
      </c>
      <c r="M24" s="4">
        <v>31029</v>
      </c>
      <c r="N24" s="4">
        <v>20290</v>
      </c>
      <c r="O24" s="4">
        <v>25747</v>
      </c>
      <c r="P24" s="4">
        <v>40580</v>
      </c>
      <c r="Q24" s="4" t="s">
        <v>68</v>
      </c>
      <c r="R24" s="63">
        <v>2</v>
      </c>
      <c r="S24" s="64">
        <v>0</v>
      </c>
      <c r="T24" s="65"/>
      <c r="U24" s="65">
        <f t="shared" si="75"/>
        <v>18.641592112470327</v>
      </c>
      <c r="V24" s="65"/>
      <c r="W24" s="65">
        <f t="shared" si="72"/>
        <v>7.6295784381478882</v>
      </c>
      <c r="X24" s="65">
        <f t="shared" si="72"/>
        <v>19.435546705912909</v>
      </c>
      <c r="Y24" s="65">
        <f t="shared" si="72"/>
        <v>16.660667312750931</v>
      </c>
      <c r="Z24" s="65">
        <f t="shared" si="72"/>
        <v>8.0686317641882948</v>
      </c>
      <c r="AA24" s="65"/>
      <c r="AB24" s="65"/>
      <c r="AC24" s="65">
        <f t="shared" si="72"/>
        <v>18.695277594117531</v>
      </c>
      <c r="AD24" s="65"/>
      <c r="AE24" s="65"/>
      <c r="AF24" s="4" t="s">
        <v>68</v>
      </c>
      <c r="AG24" s="4" t="s">
        <v>68</v>
      </c>
      <c r="AH24" s="64">
        <v>0</v>
      </c>
      <c r="AI24" s="65">
        <f t="shared" si="39"/>
        <v>7.6295784381478882</v>
      </c>
      <c r="AJ24" s="122">
        <f t="shared" si="40"/>
        <v>13.381954679152912</v>
      </c>
      <c r="AL24" s="4" t="s">
        <v>68</v>
      </c>
      <c r="AM24" s="64">
        <v>0</v>
      </c>
      <c r="AN24" s="66">
        <f t="shared" si="20"/>
        <v>11.012013674322439</v>
      </c>
      <c r="AO24" s="66">
        <f t="shared" si="21"/>
        <v>-7.6295784381478882</v>
      </c>
      <c r="AP24" s="66">
        <f t="shared" si="22"/>
        <v>11.805968267765021</v>
      </c>
      <c r="AQ24" s="66">
        <f t="shared" si="23"/>
        <v>9.0310888746030429</v>
      </c>
      <c r="AR24" s="66">
        <f t="shared" si="24"/>
        <v>-13.381954679152912</v>
      </c>
      <c r="AS24" s="66">
        <f t="shared" si="25"/>
        <v>-13.381954679152912</v>
      </c>
      <c r="AT24" s="66">
        <f t="shared" si="26"/>
        <v>-13.381954679152912</v>
      </c>
      <c r="AU24" s="66">
        <f t="shared" si="27"/>
        <v>-13.381954679152912</v>
      </c>
      <c r="AW24" s="4" t="s">
        <v>68</v>
      </c>
      <c r="AX24" s="4" t="s">
        <v>68</v>
      </c>
      <c r="AY24" s="64">
        <v>0</v>
      </c>
      <c r="AZ24" s="78">
        <f t="shared" si="41"/>
        <v>11.40899097104373</v>
      </c>
      <c r="BA24" s="67">
        <f t="shared" si="42"/>
        <v>0.70075521822757736</v>
      </c>
      <c r="BB24" s="67">
        <f t="shared" si="43"/>
        <v>-13.381954679152912</v>
      </c>
      <c r="BC24" s="67">
        <f t="shared" si="44"/>
        <v>-13.381954679152912</v>
      </c>
      <c r="BD24" s="67"/>
      <c r="BE24" s="4" t="s">
        <v>68</v>
      </c>
      <c r="BF24" s="64">
        <v>0</v>
      </c>
      <c r="BG24" s="66">
        <v>11.012013674322439</v>
      </c>
      <c r="BH24" s="66">
        <v>11.805968267765021</v>
      </c>
      <c r="BI24" s="66">
        <v>-7.6295784381478882</v>
      </c>
      <c r="BJ24" s="66">
        <v>9.0310888746030429</v>
      </c>
      <c r="BK24" s="66">
        <v>-13.381954679152912</v>
      </c>
      <c r="BL24" s="66">
        <v>-13.381954679152912</v>
      </c>
      <c r="BM24" s="66">
        <v>-13.381954679152912</v>
      </c>
      <c r="BN24" s="66">
        <v>-13.381954679152912</v>
      </c>
      <c r="BP24" s="4" t="s">
        <v>68</v>
      </c>
      <c r="BQ24" s="64">
        <v>0</v>
      </c>
      <c r="BR24" s="68">
        <f t="shared" si="45"/>
        <v>0.22442899406341651</v>
      </c>
      <c r="BS24" s="68">
        <f t="shared" si="46"/>
        <v>0.83880039394495598</v>
      </c>
      <c r="BT24" s="68">
        <f t="shared" si="47"/>
        <v>6.200681872842826E-2</v>
      </c>
      <c r="BU24" s="68">
        <f t="shared" si="48"/>
        <v>4.9999916835007416E-2</v>
      </c>
      <c r="BW24" s="4" t="s">
        <v>68</v>
      </c>
      <c r="BX24" s="64">
        <v>0</v>
      </c>
      <c r="BY24" s="68" t="str">
        <f t="shared" si="49"/>
        <v/>
      </c>
      <c r="BZ24" s="68" t="str">
        <f t="shared" si="50"/>
        <v/>
      </c>
      <c r="CA24" s="68" t="str">
        <f t="shared" si="51"/>
        <v/>
      </c>
      <c r="CB24" s="68" t="str">
        <f t="shared" si="52"/>
        <v/>
      </c>
      <c r="CD24" s="4" t="s">
        <v>68</v>
      </c>
      <c r="CE24" s="64">
        <v>0</v>
      </c>
      <c r="CF24" s="69">
        <f t="shared" si="53"/>
        <v>0</v>
      </c>
      <c r="CG24" s="69">
        <f t="shared" si="54"/>
        <v>0</v>
      </c>
      <c r="CH24" s="69">
        <f t="shared" si="55"/>
        <v>0</v>
      </c>
      <c r="CI24" s="69">
        <f t="shared" si="56"/>
        <v>0</v>
      </c>
      <c r="CK24" s="4" t="s">
        <v>68</v>
      </c>
      <c r="CL24" s="64">
        <v>0</v>
      </c>
      <c r="CM24" s="69">
        <v>0</v>
      </c>
      <c r="CN24" s="69">
        <v>0</v>
      </c>
      <c r="CO24" s="69">
        <v>0</v>
      </c>
      <c r="CP24" s="69">
        <v>0</v>
      </c>
      <c r="CR24" s="4" t="s">
        <v>68</v>
      </c>
      <c r="CS24" s="64">
        <v>0</v>
      </c>
      <c r="CT24" s="70"/>
      <c r="CU24" s="70"/>
      <c r="CV24" s="70"/>
      <c r="CW24" s="70"/>
      <c r="CY24" s="4" t="s">
        <v>68</v>
      </c>
      <c r="CZ24" s="64">
        <v>0</v>
      </c>
      <c r="DA24" s="68" t="str">
        <f t="shared" si="73"/>
        <v/>
      </c>
      <c r="DB24" s="68" t="str">
        <f t="shared" si="73"/>
        <v/>
      </c>
      <c r="DC24" s="68" t="str">
        <f t="shared" si="73"/>
        <v/>
      </c>
      <c r="DD24" s="68" t="str">
        <f t="shared" si="73"/>
        <v/>
      </c>
      <c r="DF24" s="4" t="s">
        <v>68</v>
      </c>
      <c r="DG24" s="64">
        <v>0</v>
      </c>
      <c r="DH24" s="69">
        <f t="shared" si="31"/>
        <v>0</v>
      </c>
      <c r="DI24" s="69">
        <f t="shared" si="32"/>
        <v>0</v>
      </c>
      <c r="DJ24" s="69">
        <f t="shared" si="33"/>
        <v>0</v>
      </c>
      <c r="DK24" s="69">
        <f t="shared" si="34"/>
        <v>0</v>
      </c>
      <c r="DM24" s="63" t="s">
        <v>68</v>
      </c>
      <c r="DN24" s="56">
        <v>0</v>
      </c>
      <c r="DO24" s="4">
        <v>0</v>
      </c>
      <c r="DP24" s="4">
        <v>0</v>
      </c>
      <c r="DQ24" s="4">
        <v>0</v>
      </c>
      <c r="DR24" s="4">
        <v>0</v>
      </c>
      <c r="DT24" s="63" t="s">
        <v>68</v>
      </c>
      <c r="DU24" s="56">
        <v>0</v>
      </c>
      <c r="DV24" s="62"/>
      <c r="DW24" s="62"/>
      <c r="DX24" s="62"/>
      <c r="DY24" s="62"/>
      <c r="EA24" s="63"/>
      <c r="EG24" s="71"/>
      <c r="EH24" s="71"/>
      <c r="EI24" s="71"/>
      <c r="EJ24" s="71"/>
      <c r="EK24" s="71"/>
      <c r="EM24" s="63"/>
      <c r="EW24" s="63" t="s">
        <v>68</v>
      </c>
      <c r="EX24" s="56">
        <v>0</v>
      </c>
      <c r="EY24" s="66" t="str">
        <f>IF($AZ24&lt;$AZ$2,"",#REF!)</f>
        <v/>
      </c>
      <c r="EZ24" s="66" t="str">
        <f>IF($AZ24&lt;$AZ$2,"",#REF!)</f>
        <v/>
      </c>
      <c r="FA24" s="66" t="str">
        <f>IF($BA24&lt;$BA$2,"",#REF!)</f>
        <v/>
      </c>
      <c r="FB24" s="66" t="str">
        <f>IF($BA24&lt;$BA$2,"",#REF!)</f>
        <v/>
      </c>
      <c r="FC24" s="66" t="str">
        <f>IF($BB24&lt;$BB$2,"",#REF!)</f>
        <v/>
      </c>
      <c r="FD24" s="66" t="str">
        <f>IF($BB24&lt;$BB$2,"",#REF!)</f>
        <v/>
      </c>
      <c r="FE24" s="66" t="str">
        <f>IF($BC24&lt;$BC$2,"",#REF!)</f>
        <v/>
      </c>
      <c r="FF24" s="66" t="str">
        <f>IF($BC24&lt;$BC$2,"",#REF!)</f>
        <v/>
      </c>
      <c r="FH24" s="63" t="s">
        <v>68</v>
      </c>
      <c r="FI24" s="56">
        <v>0</v>
      </c>
      <c r="FJ24" s="56"/>
      <c r="FK24" s="66" t="s">
        <v>56</v>
      </c>
      <c r="FL24" s="66" t="s">
        <v>56</v>
      </c>
      <c r="FM24" s="66" t="s">
        <v>56</v>
      </c>
      <c r="FN24" s="66" t="s">
        <v>56</v>
      </c>
      <c r="FO24" s="66" t="s">
        <v>56</v>
      </c>
      <c r="FP24" s="66" t="s">
        <v>56</v>
      </c>
      <c r="FQ24" s="66" t="s">
        <v>56</v>
      </c>
      <c r="FR24" s="66" t="s">
        <v>56</v>
      </c>
    </row>
    <row r="25" spans="1:183" s="4" customFormat="1" x14ac:dyDescent="0.25">
      <c r="A25" s="63"/>
      <c r="C25" s="60" t="s">
        <v>49</v>
      </c>
      <c r="D25" s="118" t="s">
        <v>1</v>
      </c>
      <c r="E25" s="66">
        <f>QUARTILE(E17:E24,1)</f>
        <v>6870.75</v>
      </c>
      <c r="F25" s="66">
        <f t="shared" ref="F25:P25" si="77">QUARTILE(F17:F24,1)</f>
        <v>9338</v>
      </c>
      <c r="G25" s="66">
        <f t="shared" si="77"/>
        <v>13637.5</v>
      </c>
      <c r="H25" s="66">
        <f t="shared" si="77"/>
        <v>7089</v>
      </c>
      <c r="I25" s="66">
        <f t="shared" si="77"/>
        <v>10815.75</v>
      </c>
      <c r="J25" s="66">
        <f t="shared" si="77"/>
        <v>17573.5</v>
      </c>
      <c r="K25" s="66">
        <f t="shared" si="77"/>
        <v>21105.25</v>
      </c>
      <c r="L25" s="66">
        <f t="shared" si="77"/>
        <v>28321.5</v>
      </c>
      <c r="M25" s="66">
        <f t="shared" si="77"/>
        <v>35554.75</v>
      </c>
      <c r="N25" s="66">
        <f t="shared" si="77"/>
        <v>22859</v>
      </c>
      <c r="O25" s="66">
        <f t="shared" si="77"/>
        <v>30457.75</v>
      </c>
      <c r="P25" s="66">
        <f t="shared" si="77"/>
        <v>50936.75</v>
      </c>
      <c r="AM25" s="60"/>
      <c r="AZ25" s="119"/>
      <c r="BF25" s="60"/>
      <c r="DN25" s="81"/>
      <c r="DU25" s="81"/>
      <c r="DV25" s="71"/>
      <c r="DW25" s="71"/>
      <c r="DX25" s="71"/>
      <c r="DY25" s="71"/>
      <c r="EA25" s="63"/>
      <c r="EG25" s="71"/>
      <c r="EH25" s="71"/>
      <c r="EI25" s="71"/>
      <c r="EJ25" s="71"/>
      <c r="EK25" s="71"/>
    </row>
    <row r="26" spans="1:183" s="4" customFormat="1" x14ac:dyDescent="0.25">
      <c r="A26" s="113"/>
      <c r="B26" s="120"/>
      <c r="C26" s="60"/>
      <c r="D26" s="118" t="s">
        <v>3</v>
      </c>
      <c r="E26" s="66">
        <f>QUARTILE(E17:E24,3)</f>
        <v>7077.25</v>
      </c>
      <c r="F26" s="66">
        <f t="shared" ref="F26:P26" si="78">QUARTILE(F17:F24,3)</f>
        <v>12425.25</v>
      </c>
      <c r="G26" s="66">
        <f t="shared" si="78"/>
        <v>14729.25</v>
      </c>
      <c r="H26" s="66">
        <f t="shared" si="78"/>
        <v>7714.5</v>
      </c>
      <c r="I26" s="66">
        <f t="shared" si="78"/>
        <v>11921.25</v>
      </c>
      <c r="J26" s="66">
        <f t="shared" si="78"/>
        <v>20104</v>
      </c>
      <c r="K26" s="66">
        <f t="shared" si="78"/>
        <v>24921</v>
      </c>
      <c r="L26" s="66">
        <f t="shared" si="78"/>
        <v>28920.25</v>
      </c>
      <c r="M26" s="66">
        <f t="shared" si="78"/>
        <v>38377.5</v>
      </c>
      <c r="N26" s="66">
        <f t="shared" si="78"/>
        <v>25537.75</v>
      </c>
      <c r="O26" s="66">
        <f t="shared" si="78"/>
        <v>32113</v>
      </c>
      <c r="P26" s="66">
        <f t="shared" si="78"/>
        <v>53924.5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M26" s="60"/>
      <c r="AZ26" s="124"/>
      <c r="BF26" s="60"/>
      <c r="DN26" s="81"/>
      <c r="DU26" s="81"/>
      <c r="DV26" s="71"/>
      <c r="DW26" s="71"/>
      <c r="DX26" s="71"/>
      <c r="DY26" s="71"/>
      <c r="EA26" s="63"/>
      <c r="EG26" s="71"/>
      <c r="EH26" s="71"/>
      <c r="EI26" s="71"/>
      <c r="EJ26" s="71"/>
      <c r="EK26" s="71"/>
    </row>
    <row r="27" spans="1:183" s="4" customFormat="1" ht="26.25" x14ac:dyDescent="0.4">
      <c r="A27" s="63"/>
      <c r="C27" s="60"/>
      <c r="D27" s="118" t="s">
        <v>50</v>
      </c>
      <c r="E27" s="66">
        <f>E26-E25</f>
        <v>206.5</v>
      </c>
      <c r="F27" s="66">
        <f t="shared" ref="F27:J27" si="79">F26-F25</f>
        <v>3087.25</v>
      </c>
      <c r="G27" s="66">
        <f t="shared" si="79"/>
        <v>1091.75</v>
      </c>
      <c r="H27" s="66">
        <f t="shared" si="79"/>
        <v>625.5</v>
      </c>
      <c r="I27" s="66">
        <f t="shared" si="79"/>
        <v>1105.5</v>
      </c>
      <c r="J27" s="66">
        <f t="shared" si="79"/>
        <v>2530.5</v>
      </c>
      <c r="K27" s="66">
        <f>K26-K25</f>
        <v>3815.75</v>
      </c>
      <c r="L27" s="66">
        <f t="shared" ref="L27:P27" si="80">L26-L25</f>
        <v>598.75</v>
      </c>
      <c r="M27" s="66">
        <f t="shared" si="80"/>
        <v>2822.75</v>
      </c>
      <c r="N27" s="66">
        <f t="shared" si="80"/>
        <v>2678.75</v>
      </c>
      <c r="O27" s="66">
        <f t="shared" si="80"/>
        <v>1655.25</v>
      </c>
      <c r="P27" s="66">
        <f t="shared" si="80"/>
        <v>2987.75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M27" s="60"/>
      <c r="BF27" s="60"/>
      <c r="BP27" s="152" t="s">
        <v>89</v>
      </c>
      <c r="DN27" s="81"/>
      <c r="DU27" s="81"/>
      <c r="DV27" s="71"/>
      <c r="DW27" s="71"/>
      <c r="DX27" s="71"/>
      <c r="DY27" s="71"/>
      <c r="EA27" s="63"/>
      <c r="EG27" s="71"/>
      <c r="EH27" s="71"/>
      <c r="EI27" s="71"/>
      <c r="EJ27" s="71"/>
      <c r="EK27" s="71"/>
    </row>
    <row r="28" spans="1:183" ht="15.75" thickBot="1" x14ac:dyDescent="0.3">
      <c r="B28"/>
      <c r="C28" s="7"/>
      <c r="D28" s="35" t="s">
        <v>51</v>
      </c>
      <c r="E28" s="10">
        <f>E26+(1.5*E27)</f>
        <v>7387</v>
      </c>
      <c r="F28" s="10">
        <f t="shared" ref="F28:J28" si="81">F26+(1.5*F27)</f>
        <v>17056.125</v>
      </c>
      <c r="G28" s="10">
        <f t="shared" si="81"/>
        <v>16366.875</v>
      </c>
      <c r="H28" s="10">
        <f t="shared" si="81"/>
        <v>8652.75</v>
      </c>
      <c r="I28" s="10">
        <f t="shared" si="81"/>
        <v>13579.5</v>
      </c>
      <c r="J28" s="10">
        <f t="shared" si="81"/>
        <v>23899.75</v>
      </c>
      <c r="K28" s="10">
        <f>K26+(1.5*K27)</f>
        <v>30644.625</v>
      </c>
      <c r="L28" s="10">
        <f t="shared" ref="L28:P28" si="82">L26+(1.5*L27)</f>
        <v>29818.375</v>
      </c>
      <c r="M28" s="10">
        <f t="shared" si="82"/>
        <v>42611.625</v>
      </c>
      <c r="N28" s="10">
        <f t="shared" si="82"/>
        <v>29555.875</v>
      </c>
      <c r="O28" s="10">
        <f t="shared" si="82"/>
        <v>34595.875</v>
      </c>
      <c r="P28" s="10">
        <f t="shared" si="82"/>
        <v>58406.125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ED28" s="4"/>
      <c r="EE28" s="4"/>
      <c r="EF28" s="4"/>
      <c r="EG28" s="71"/>
      <c r="EH28" s="71"/>
      <c r="EI28" s="71"/>
      <c r="EJ28" s="71"/>
      <c r="EK28" s="71"/>
      <c r="EL28" s="4"/>
      <c r="EM28" s="4"/>
      <c r="EN28" s="4"/>
    </row>
    <row r="29" spans="1:183" x14ac:dyDescent="0.25">
      <c r="B29"/>
      <c r="C29" s="7"/>
      <c r="D29" s="35" t="s">
        <v>52</v>
      </c>
      <c r="E29" s="10">
        <f>E25-(1.5*E27)</f>
        <v>6561</v>
      </c>
      <c r="F29" s="10">
        <f t="shared" ref="F29:J29" si="83">F25-(1.5*F27)</f>
        <v>4707.125</v>
      </c>
      <c r="G29" s="10">
        <f t="shared" si="83"/>
        <v>11999.875</v>
      </c>
      <c r="H29" s="10">
        <f t="shared" si="83"/>
        <v>6150.75</v>
      </c>
      <c r="I29" s="10">
        <f t="shared" si="83"/>
        <v>9157.5</v>
      </c>
      <c r="J29" s="10">
        <f t="shared" si="83"/>
        <v>13777.75</v>
      </c>
      <c r="K29" s="10">
        <f>K25-(1.5*K27)</f>
        <v>15381.625</v>
      </c>
      <c r="L29" s="10">
        <f t="shared" ref="L29:P29" si="84">L25-(1.5*L27)</f>
        <v>27423.375</v>
      </c>
      <c r="M29" s="10">
        <f t="shared" si="84"/>
        <v>31320.625</v>
      </c>
      <c r="N29" s="10">
        <f t="shared" si="84"/>
        <v>18840.875</v>
      </c>
      <c r="O29" s="10">
        <f t="shared" si="84"/>
        <v>27974.875</v>
      </c>
      <c r="P29" s="10">
        <f t="shared" si="84"/>
        <v>46455.125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BQ29" s="171" t="s">
        <v>86</v>
      </c>
      <c r="BR29" s="154"/>
      <c r="BS29" s="154"/>
      <c r="BT29" s="154"/>
      <c r="BU29" s="155"/>
    </row>
    <row r="30" spans="1:183" x14ac:dyDescent="0.25">
      <c r="B30"/>
      <c r="C30" s="7" t="s">
        <v>53</v>
      </c>
      <c r="D30" s="35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BQ30" s="172"/>
      <c r="BR30" s="150" t="s">
        <v>10</v>
      </c>
      <c r="BS30" s="151">
        <f>_xlfn.T.TEST(BI9:BJ9,BI17:BJ18,2,2)</f>
        <v>0.48377242555400479</v>
      </c>
      <c r="BT30" s="151">
        <f>_xlfn.T.TEST(BK9:BL9,BK17:BL18,2,2)</f>
        <v>0.56843561981956825</v>
      </c>
      <c r="BU30" s="74"/>
      <c r="DM30" s="6"/>
      <c r="DN30"/>
      <c r="DT30" s="6"/>
      <c r="DU30" s="27"/>
      <c r="DY30"/>
      <c r="DZ30" s="1"/>
      <c r="EA30"/>
      <c r="EF30" s="27"/>
      <c r="EK30"/>
    </row>
    <row r="31" spans="1:183" x14ac:dyDescent="0.25">
      <c r="B31"/>
      <c r="C31" s="1" t="s">
        <v>2</v>
      </c>
      <c r="D31" s="35"/>
      <c r="E31" t="b">
        <f>OR(E17&gt;E$28,E17&lt;E$29)</f>
        <v>0</v>
      </c>
      <c r="F31" t="b">
        <f t="shared" ref="F31:P31" si="85">OR(F17&gt;F$28,F17&lt;F$29)</f>
        <v>0</v>
      </c>
      <c r="G31" t="b">
        <f t="shared" si="85"/>
        <v>0</v>
      </c>
      <c r="H31" t="b">
        <f t="shared" si="85"/>
        <v>0</v>
      </c>
      <c r="I31" t="b">
        <f t="shared" si="85"/>
        <v>0</v>
      </c>
      <c r="J31" t="b">
        <f t="shared" si="85"/>
        <v>0</v>
      </c>
      <c r="K31" t="b">
        <f t="shared" si="85"/>
        <v>0</v>
      </c>
      <c r="L31" t="b">
        <f t="shared" si="85"/>
        <v>0</v>
      </c>
      <c r="M31" t="b">
        <f t="shared" si="85"/>
        <v>0</v>
      </c>
      <c r="N31" t="b">
        <f t="shared" si="85"/>
        <v>0</v>
      </c>
      <c r="O31" t="b">
        <f t="shared" si="85"/>
        <v>0</v>
      </c>
      <c r="P31" t="b">
        <f t="shared" si="85"/>
        <v>0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BQ31" s="172"/>
      <c r="BR31" s="156" t="s">
        <v>12</v>
      </c>
      <c r="BS31" s="151">
        <f>_xlfn.T.TEST(BI17:BJ17,BI17:BJ18,2,2)</f>
        <v>0.43451918676595375</v>
      </c>
      <c r="BT31" s="151">
        <f>_xlfn.T.TEST(BK17:BL17,BK17:BL18,2,2)</f>
        <v>0.37318395795302306</v>
      </c>
      <c r="BU31" s="74"/>
    </row>
    <row r="32" spans="1:183" x14ac:dyDescent="0.25">
      <c r="B32"/>
      <c r="C32" s="1" t="s">
        <v>2</v>
      </c>
      <c r="D32" s="35"/>
      <c r="E32" t="b">
        <f t="shared" ref="E32:P37" si="86">OR(E18&gt;E$28,E18&lt;E$29)</f>
        <v>0</v>
      </c>
      <c r="F32" t="b">
        <f t="shared" si="86"/>
        <v>0</v>
      </c>
      <c r="G32" t="b">
        <f t="shared" si="86"/>
        <v>0</v>
      </c>
      <c r="H32" t="b">
        <f t="shared" si="86"/>
        <v>0</v>
      </c>
      <c r="I32" t="b">
        <f t="shared" si="86"/>
        <v>0</v>
      </c>
      <c r="J32" t="b">
        <f t="shared" si="86"/>
        <v>0</v>
      </c>
      <c r="K32" t="b">
        <f t="shared" si="86"/>
        <v>0</v>
      </c>
      <c r="L32" t="b">
        <f t="shared" si="86"/>
        <v>0</v>
      </c>
      <c r="M32" t="b">
        <f t="shared" si="86"/>
        <v>0</v>
      </c>
      <c r="N32" t="b">
        <f t="shared" si="86"/>
        <v>0</v>
      </c>
      <c r="O32" t="b">
        <f t="shared" si="86"/>
        <v>1</v>
      </c>
      <c r="P32" t="b">
        <f t="shared" si="86"/>
        <v>0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BQ32" s="172"/>
      <c r="BR32" s="156" t="s">
        <v>13</v>
      </c>
      <c r="BS32" s="151">
        <f>_xlfn.T.TEST(BI18:BJ18,BI17:BJ18,2,2)</f>
        <v>0.44557155519312325</v>
      </c>
      <c r="BT32" s="151">
        <f>_xlfn.T.TEST(BK18:BL18,BK17:BL18,2,2)</f>
        <v>0.34520785007967841</v>
      </c>
      <c r="BU32" s="74"/>
    </row>
    <row r="33" spans="2:142" x14ac:dyDescent="0.25">
      <c r="B33"/>
      <c r="C33" s="1" t="s">
        <v>2</v>
      </c>
      <c r="D33" s="35"/>
      <c r="E33" t="b">
        <f t="shared" si="86"/>
        <v>0</v>
      </c>
      <c r="F33" t="b">
        <f t="shared" si="86"/>
        <v>0</v>
      </c>
      <c r="G33" t="b">
        <f t="shared" si="86"/>
        <v>0</v>
      </c>
      <c r="H33" t="b">
        <f t="shared" si="86"/>
        <v>1</v>
      </c>
      <c r="I33" t="b">
        <f t="shared" si="86"/>
        <v>0</v>
      </c>
      <c r="J33" t="b">
        <f t="shared" si="86"/>
        <v>0</v>
      </c>
      <c r="K33" t="b">
        <f t="shared" si="86"/>
        <v>0</v>
      </c>
      <c r="L33" t="b">
        <f t="shared" si="86"/>
        <v>1</v>
      </c>
      <c r="M33" t="b">
        <f t="shared" si="86"/>
        <v>0</v>
      </c>
      <c r="N33" t="b">
        <f t="shared" si="86"/>
        <v>0</v>
      </c>
      <c r="O33" t="b">
        <f t="shared" si="86"/>
        <v>0</v>
      </c>
      <c r="P33" t="b">
        <f t="shared" si="86"/>
        <v>0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BQ33" s="172"/>
      <c r="BR33" s="4"/>
      <c r="BS33" s="4"/>
      <c r="BT33" s="4"/>
      <c r="BU33" s="74"/>
    </row>
    <row r="34" spans="2:142" x14ac:dyDescent="0.25">
      <c r="B34"/>
      <c r="C34" s="1" t="s">
        <v>2</v>
      </c>
      <c r="D34" s="35"/>
      <c r="E34" t="b">
        <f t="shared" si="86"/>
        <v>0</v>
      </c>
      <c r="F34" t="b">
        <f t="shared" si="86"/>
        <v>0</v>
      </c>
      <c r="G34" t="b">
        <f t="shared" si="86"/>
        <v>1</v>
      </c>
      <c r="H34" t="b">
        <f t="shared" si="86"/>
        <v>0</v>
      </c>
      <c r="I34" t="b">
        <f t="shared" si="86"/>
        <v>0</v>
      </c>
      <c r="J34" t="b">
        <f t="shared" si="86"/>
        <v>0</v>
      </c>
      <c r="K34" t="b">
        <f t="shared" si="86"/>
        <v>0</v>
      </c>
      <c r="L34" t="b">
        <f t="shared" si="86"/>
        <v>1</v>
      </c>
      <c r="M34" t="b">
        <f t="shared" si="86"/>
        <v>0</v>
      </c>
      <c r="N34" t="b">
        <f t="shared" si="86"/>
        <v>0</v>
      </c>
      <c r="O34" t="b">
        <f t="shared" si="86"/>
        <v>0</v>
      </c>
      <c r="P34" t="b">
        <f t="shared" si="86"/>
        <v>0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BQ34" s="173" t="s">
        <v>87</v>
      </c>
      <c r="BR34" s="4"/>
      <c r="BS34" s="4"/>
      <c r="BT34" s="4"/>
      <c r="BU34" s="74"/>
    </row>
    <row r="35" spans="2:142" x14ac:dyDescent="0.25">
      <c r="B35"/>
      <c r="C35" s="1" t="s">
        <v>2</v>
      </c>
      <c r="D35" s="35"/>
      <c r="E35" t="b">
        <f t="shared" si="86"/>
        <v>0</v>
      </c>
      <c r="F35" t="b">
        <f t="shared" si="86"/>
        <v>0</v>
      </c>
      <c r="G35" t="b">
        <f t="shared" si="86"/>
        <v>0</v>
      </c>
      <c r="H35" t="b">
        <f t="shared" si="86"/>
        <v>0</v>
      </c>
      <c r="I35" t="b">
        <f t="shared" si="86"/>
        <v>0</v>
      </c>
      <c r="J35" t="b">
        <f t="shared" si="86"/>
        <v>0</v>
      </c>
      <c r="K35" t="b">
        <f t="shared" si="86"/>
        <v>0</v>
      </c>
      <c r="L35" t="b">
        <f t="shared" si="86"/>
        <v>0</v>
      </c>
      <c r="M35" t="b">
        <f t="shared" si="86"/>
        <v>0</v>
      </c>
      <c r="N35" t="b">
        <f t="shared" si="86"/>
        <v>0</v>
      </c>
      <c r="O35" t="b">
        <f t="shared" si="86"/>
        <v>0</v>
      </c>
      <c r="P35" t="b">
        <f t="shared" si="86"/>
        <v>0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BQ35" s="73"/>
      <c r="BR35" s="156" t="s">
        <v>45</v>
      </c>
      <c r="BS35" s="145">
        <f>MEDIAN(BI17:BJ18)</f>
        <v>5.0208740209829248</v>
      </c>
      <c r="BT35" s="145">
        <f>MEDIAN(BK17:BL18)</f>
        <v>2.5626229660140809</v>
      </c>
      <c r="BU35" s="74"/>
    </row>
    <row r="36" spans="2:142" x14ac:dyDescent="0.25">
      <c r="B36"/>
      <c r="C36" s="1" t="s">
        <v>2</v>
      </c>
      <c r="D36" s="35"/>
      <c r="E36" t="b">
        <f t="shared" si="86"/>
        <v>0</v>
      </c>
      <c r="F36" t="b">
        <f t="shared" si="86"/>
        <v>0</v>
      </c>
      <c r="G36" t="b">
        <f t="shared" si="86"/>
        <v>0</v>
      </c>
      <c r="H36" t="b">
        <f t="shared" si="86"/>
        <v>0</v>
      </c>
      <c r="I36" t="b">
        <f t="shared" si="86"/>
        <v>0</v>
      </c>
      <c r="J36" t="b">
        <f t="shared" si="86"/>
        <v>0</v>
      </c>
      <c r="K36" t="b">
        <f t="shared" si="86"/>
        <v>0</v>
      </c>
      <c r="L36" t="b">
        <f t="shared" si="86"/>
        <v>0</v>
      </c>
      <c r="M36" t="b">
        <f t="shared" si="86"/>
        <v>0</v>
      </c>
      <c r="N36" t="b">
        <f t="shared" si="86"/>
        <v>0</v>
      </c>
      <c r="O36" t="b">
        <f t="shared" si="86"/>
        <v>0</v>
      </c>
      <c r="P36" t="b">
        <f t="shared" si="86"/>
        <v>0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BQ36" s="73"/>
      <c r="BR36" s="156" t="s">
        <v>88</v>
      </c>
      <c r="BS36" s="157">
        <f>STDEV(BI17:BJ18)</f>
        <v>4.9506642794044362</v>
      </c>
      <c r="BT36" s="176">
        <f>STDEV(BK17:BL18)</f>
        <v>9.2377430010248869</v>
      </c>
      <c r="BU36" s="74"/>
    </row>
    <row r="37" spans="2:142" x14ac:dyDescent="0.25">
      <c r="B37"/>
      <c r="C37" s="1" t="s">
        <v>2</v>
      </c>
      <c r="D37" s="35"/>
      <c r="E37" t="b">
        <f t="shared" si="86"/>
        <v>0</v>
      </c>
      <c r="F37" t="b">
        <f t="shared" si="86"/>
        <v>0</v>
      </c>
      <c r="G37" t="b">
        <f t="shared" si="86"/>
        <v>0</v>
      </c>
      <c r="H37" t="b">
        <f t="shared" si="86"/>
        <v>0</v>
      </c>
      <c r="I37" t="b">
        <f t="shared" si="86"/>
        <v>0</v>
      </c>
      <c r="J37" t="b">
        <f t="shared" si="86"/>
        <v>0</v>
      </c>
      <c r="K37" t="b">
        <f t="shared" si="86"/>
        <v>0</v>
      </c>
      <c r="L37" t="b">
        <f t="shared" si="86"/>
        <v>0</v>
      </c>
      <c r="M37" t="b">
        <f t="shared" si="86"/>
        <v>0</v>
      </c>
      <c r="N37" t="b">
        <f t="shared" si="86"/>
        <v>0</v>
      </c>
      <c r="O37" t="b">
        <f t="shared" si="86"/>
        <v>0</v>
      </c>
      <c r="P37" t="b">
        <f t="shared" si="86"/>
        <v>0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BQ37" s="73"/>
      <c r="BR37" s="156" t="s">
        <v>29</v>
      </c>
      <c r="BS37" s="158">
        <f>BS35+2*BS36</f>
        <v>14.922202579791797</v>
      </c>
      <c r="BT37" s="158">
        <f>BT35+2*BT36</f>
        <v>21.038108968063856</v>
      </c>
      <c r="BU37" s="74"/>
    </row>
    <row r="38" spans="2:142" ht="15.75" thickBot="1" x14ac:dyDescent="0.3">
      <c r="B38"/>
      <c r="C38" s="1" t="s">
        <v>2</v>
      </c>
      <c r="D38" s="35"/>
      <c r="E38" t="b">
        <f>OR(E24&gt;E$28,E24&lt;E$29)</f>
        <v>1</v>
      </c>
      <c r="F38" t="b">
        <f t="shared" ref="F38:P38" si="87">OR(F24&gt;F$28,F24&lt;F$29)</f>
        <v>0</v>
      </c>
      <c r="G38" t="b">
        <f t="shared" si="87"/>
        <v>1</v>
      </c>
      <c r="H38" t="b">
        <f t="shared" si="87"/>
        <v>0</v>
      </c>
      <c r="I38" t="b">
        <f t="shared" si="87"/>
        <v>0</v>
      </c>
      <c r="J38" t="b">
        <f t="shared" si="87"/>
        <v>0</v>
      </c>
      <c r="K38" t="b">
        <f t="shared" si="87"/>
        <v>0</v>
      </c>
      <c r="L38" t="b">
        <f t="shared" si="87"/>
        <v>1</v>
      </c>
      <c r="M38" t="b">
        <f t="shared" si="87"/>
        <v>1</v>
      </c>
      <c r="N38" t="b">
        <f t="shared" si="87"/>
        <v>0</v>
      </c>
      <c r="O38" t="b">
        <f t="shared" si="87"/>
        <v>1</v>
      </c>
      <c r="P38" t="b">
        <f t="shared" si="87"/>
        <v>1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BQ38" s="159"/>
      <c r="BR38" s="160" t="s">
        <v>27</v>
      </c>
      <c r="BS38" s="161">
        <f>BS35+3*BS36</f>
        <v>19.872866859196236</v>
      </c>
      <c r="BT38" s="161">
        <f>BT35+3*BT36</f>
        <v>30.275851969088741</v>
      </c>
      <c r="BU38" s="170"/>
    </row>
    <row r="39" spans="2:142" x14ac:dyDescent="0.25">
      <c r="B39"/>
      <c r="C39" s="7" t="s">
        <v>54</v>
      </c>
      <c r="D39" s="35"/>
    </row>
    <row r="40" spans="2:142" ht="15.75" thickBot="1" x14ac:dyDescent="0.3">
      <c r="B40"/>
      <c r="C40" s="1" t="s">
        <v>2</v>
      </c>
      <c r="D40" s="35"/>
      <c r="E40">
        <f>IF(E31=FALSE,E17,"")</f>
        <v>7028</v>
      </c>
      <c r="F40">
        <f t="shared" ref="F40:P40" si="88">IF(F31=FALSE,F17,"")</f>
        <v>10483</v>
      </c>
      <c r="G40">
        <f t="shared" si="88"/>
        <v>13985</v>
      </c>
      <c r="H40">
        <f t="shared" si="88"/>
        <v>7089</v>
      </c>
      <c r="I40">
        <f t="shared" si="88"/>
        <v>11518</v>
      </c>
      <c r="J40">
        <f t="shared" si="88"/>
        <v>17278</v>
      </c>
      <c r="K40">
        <f t="shared" si="88"/>
        <v>23221</v>
      </c>
      <c r="L40">
        <f t="shared" si="88"/>
        <v>28790</v>
      </c>
      <c r="M40">
        <f t="shared" si="88"/>
        <v>37227</v>
      </c>
      <c r="N40">
        <f t="shared" si="88"/>
        <v>23016</v>
      </c>
      <c r="O40">
        <f t="shared" si="88"/>
        <v>33421</v>
      </c>
      <c r="P40">
        <f t="shared" si="88"/>
        <v>54256</v>
      </c>
    </row>
    <row r="41" spans="2:142" x14ac:dyDescent="0.25">
      <c r="B41"/>
      <c r="C41" s="1" t="s">
        <v>2</v>
      </c>
      <c r="D41" s="35"/>
      <c r="E41">
        <f t="shared" ref="E41:P47" si="89">IF(E32=FALSE,E18,"")</f>
        <v>7317</v>
      </c>
      <c r="F41">
        <f t="shared" si="89"/>
        <v>8993</v>
      </c>
      <c r="G41">
        <f t="shared" si="89"/>
        <v>12874</v>
      </c>
      <c r="H41">
        <f t="shared" si="89"/>
        <v>7366</v>
      </c>
      <c r="I41">
        <f t="shared" si="89"/>
        <v>12105</v>
      </c>
      <c r="J41">
        <f t="shared" si="89"/>
        <v>17672</v>
      </c>
      <c r="K41">
        <f t="shared" si="89"/>
        <v>25698</v>
      </c>
      <c r="L41">
        <f t="shared" si="89"/>
        <v>29080</v>
      </c>
      <c r="M41">
        <f t="shared" si="89"/>
        <v>36601</v>
      </c>
      <c r="N41">
        <f t="shared" si="89"/>
        <v>25894</v>
      </c>
      <c r="O41" t="str">
        <f t="shared" si="89"/>
        <v/>
      </c>
      <c r="P41">
        <f t="shared" si="89"/>
        <v>53557</v>
      </c>
      <c r="BQ41" s="174" t="s">
        <v>90</v>
      </c>
      <c r="BR41" s="154"/>
      <c r="BS41" s="154"/>
      <c r="BT41" s="154"/>
      <c r="BU41" s="155"/>
    </row>
    <row r="42" spans="2:142" x14ac:dyDescent="0.25">
      <c r="B42"/>
      <c r="C42" s="1" t="s">
        <v>2</v>
      </c>
      <c r="D42" s="35"/>
      <c r="E42">
        <f t="shared" si="89"/>
        <v>7225</v>
      </c>
      <c r="F42">
        <f t="shared" si="89"/>
        <v>12799</v>
      </c>
      <c r="G42">
        <f t="shared" si="89"/>
        <v>15711</v>
      </c>
      <c r="H42" t="str">
        <f t="shared" si="89"/>
        <v/>
      </c>
      <c r="I42">
        <f t="shared" si="89"/>
        <v>12217</v>
      </c>
      <c r="J42">
        <f t="shared" si="89"/>
        <v>20534</v>
      </c>
      <c r="K42">
        <f t="shared" si="89"/>
        <v>24662</v>
      </c>
      <c r="L42" t="str">
        <f t="shared" si="89"/>
        <v/>
      </c>
      <c r="M42">
        <f t="shared" si="89"/>
        <v>40067</v>
      </c>
      <c r="N42">
        <f t="shared" si="89"/>
        <v>25189</v>
      </c>
      <c r="O42">
        <f t="shared" si="89"/>
        <v>31677</v>
      </c>
      <c r="P42">
        <f t="shared" si="89"/>
        <v>53814</v>
      </c>
      <c r="BQ42" s="162"/>
      <c r="BR42" s="4"/>
      <c r="BS42" s="4"/>
      <c r="BT42" s="4"/>
      <c r="BU42" s="74"/>
    </row>
    <row r="43" spans="2:142" x14ac:dyDescent="0.25">
      <c r="B43"/>
      <c r="C43" s="1" t="s">
        <v>2</v>
      </c>
      <c r="D43" s="35"/>
      <c r="E43">
        <f t="shared" si="89"/>
        <v>6891</v>
      </c>
      <c r="F43">
        <f t="shared" si="89"/>
        <v>11425</v>
      </c>
      <c r="G43" t="str">
        <f t="shared" si="89"/>
        <v/>
      </c>
      <c r="H43">
        <f t="shared" si="89"/>
        <v>7235</v>
      </c>
      <c r="I43">
        <f t="shared" si="89"/>
        <v>10919</v>
      </c>
      <c r="J43">
        <f t="shared" si="89"/>
        <v>18302</v>
      </c>
      <c r="K43">
        <f t="shared" si="89"/>
        <v>20895</v>
      </c>
      <c r="L43" t="str">
        <f t="shared" si="89"/>
        <v/>
      </c>
      <c r="M43">
        <f t="shared" si="89"/>
        <v>38886</v>
      </c>
      <c r="N43">
        <f t="shared" si="89"/>
        <v>24722</v>
      </c>
      <c r="O43">
        <f t="shared" si="89"/>
        <v>30896</v>
      </c>
      <c r="P43">
        <f t="shared" si="89"/>
        <v>51655</v>
      </c>
      <c r="BQ43" s="73" t="s">
        <v>91</v>
      </c>
      <c r="BR43" s="81"/>
      <c r="BS43" s="100" t="s">
        <v>6</v>
      </c>
      <c r="BT43" s="56" t="s">
        <v>6</v>
      </c>
      <c r="BU43" s="74"/>
      <c r="BY43" s="153"/>
      <c r="BZ43" s="2"/>
      <c r="DN43"/>
      <c r="DO43" s="6"/>
      <c r="DU43"/>
      <c r="DV43" s="6"/>
      <c r="DZ43" s="27"/>
      <c r="EA43"/>
      <c r="EB43" s="1"/>
      <c r="EG43"/>
      <c r="EL43" s="27"/>
    </row>
    <row r="44" spans="2:142" x14ac:dyDescent="0.25">
      <c r="B44"/>
      <c r="C44" s="1" t="s">
        <v>2</v>
      </c>
      <c r="D44" s="35"/>
      <c r="E44">
        <f t="shared" si="89"/>
        <v>6813</v>
      </c>
      <c r="F44">
        <f t="shared" si="89"/>
        <v>9453</v>
      </c>
      <c r="G44">
        <f t="shared" si="89"/>
        <v>13898</v>
      </c>
      <c r="H44">
        <f t="shared" si="89"/>
        <v>7089</v>
      </c>
      <c r="I44">
        <f t="shared" si="89"/>
        <v>11860</v>
      </c>
      <c r="J44">
        <f t="shared" si="89"/>
        <v>19992</v>
      </c>
      <c r="K44">
        <f t="shared" si="89"/>
        <v>21175</v>
      </c>
      <c r="L44">
        <f t="shared" si="89"/>
        <v>28782</v>
      </c>
      <c r="M44">
        <f t="shared" si="89"/>
        <v>37702</v>
      </c>
      <c r="N44">
        <f t="shared" si="89"/>
        <v>22388</v>
      </c>
      <c r="O44">
        <f t="shared" si="89"/>
        <v>30868</v>
      </c>
      <c r="P44">
        <f t="shared" si="89"/>
        <v>51935</v>
      </c>
      <c r="BQ44" s="73"/>
      <c r="BR44" s="81"/>
      <c r="BS44" s="100" t="s">
        <v>66</v>
      </c>
      <c r="BT44" s="56" t="s">
        <v>67</v>
      </c>
      <c r="BU44" s="74"/>
      <c r="BY44" s="153"/>
      <c r="BZ44" s="2"/>
      <c r="DN44"/>
      <c r="DO44" s="6"/>
      <c r="DU44"/>
      <c r="DV44" s="6"/>
      <c r="DZ44" s="27"/>
      <c r="EA44"/>
      <c r="EB44" s="1"/>
      <c r="EG44"/>
      <c r="EL44" s="27"/>
    </row>
    <row r="45" spans="2:142" x14ac:dyDescent="0.25">
      <c r="B45"/>
      <c r="C45" s="1" t="s">
        <v>2</v>
      </c>
      <c r="D45" s="35"/>
      <c r="E45">
        <f t="shared" si="89"/>
        <v>6890</v>
      </c>
      <c r="F45">
        <f t="shared" si="89"/>
        <v>12549</v>
      </c>
      <c r="G45">
        <f t="shared" si="89"/>
        <v>13892</v>
      </c>
      <c r="H45">
        <f t="shared" si="89"/>
        <v>7498</v>
      </c>
      <c r="I45">
        <f t="shared" si="89"/>
        <v>10506</v>
      </c>
      <c r="J45">
        <f t="shared" si="89"/>
        <v>17813</v>
      </c>
      <c r="K45">
        <f t="shared" si="89"/>
        <v>22239</v>
      </c>
      <c r="L45">
        <f t="shared" si="89"/>
        <v>28866</v>
      </c>
      <c r="M45">
        <f t="shared" si="89"/>
        <v>32416</v>
      </c>
      <c r="N45">
        <f t="shared" si="89"/>
        <v>26328</v>
      </c>
      <c r="O45">
        <f t="shared" si="89"/>
        <v>30737</v>
      </c>
      <c r="P45">
        <f t="shared" si="89"/>
        <v>48782</v>
      </c>
      <c r="BQ45" s="73"/>
      <c r="BR45" s="111"/>
      <c r="BS45" s="100" t="s">
        <v>59</v>
      </c>
      <c r="BT45" s="56" t="s">
        <v>59</v>
      </c>
      <c r="BU45" s="74"/>
      <c r="BY45" s="153"/>
      <c r="BZ45" s="2"/>
      <c r="DN45"/>
      <c r="DO45" s="6"/>
      <c r="DU45"/>
      <c r="DV45" s="6"/>
      <c r="DZ45" s="27"/>
      <c r="EA45"/>
      <c r="EB45" s="1"/>
      <c r="EG45"/>
      <c r="EL45" s="27"/>
    </row>
    <row r="46" spans="2:142" x14ac:dyDescent="0.25">
      <c r="B46"/>
      <c r="C46" s="1" t="s">
        <v>2</v>
      </c>
      <c r="D46" s="35"/>
      <c r="E46">
        <f t="shared" si="89"/>
        <v>6917</v>
      </c>
      <c r="F46">
        <f t="shared" si="89"/>
        <v>12384</v>
      </c>
      <c r="G46">
        <f t="shared" si="89"/>
        <v>14402</v>
      </c>
      <c r="H46">
        <f t="shared" si="89"/>
        <v>8364</v>
      </c>
      <c r="I46">
        <f t="shared" si="89"/>
        <v>11584</v>
      </c>
      <c r="J46">
        <f t="shared" si="89"/>
        <v>20440</v>
      </c>
      <c r="K46">
        <f t="shared" si="89"/>
        <v>26451</v>
      </c>
      <c r="L46">
        <f t="shared" si="89"/>
        <v>28867</v>
      </c>
      <c r="M46">
        <f t="shared" si="89"/>
        <v>38208</v>
      </c>
      <c r="N46">
        <f t="shared" si="89"/>
        <v>25419</v>
      </c>
      <c r="O46">
        <f t="shared" si="89"/>
        <v>29620</v>
      </c>
      <c r="P46">
        <f t="shared" si="89"/>
        <v>55849</v>
      </c>
      <c r="BQ46" s="163" t="s">
        <v>9</v>
      </c>
      <c r="BR46" s="111" t="s">
        <v>47</v>
      </c>
      <c r="BS46" s="100" t="s">
        <v>70</v>
      </c>
      <c r="BT46" s="56" t="s">
        <v>70</v>
      </c>
      <c r="BU46" s="74"/>
      <c r="BW46" s="2"/>
      <c r="BX46" s="2"/>
      <c r="BY46" s="153"/>
      <c r="BZ46" s="2"/>
      <c r="DN46"/>
      <c r="DO46" s="6"/>
      <c r="DU46"/>
      <c r="DV46" s="6"/>
      <c r="DZ46" s="27"/>
      <c r="EA46"/>
      <c r="EB46" s="1"/>
      <c r="EG46"/>
      <c r="EL46" s="27"/>
    </row>
    <row r="47" spans="2:142" x14ac:dyDescent="0.25">
      <c r="B47"/>
      <c r="C47" s="1" t="s">
        <v>2</v>
      </c>
      <c r="D47" s="35"/>
      <c r="E47" t="str">
        <f t="shared" si="89"/>
        <v/>
      </c>
      <c r="F47">
        <f t="shared" si="89"/>
        <v>8912</v>
      </c>
      <c r="G47" t="str">
        <f t="shared" si="89"/>
        <v/>
      </c>
      <c r="H47">
        <f t="shared" si="89"/>
        <v>6683</v>
      </c>
      <c r="I47">
        <f t="shared" si="89"/>
        <v>9306</v>
      </c>
      <c r="J47">
        <f t="shared" si="89"/>
        <v>15049</v>
      </c>
      <c r="K47">
        <f t="shared" si="89"/>
        <v>20896</v>
      </c>
      <c r="L47" t="str">
        <f t="shared" si="89"/>
        <v/>
      </c>
      <c r="M47" t="str">
        <f t="shared" si="89"/>
        <v/>
      </c>
      <c r="N47">
        <f t="shared" si="89"/>
        <v>20290</v>
      </c>
      <c r="O47" t="str">
        <f t="shared" si="89"/>
        <v/>
      </c>
      <c r="P47" t="str">
        <f t="shared" si="89"/>
        <v/>
      </c>
      <c r="BQ47" s="164" t="s">
        <v>0</v>
      </c>
      <c r="BR47" s="64">
        <v>0.11705532693187014</v>
      </c>
      <c r="BS47" s="66" t="str">
        <f>IF($AZ9&lt;$AZ$2,"",BG9)</f>
        <v/>
      </c>
      <c r="BT47" s="66" t="str">
        <f>IF($AZ9&lt;$AZ$2,"",BH9)</f>
        <v/>
      </c>
      <c r="BU47" s="74"/>
      <c r="BW47" s="2"/>
      <c r="BX47" s="2"/>
      <c r="DN47"/>
      <c r="DO47" s="6"/>
      <c r="DU47"/>
      <c r="DV47" s="6"/>
      <c r="DZ47" s="27"/>
      <c r="EA47"/>
      <c r="EB47" s="1"/>
      <c r="EG47"/>
      <c r="EL47" s="27"/>
    </row>
    <row r="48" spans="2:142" x14ac:dyDescent="0.25">
      <c r="B48"/>
      <c r="C48" s="5" t="s">
        <v>55</v>
      </c>
      <c r="D48" s="35"/>
      <c r="BQ48" s="164" t="s">
        <v>0</v>
      </c>
      <c r="BR48" s="64">
        <v>0.3511659807956104</v>
      </c>
      <c r="BS48" s="66" t="str">
        <f t="shared" ref="BS48:BS54" si="90">IF($AZ10&lt;$AZ$2,"",BG10)</f>
        <v/>
      </c>
      <c r="BT48" s="66" t="str">
        <f t="shared" ref="BT48:BT54" si="91">IF($AZ10&lt;$AZ$2,"",BH10)</f>
        <v/>
      </c>
      <c r="BU48" s="74"/>
      <c r="BW48" s="2"/>
      <c r="BX48" s="2"/>
      <c r="DN48"/>
      <c r="DO48" s="6"/>
      <c r="DU48"/>
      <c r="DV48" s="6"/>
      <c r="DZ48" s="27"/>
      <c r="EA48"/>
      <c r="EB48" s="1"/>
      <c r="EG48"/>
      <c r="EL48" s="27"/>
    </row>
    <row r="49" spans="2:142" x14ac:dyDescent="0.25">
      <c r="B49"/>
      <c r="C49" s="37" t="s">
        <v>2</v>
      </c>
      <c r="D49" s="36"/>
      <c r="E49" s="8">
        <v>7028</v>
      </c>
      <c r="F49" s="8">
        <v>10483</v>
      </c>
      <c r="G49" s="8">
        <v>13985</v>
      </c>
      <c r="H49" s="8">
        <v>7089</v>
      </c>
      <c r="I49" s="8">
        <v>11518</v>
      </c>
      <c r="J49" s="8">
        <v>17278</v>
      </c>
      <c r="K49" s="8">
        <v>23221</v>
      </c>
      <c r="L49" s="8">
        <v>28790</v>
      </c>
      <c r="M49" s="8">
        <v>37227</v>
      </c>
      <c r="N49" s="8">
        <v>23016</v>
      </c>
      <c r="O49" s="8">
        <v>33421</v>
      </c>
      <c r="P49" s="8">
        <v>54256</v>
      </c>
      <c r="BQ49" s="164" t="s">
        <v>0</v>
      </c>
      <c r="BR49" s="64">
        <v>1.0534979423868311</v>
      </c>
      <c r="BS49" s="66" t="str">
        <f t="shared" si="90"/>
        <v/>
      </c>
      <c r="BT49" s="66" t="str">
        <f t="shared" si="91"/>
        <v/>
      </c>
      <c r="BU49" s="74"/>
      <c r="BW49" s="2"/>
      <c r="BX49" s="2"/>
      <c r="DN49"/>
      <c r="DO49" s="6"/>
      <c r="DU49"/>
      <c r="DV49" s="6"/>
      <c r="DZ49" s="27"/>
      <c r="EA49"/>
      <c r="EB49" s="1"/>
      <c r="EG49"/>
      <c r="EL49" s="27"/>
    </row>
    <row r="50" spans="2:142" x14ac:dyDescent="0.25">
      <c r="B50"/>
      <c r="C50" s="37" t="s">
        <v>2</v>
      </c>
      <c r="D50" s="36"/>
      <c r="E50" s="8">
        <v>7317</v>
      </c>
      <c r="F50" s="8">
        <v>8993</v>
      </c>
      <c r="G50" s="8">
        <v>12874</v>
      </c>
      <c r="H50" s="8">
        <v>7366</v>
      </c>
      <c r="I50" s="8">
        <v>12105</v>
      </c>
      <c r="J50" s="8">
        <v>17672</v>
      </c>
      <c r="K50" s="8">
        <v>25698</v>
      </c>
      <c r="L50" s="8">
        <v>29080</v>
      </c>
      <c r="M50" s="8">
        <v>36601</v>
      </c>
      <c r="N50" s="8">
        <v>25894</v>
      </c>
      <c r="O50" s="8" t="s">
        <v>56</v>
      </c>
      <c r="P50" s="8">
        <v>53557</v>
      </c>
      <c r="BQ50" s="164" t="s">
        <v>0</v>
      </c>
      <c r="BR50" s="64">
        <v>3.1604938271604937</v>
      </c>
      <c r="BS50" s="66" t="str">
        <f t="shared" si="90"/>
        <v/>
      </c>
      <c r="BT50" s="66" t="str">
        <f t="shared" si="91"/>
        <v/>
      </c>
      <c r="BU50" s="74"/>
      <c r="BW50" s="2"/>
      <c r="BX50" s="2"/>
      <c r="DN50"/>
      <c r="DO50" s="6"/>
      <c r="DU50"/>
      <c r="DV50" s="6"/>
      <c r="DZ50" s="27"/>
      <c r="EA50"/>
      <c r="EB50" s="1"/>
      <c r="EG50"/>
      <c r="EL50" s="27"/>
    </row>
    <row r="51" spans="2:142" x14ac:dyDescent="0.25">
      <c r="B51"/>
      <c r="C51" s="37" t="s">
        <v>2</v>
      </c>
      <c r="D51" s="36"/>
      <c r="E51" s="8">
        <v>7225</v>
      </c>
      <c r="F51" s="8">
        <v>12799</v>
      </c>
      <c r="G51" s="8">
        <v>15711</v>
      </c>
      <c r="H51" s="8" t="s">
        <v>56</v>
      </c>
      <c r="I51" s="8">
        <v>12217</v>
      </c>
      <c r="J51" s="8">
        <v>20534</v>
      </c>
      <c r="K51" s="8">
        <v>24662</v>
      </c>
      <c r="L51" s="8" t="s">
        <v>56</v>
      </c>
      <c r="M51" s="8">
        <v>40067</v>
      </c>
      <c r="N51" s="8">
        <v>25189</v>
      </c>
      <c r="O51" s="8">
        <v>31677</v>
      </c>
      <c r="P51" s="8">
        <v>53814</v>
      </c>
      <c r="BQ51" s="164" t="s">
        <v>0</v>
      </c>
      <c r="BR51" s="64">
        <v>9.481481481481481</v>
      </c>
      <c r="BS51" s="66">
        <f t="shared" si="90"/>
        <v>30.420462103733541</v>
      </c>
      <c r="BT51" s="66">
        <f t="shared" si="91"/>
        <v>41.835677860191709</v>
      </c>
      <c r="BU51" s="74"/>
      <c r="BW51" s="2"/>
      <c r="BX51" s="2"/>
      <c r="DN51"/>
      <c r="DO51" s="6"/>
      <c r="DU51"/>
      <c r="DV51" s="6"/>
      <c r="DZ51" s="27"/>
      <c r="EA51"/>
      <c r="EB51" s="1"/>
      <c r="EG51"/>
      <c r="EL51" s="27"/>
    </row>
    <row r="52" spans="2:142" x14ac:dyDescent="0.25">
      <c r="B52"/>
      <c r="C52" s="37" t="s">
        <v>2</v>
      </c>
      <c r="D52" s="36"/>
      <c r="E52" s="8">
        <v>6891</v>
      </c>
      <c r="F52" s="8">
        <v>11425</v>
      </c>
      <c r="G52" s="8" t="s">
        <v>56</v>
      </c>
      <c r="H52" s="8">
        <v>7235</v>
      </c>
      <c r="I52" s="8">
        <v>10919</v>
      </c>
      <c r="J52" s="8">
        <v>18302</v>
      </c>
      <c r="K52" s="8">
        <v>20895</v>
      </c>
      <c r="L52" s="8" t="s">
        <v>56</v>
      </c>
      <c r="M52" s="8">
        <v>38886</v>
      </c>
      <c r="N52" s="8">
        <v>24722</v>
      </c>
      <c r="O52" s="8">
        <v>30896</v>
      </c>
      <c r="P52" s="8">
        <v>51655</v>
      </c>
      <c r="BQ52" s="164" t="s">
        <v>0</v>
      </c>
      <c r="BR52" s="64">
        <v>28.444444444444443</v>
      </c>
      <c r="BS52" s="66">
        <f t="shared" si="90"/>
        <v>75.006945836336797</v>
      </c>
      <c r="BT52" s="66">
        <f t="shared" si="91"/>
        <v>74.698491661633994</v>
      </c>
      <c r="BU52" s="74"/>
      <c r="BW52" s="2"/>
      <c r="BX52" s="2"/>
      <c r="DN52"/>
      <c r="DO52" s="6"/>
      <c r="DU52"/>
      <c r="DV52" s="6"/>
      <c r="DZ52" s="27"/>
      <c r="EA52"/>
      <c r="EB52" s="1"/>
      <c r="EG52"/>
      <c r="EL52" s="27"/>
    </row>
    <row r="53" spans="2:142" x14ac:dyDescent="0.25">
      <c r="B53"/>
      <c r="C53" s="37" t="s">
        <v>2</v>
      </c>
      <c r="D53" s="36"/>
      <c r="E53" s="8">
        <v>6813</v>
      </c>
      <c r="F53" s="8">
        <v>9453</v>
      </c>
      <c r="G53" s="8">
        <v>13898</v>
      </c>
      <c r="H53" s="8">
        <v>7089</v>
      </c>
      <c r="I53" s="8">
        <v>11860</v>
      </c>
      <c r="J53" s="8">
        <v>19992</v>
      </c>
      <c r="K53" s="8">
        <v>21175</v>
      </c>
      <c r="L53" s="8">
        <v>28782</v>
      </c>
      <c r="M53" s="8">
        <v>37702</v>
      </c>
      <c r="N53" s="8">
        <v>22388</v>
      </c>
      <c r="O53" s="8">
        <v>30868</v>
      </c>
      <c r="P53" s="8">
        <v>51935</v>
      </c>
      <c r="BQ53" s="164" t="s">
        <v>0</v>
      </c>
      <c r="BR53" s="64">
        <v>85.333333333333329</v>
      </c>
      <c r="BS53" s="66">
        <f t="shared" si="90"/>
        <v>62.013499551364916</v>
      </c>
      <c r="BT53" s="66">
        <f t="shared" si="91"/>
        <v>64.812405490047084</v>
      </c>
      <c r="BU53" s="74"/>
      <c r="BW53" s="2"/>
      <c r="BX53" s="2"/>
      <c r="DN53"/>
      <c r="DO53" s="6"/>
      <c r="DU53"/>
      <c r="DV53" s="6"/>
      <c r="DZ53" s="27"/>
      <c r="EA53"/>
      <c r="EB53" s="1"/>
      <c r="EG53"/>
      <c r="EL53" s="27"/>
    </row>
    <row r="54" spans="2:142" x14ac:dyDescent="0.25">
      <c r="B54"/>
      <c r="C54" s="37" t="s">
        <v>2</v>
      </c>
      <c r="D54" s="36"/>
      <c r="E54" s="8">
        <v>6890</v>
      </c>
      <c r="F54" s="8">
        <v>12549</v>
      </c>
      <c r="G54" s="8">
        <v>13892</v>
      </c>
      <c r="H54" s="8">
        <v>7498</v>
      </c>
      <c r="I54" s="8">
        <v>10506</v>
      </c>
      <c r="J54" s="8">
        <v>17813</v>
      </c>
      <c r="K54" s="8">
        <v>22239</v>
      </c>
      <c r="L54" s="8">
        <v>28866</v>
      </c>
      <c r="M54" s="8">
        <v>32416</v>
      </c>
      <c r="N54" s="8">
        <v>26328</v>
      </c>
      <c r="O54" s="8">
        <v>30737</v>
      </c>
      <c r="P54" s="8">
        <v>48782</v>
      </c>
      <c r="BQ54" s="164" t="s">
        <v>0</v>
      </c>
      <c r="BR54" s="56">
        <v>256</v>
      </c>
      <c r="BS54" s="66">
        <f t="shared" si="90"/>
        <v>41.239628637385941</v>
      </c>
      <c r="BT54" s="66">
        <f t="shared" si="91"/>
        <v>42.989575728840087</v>
      </c>
      <c r="BU54" s="74"/>
      <c r="BW54" s="2"/>
      <c r="BX54" s="2"/>
      <c r="DN54"/>
      <c r="DO54" s="6"/>
      <c r="DU54"/>
      <c r="DV54" s="6"/>
      <c r="DZ54" s="27"/>
      <c r="EA54"/>
      <c r="EB54" s="1"/>
      <c r="EG54"/>
      <c r="EL54" s="27"/>
    </row>
    <row r="55" spans="2:142" x14ac:dyDescent="0.25">
      <c r="B55"/>
      <c r="C55" s="37" t="s">
        <v>2</v>
      </c>
      <c r="D55" s="36"/>
      <c r="E55" s="8">
        <v>6917</v>
      </c>
      <c r="F55" s="8">
        <v>12384</v>
      </c>
      <c r="G55" s="8">
        <v>14402</v>
      </c>
      <c r="H55" s="8">
        <v>8364</v>
      </c>
      <c r="I55" s="8">
        <v>11584</v>
      </c>
      <c r="J55" s="8">
        <v>20440</v>
      </c>
      <c r="K55" s="8">
        <v>26451</v>
      </c>
      <c r="L55" s="8">
        <v>28867</v>
      </c>
      <c r="M55" s="8">
        <v>38208</v>
      </c>
      <c r="N55" s="8">
        <v>25419</v>
      </c>
      <c r="O55" s="8">
        <v>29620</v>
      </c>
      <c r="P55" s="8">
        <v>55849</v>
      </c>
      <c r="BQ55" s="73"/>
      <c r="BR55" s="4"/>
      <c r="BS55" s="4"/>
      <c r="BT55" s="4"/>
      <c r="BU55" s="74"/>
    </row>
    <row r="56" spans="2:142" x14ac:dyDescent="0.25">
      <c r="B56"/>
      <c r="C56" s="37" t="s">
        <v>2</v>
      </c>
      <c r="D56" s="36"/>
      <c r="E56" s="8" t="s">
        <v>56</v>
      </c>
      <c r="F56" s="8">
        <v>8912</v>
      </c>
      <c r="G56" s="8" t="s">
        <v>56</v>
      </c>
      <c r="H56" s="8">
        <v>6683</v>
      </c>
      <c r="I56" s="8">
        <v>9306</v>
      </c>
      <c r="J56" s="8">
        <v>15049</v>
      </c>
      <c r="K56" s="8">
        <v>20896</v>
      </c>
      <c r="L56" s="8" t="s">
        <v>56</v>
      </c>
      <c r="M56" s="8" t="s">
        <v>56</v>
      </c>
      <c r="N56" s="8">
        <v>20290</v>
      </c>
      <c r="O56" s="8" t="s">
        <v>56</v>
      </c>
      <c r="P56" s="8" t="s">
        <v>56</v>
      </c>
      <c r="BQ56" s="73" t="s">
        <v>91</v>
      </c>
      <c r="BR56" s="4"/>
      <c r="BS56" s="4"/>
      <c r="BT56" s="165" t="s">
        <v>6</v>
      </c>
      <c r="BU56" s="166" t="s">
        <v>6</v>
      </c>
    </row>
    <row r="57" spans="2:142" x14ac:dyDescent="0.25">
      <c r="C57" s="7"/>
      <c r="D57" s="3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BQ57" s="73"/>
      <c r="BR57" s="4"/>
      <c r="BS57" s="4"/>
      <c r="BT57" s="165" t="s">
        <v>66</v>
      </c>
      <c r="BU57" s="166" t="s">
        <v>67</v>
      </c>
    </row>
    <row r="58" spans="2:142" x14ac:dyDescent="0.25">
      <c r="C58"/>
      <c r="D58" s="3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BQ58" s="73"/>
      <c r="BR58" s="4"/>
      <c r="BS58" s="4"/>
      <c r="BT58" s="165" t="s">
        <v>59</v>
      </c>
      <c r="BU58" s="166" t="s">
        <v>59</v>
      </c>
    </row>
    <row r="59" spans="2:142" x14ac:dyDescent="0.25">
      <c r="C59"/>
      <c r="D59" s="3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BQ59" s="73" t="s">
        <v>9</v>
      </c>
      <c r="BR59" s="19" t="s">
        <v>83</v>
      </c>
      <c r="BS59" s="19" t="s">
        <v>82</v>
      </c>
      <c r="BT59" s="165" t="s">
        <v>70</v>
      </c>
      <c r="BU59" s="166" t="s">
        <v>70</v>
      </c>
    </row>
    <row r="60" spans="2:142" x14ac:dyDescent="0.25">
      <c r="C60"/>
      <c r="D60" s="3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BQ60" s="73" t="s">
        <v>0</v>
      </c>
      <c r="BR60" s="19">
        <v>0.11705532693187014</v>
      </c>
      <c r="BS60" s="19">
        <f>LOG10(BR60)</f>
        <v>-0.93160881772578752</v>
      </c>
      <c r="BT60" s="4">
        <v>0</v>
      </c>
      <c r="BU60" s="74">
        <v>0</v>
      </c>
    </row>
    <row r="61" spans="2:142" x14ac:dyDescent="0.25">
      <c r="C61"/>
      <c r="D61" s="3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BQ61" s="73" t="s">
        <v>0</v>
      </c>
      <c r="BR61" s="19">
        <v>0.3511659807956104</v>
      </c>
      <c r="BS61" s="19">
        <f t="shared" ref="BS61:BS67" si="92">LOG10(BR61)</f>
        <v>-0.45448756300612508</v>
      </c>
      <c r="BT61" s="4">
        <v>0</v>
      </c>
      <c r="BU61" s="74">
        <v>0</v>
      </c>
    </row>
    <row r="62" spans="2:142" x14ac:dyDescent="0.25">
      <c r="C62"/>
      <c r="D62" s="3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BQ62" s="73" t="s">
        <v>0</v>
      </c>
      <c r="BR62" s="19">
        <v>1.0534979423868311</v>
      </c>
      <c r="BS62" s="19">
        <f t="shared" si="92"/>
        <v>2.263369171353732E-2</v>
      </c>
      <c r="BT62" s="4">
        <v>0</v>
      </c>
      <c r="BU62" s="74">
        <v>0</v>
      </c>
    </row>
    <row r="63" spans="2:142" x14ac:dyDescent="0.25">
      <c r="C63"/>
      <c r="D63" s="35"/>
      <c r="H63" s="10"/>
      <c r="I63" s="10"/>
      <c r="J63" s="10"/>
      <c r="BQ63" s="73" t="s">
        <v>0</v>
      </c>
      <c r="BR63" s="19">
        <v>3.1604938271604937</v>
      </c>
      <c r="BS63" s="19">
        <f t="shared" si="92"/>
        <v>0.49975494643319979</v>
      </c>
      <c r="BT63" s="4">
        <v>0</v>
      </c>
      <c r="BU63" s="74">
        <v>0</v>
      </c>
    </row>
    <row r="64" spans="2:142" x14ac:dyDescent="0.25">
      <c r="C64" s="14"/>
      <c r="F64" s="1"/>
      <c r="H64" s="10"/>
      <c r="I64" s="10"/>
      <c r="J64" s="10"/>
      <c r="BQ64" s="73" t="s">
        <v>0</v>
      </c>
      <c r="BR64" s="19">
        <v>9.481481481481481</v>
      </c>
      <c r="BS64" s="19">
        <f t="shared" si="92"/>
        <v>0.97687620115286222</v>
      </c>
      <c r="BT64" s="4">
        <v>30.420462103733541</v>
      </c>
      <c r="BU64" s="74">
        <v>41.835677860191709</v>
      </c>
    </row>
    <row r="65" spans="3:73" x14ac:dyDescent="0.25">
      <c r="BQ65" s="73" t="s">
        <v>0</v>
      </c>
      <c r="BR65" s="19">
        <v>28.444444444444443</v>
      </c>
      <c r="BS65" s="19">
        <f t="shared" si="92"/>
        <v>1.4539974558725246</v>
      </c>
      <c r="BT65" s="4">
        <v>75.006945836336797</v>
      </c>
      <c r="BU65" s="74">
        <v>74.698491661633994</v>
      </c>
    </row>
    <row r="66" spans="3:73" x14ac:dyDescent="0.25">
      <c r="BQ66" s="73" t="s">
        <v>0</v>
      </c>
      <c r="BR66" s="19">
        <v>85.333333333333329</v>
      </c>
      <c r="BS66" s="19">
        <f t="shared" si="92"/>
        <v>1.9311187105921872</v>
      </c>
      <c r="BT66" s="4">
        <v>62.013499551364916</v>
      </c>
      <c r="BU66" s="74">
        <v>64.812405490047084</v>
      </c>
    </row>
    <row r="67" spans="3:73" x14ac:dyDescent="0.25">
      <c r="BQ67" s="73" t="s">
        <v>0</v>
      </c>
      <c r="BR67" s="19">
        <v>256</v>
      </c>
      <c r="BS67" s="19">
        <f t="shared" si="92"/>
        <v>2.4082399653118496</v>
      </c>
      <c r="BT67" s="4">
        <v>41.239628637385941</v>
      </c>
      <c r="BU67" s="74">
        <v>42.989575728840087</v>
      </c>
    </row>
    <row r="68" spans="3:73" x14ac:dyDescent="0.25">
      <c r="BQ68" s="73"/>
      <c r="BR68" s="4"/>
      <c r="BS68" s="4"/>
      <c r="BT68" s="4"/>
      <c r="BU68" s="74"/>
    </row>
    <row r="69" spans="3:73" x14ac:dyDescent="0.25">
      <c r="C69"/>
      <c r="D69" s="35"/>
      <c r="BQ69" s="73"/>
      <c r="BR69" s="4"/>
      <c r="BS69" s="165" t="s">
        <v>6</v>
      </c>
      <c r="BT69" s="19" t="s">
        <v>6</v>
      </c>
      <c r="BU69" s="74"/>
    </row>
    <row r="70" spans="3:73" x14ac:dyDescent="0.25">
      <c r="BQ70" s="73"/>
      <c r="BR70" s="4"/>
      <c r="BS70" s="165" t="s">
        <v>66</v>
      </c>
      <c r="BT70" s="19" t="s">
        <v>67</v>
      </c>
      <c r="BU70" s="74"/>
    </row>
    <row r="71" spans="3:73" x14ac:dyDescent="0.25">
      <c r="BQ71" s="73"/>
      <c r="BR71" s="4"/>
      <c r="BS71" s="165" t="s">
        <v>59</v>
      </c>
      <c r="BT71" s="19" t="s">
        <v>59</v>
      </c>
      <c r="BU71" s="74"/>
    </row>
    <row r="72" spans="3:73" x14ac:dyDescent="0.25">
      <c r="BQ72" s="73"/>
      <c r="BR72" s="4"/>
      <c r="BS72" s="165" t="s">
        <v>70</v>
      </c>
      <c r="BT72" s="19" t="s">
        <v>70</v>
      </c>
      <c r="BU72" s="74"/>
    </row>
    <row r="73" spans="3:73" x14ac:dyDescent="0.25">
      <c r="BQ73" s="73"/>
      <c r="BR73" s="4"/>
      <c r="BS73" s="4"/>
      <c r="BT73" s="4"/>
      <c r="BU73" s="74"/>
    </row>
    <row r="74" spans="3:73" x14ac:dyDescent="0.25">
      <c r="BQ74" s="73"/>
      <c r="BR74" s="4"/>
      <c r="BS74" s="4">
        <f>(BT60+BT61)/2*($BS61-$BS60)</f>
        <v>0</v>
      </c>
      <c r="BT74" s="4">
        <f>(BU60+BU61)/2*($BS61-$BS60)</f>
        <v>0</v>
      </c>
      <c r="BU74" s="74"/>
    </row>
    <row r="75" spans="3:73" x14ac:dyDescent="0.25">
      <c r="BQ75" s="73"/>
      <c r="BR75" s="4"/>
      <c r="BS75" s="4">
        <f t="shared" ref="BS75:BT80" si="93">(BT61+BT62)/2*($BS62-$BS61)</f>
        <v>0</v>
      </c>
      <c r="BT75" s="4">
        <f t="shared" si="93"/>
        <v>0</v>
      </c>
      <c r="BU75" s="74"/>
    </row>
    <row r="76" spans="3:73" x14ac:dyDescent="0.25">
      <c r="BQ76" s="73"/>
      <c r="BR76" s="4"/>
      <c r="BS76" s="4">
        <f t="shared" si="93"/>
        <v>0</v>
      </c>
      <c r="BT76" s="4">
        <f t="shared" si="93"/>
        <v>0</v>
      </c>
      <c r="BU76" s="74"/>
    </row>
    <row r="77" spans="3:73" x14ac:dyDescent="0.25">
      <c r="BQ77" s="73"/>
      <c r="BR77" s="4"/>
      <c r="BS77" s="4">
        <f t="shared" si="93"/>
        <v>7.257124524042645</v>
      </c>
      <c r="BT77" s="4">
        <f t="shared" si="93"/>
        <v>9.9803455563511356</v>
      </c>
      <c r="BU77" s="74"/>
    </row>
    <row r="78" spans="3:73" x14ac:dyDescent="0.25">
      <c r="BQ78" s="73"/>
      <c r="BR78" s="4"/>
      <c r="BS78" s="4">
        <f t="shared" si="93"/>
        <v>25.150828579104029</v>
      </c>
      <c r="BT78" s="4">
        <f t="shared" si="93"/>
        <v>27.800464589983658</v>
      </c>
      <c r="BU78" s="74"/>
    </row>
    <row r="79" spans="3:73" x14ac:dyDescent="0.25">
      <c r="BQ79" s="73"/>
      <c r="BR79" s="4"/>
      <c r="BS79" s="4">
        <f t="shared" si="93"/>
        <v>32.687683412813627</v>
      </c>
      <c r="BT79" s="4">
        <f t="shared" si="93"/>
        <v>33.281807148037942</v>
      </c>
      <c r="BU79" s="74"/>
    </row>
    <row r="80" spans="3:73" x14ac:dyDescent="0.25">
      <c r="BQ80" s="73"/>
      <c r="BR80" s="4"/>
      <c r="BS80" s="4">
        <f t="shared" si="93"/>
        <v>24.632131037573473</v>
      </c>
      <c r="BT80" s="4">
        <f t="shared" si="93"/>
        <v>25.717308270210463</v>
      </c>
      <c r="BU80" s="74"/>
    </row>
    <row r="81" spans="69:74" x14ac:dyDescent="0.25">
      <c r="BQ81" s="73"/>
      <c r="BR81" s="4"/>
      <c r="BS81" s="4"/>
      <c r="BT81" s="4"/>
      <c r="BU81" s="74"/>
    </row>
    <row r="82" spans="69:74" x14ac:dyDescent="0.25">
      <c r="BQ82" s="73"/>
      <c r="BR82" s="4"/>
      <c r="BS82" s="4">
        <f>SUM(BS74:BS80)</f>
        <v>89.727767553533781</v>
      </c>
      <c r="BT82" s="4">
        <f>SUM(BT74:BT80)</f>
        <v>96.779925564583195</v>
      </c>
      <c r="BU82" s="74"/>
    </row>
    <row r="83" spans="69:74" x14ac:dyDescent="0.25">
      <c r="BQ83" s="73"/>
      <c r="BR83" s="4"/>
      <c r="BS83" s="4"/>
      <c r="BT83" s="4"/>
      <c r="BU83" s="74"/>
    </row>
    <row r="84" spans="69:74" ht="15.75" thickBot="1" x14ac:dyDescent="0.3">
      <c r="BQ84" s="159"/>
      <c r="BR84" s="167" t="s">
        <v>92</v>
      </c>
      <c r="BS84" s="168">
        <f>MEDIAN(BS82:BT82)</f>
        <v>93.253846559058488</v>
      </c>
      <c r="BT84" s="169"/>
      <c r="BU84" s="170"/>
    </row>
    <row r="85" spans="69:74" ht="15.75" thickBot="1" x14ac:dyDescent="0.3"/>
    <row r="86" spans="69:74" ht="15.75" thickBot="1" x14ac:dyDescent="0.3">
      <c r="BQ86" s="177" t="s">
        <v>93</v>
      </c>
      <c r="BR86" s="154"/>
      <c r="BS86" s="154"/>
      <c r="BT86" s="154"/>
      <c r="BU86" s="154"/>
      <c r="BV86" s="155"/>
    </row>
    <row r="87" spans="69:74" x14ac:dyDescent="0.25">
      <c r="BQ87" s="175" t="s">
        <v>94</v>
      </c>
      <c r="BR87" s="154"/>
      <c r="BS87" s="155"/>
      <c r="BT87" s="175" t="s">
        <v>95</v>
      </c>
      <c r="BU87" s="154"/>
      <c r="BV87" s="155"/>
    </row>
    <row r="88" spans="69:74" x14ac:dyDescent="0.25">
      <c r="BQ88" s="73" t="s">
        <v>27</v>
      </c>
      <c r="BR88" s="4"/>
      <c r="BS88" s="74">
        <v>30.740075397596069</v>
      </c>
      <c r="BT88" s="73"/>
      <c r="BU88" s="4"/>
      <c r="BV88" s="74"/>
    </row>
    <row r="89" spans="69:74" x14ac:dyDescent="0.25">
      <c r="BQ89" s="73" t="s">
        <v>29</v>
      </c>
      <c r="BR89" s="4"/>
      <c r="BS89" s="74">
        <v>21.188760671875716</v>
      </c>
      <c r="BT89" s="73"/>
      <c r="BU89" s="4"/>
      <c r="BV89" s="74"/>
    </row>
    <row r="90" spans="69:74" x14ac:dyDescent="0.25">
      <c r="BQ90" s="73" t="s">
        <v>35</v>
      </c>
      <c r="BR90" s="4"/>
      <c r="BS90" s="74">
        <v>9.5513147257203528</v>
      </c>
      <c r="BT90" s="73"/>
      <c r="BU90" s="4"/>
      <c r="BV90" s="74"/>
    </row>
    <row r="91" spans="69:74" x14ac:dyDescent="0.25">
      <c r="BQ91" s="73" t="s">
        <v>45</v>
      </c>
      <c r="BR91" s="4"/>
      <c r="BS91" s="74">
        <v>2.0861312204350111</v>
      </c>
      <c r="BT91" s="73"/>
      <c r="BU91" s="4"/>
      <c r="BV91" s="74"/>
    </row>
    <row r="92" spans="69:74" x14ac:dyDescent="0.25">
      <c r="BQ92" s="73"/>
      <c r="BR92" s="4"/>
      <c r="BS92" s="74" t="s">
        <v>4</v>
      </c>
      <c r="BT92" s="73"/>
      <c r="BU92" s="4"/>
      <c r="BV92" s="74" t="s">
        <v>4</v>
      </c>
    </row>
    <row r="93" spans="69:74" x14ac:dyDescent="0.25">
      <c r="BQ93" s="73"/>
      <c r="BR93" s="4"/>
      <c r="BS93" s="74" t="s">
        <v>59</v>
      </c>
      <c r="BT93" s="73"/>
      <c r="BU93" s="4"/>
      <c r="BV93" s="74" t="s">
        <v>59</v>
      </c>
    </row>
    <row r="94" spans="69:74" x14ac:dyDescent="0.25">
      <c r="BQ94" s="73" t="s">
        <v>9</v>
      </c>
      <c r="BR94" s="4" t="s">
        <v>47</v>
      </c>
      <c r="BS94" s="74" t="s">
        <v>70</v>
      </c>
      <c r="BT94" s="73" t="s">
        <v>9</v>
      </c>
      <c r="BU94" s="4" t="s">
        <v>47</v>
      </c>
      <c r="BV94" s="74" t="s">
        <v>70</v>
      </c>
    </row>
    <row r="95" spans="69:74" x14ac:dyDescent="0.25">
      <c r="BQ95" s="73" t="s">
        <v>0</v>
      </c>
      <c r="BR95" s="4">
        <v>0.11705532693187014</v>
      </c>
      <c r="BS95" s="74">
        <v>7.1378280367603635</v>
      </c>
      <c r="BT95" s="73" t="s">
        <v>0</v>
      </c>
      <c r="BU95" s="4">
        <v>0.11705532693187014</v>
      </c>
      <c r="BV95" s="74">
        <v>0.54988279437939147</v>
      </c>
    </row>
    <row r="96" spans="69:74" x14ac:dyDescent="0.25">
      <c r="BQ96" s="73" t="s">
        <v>0</v>
      </c>
      <c r="BR96" s="4">
        <v>0.3511659807956104</v>
      </c>
      <c r="BS96" s="74">
        <v>6.0502405091845013</v>
      </c>
      <c r="BT96" s="73" t="s">
        <v>0</v>
      </c>
      <c r="BU96" s="4">
        <v>0.3511659807956104</v>
      </c>
      <c r="BV96" s="74">
        <v>0.63948250240563898</v>
      </c>
    </row>
    <row r="97" spans="69:74" x14ac:dyDescent="0.25">
      <c r="BQ97" s="73" t="s">
        <v>0</v>
      </c>
      <c r="BR97" s="4">
        <v>1.0534979423868311</v>
      </c>
      <c r="BS97" s="74">
        <v>11.908317013987034</v>
      </c>
      <c r="BT97" s="73" t="s">
        <v>0</v>
      </c>
      <c r="BU97" s="4">
        <v>1.0534979423868311</v>
      </c>
      <c r="BV97" s="74">
        <v>0.200774228800816</v>
      </c>
    </row>
    <row r="98" spans="69:74" x14ac:dyDescent="0.25">
      <c r="BQ98" s="73" t="s">
        <v>0</v>
      </c>
      <c r="BR98" s="4">
        <v>3.1604938271604937</v>
      </c>
      <c r="BS98" s="74">
        <v>10.935458055556502</v>
      </c>
      <c r="BT98" s="73" t="s">
        <v>0</v>
      </c>
      <c r="BU98" s="4">
        <v>3.1604938271604937</v>
      </c>
      <c r="BV98" s="74">
        <v>0.25596590976820055</v>
      </c>
    </row>
    <row r="99" spans="69:74" x14ac:dyDescent="0.25">
      <c r="BQ99" s="73" t="s">
        <v>0</v>
      </c>
      <c r="BR99" s="4">
        <v>9.481481481481481</v>
      </c>
      <c r="BS99" s="74">
        <v>36.128069981962625</v>
      </c>
      <c r="BT99" s="73" t="s">
        <v>0</v>
      </c>
      <c r="BU99" s="4">
        <v>9.481481481481481</v>
      </c>
      <c r="BV99" s="74">
        <v>2.3271833652078043E-4</v>
      </c>
    </row>
    <row r="100" spans="69:74" x14ac:dyDescent="0.25">
      <c r="BQ100" s="73" t="s">
        <v>0</v>
      </c>
      <c r="BR100" s="4">
        <v>28.444444444444443</v>
      </c>
      <c r="BS100" s="74">
        <v>74.852718748985396</v>
      </c>
      <c r="BT100" s="73" t="s">
        <v>0</v>
      </c>
      <c r="BU100" s="4">
        <v>28.444444444444443</v>
      </c>
      <c r="BV100" s="74">
        <v>1.5645238937426006E-8</v>
      </c>
    </row>
    <row r="101" spans="69:74" x14ac:dyDescent="0.25">
      <c r="BQ101" s="73" t="s">
        <v>0</v>
      </c>
      <c r="BR101" s="4">
        <v>85.333333333333329</v>
      </c>
      <c r="BS101" s="74">
        <v>63.412952520706</v>
      </c>
      <c r="BT101" s="73" t="s">
        <v>0</v>
      </c>
      <c r="BU101" s="4">
        <v>85.333333333333329</v>
      </c>
      <c r="BV101" s="74">
        <v>1.7041541155598273E-7</v>
      </c>
    </row>
    <row r="102" spans="69:74" ht="15.75" thickBot="1" x14ac:dyDescent="0.3">
      <c r="BQ102" s="159" t="s">
        <v>0</v>
      </c>
      <c r="BR102" s="169">
        <v>256</v>
      </c>
      <c r="BS102" s="170">
        <v>42.114602183113014</v>
      </c>
      <c r="BT102" s="159" t="s">
        <v>0</v>
      </c>
      <c r="BU102" s="169">
        <v>256</v>
      </c>
      <c r="BV102" s="170">
        <v>3.3642706815584903E-5</v>
      </c>
    </row>
    <row r="103" spans="69:74" x14ac:dyDescent="0.25">
      <c r="BQ103" s="73"/>
      <c r="BR103" s="4"/>
      <c r="BS103" s="4"/>
      <c r="BT103" s="197"/>
      <c r="BU103" s="154"/>
      <c r="BV103" s="155"/>
    </row>
    <row r="104" spans="69:74" x14ac:dyDescent="0.25">
      <c r="BQ104" s="178" t="s">
        <v>96</v>
      </c>
      <c r="BR104" s="47"/>
      <c r="BS104" s="56" t="s">
        <v>4</v>
      </c>
      <c r="BT104" s="198" t="s">
        <v>97</v>
      </c>
      <c r="BU104" s="4"/>
      <c r="BV104" s="74"/>
    </row>
    <row r="105" spans="69:74" x14ac:dyDescent="0.25">
      <c r="BQ105" s="179"/>
      <c r="BR105" s="49" t="s">
        <v>36</v>
      </c>
      <c r="BS105" s="4"/>
      <c r="BT105" s="199"/>
      <c r="BU105" s="4"/>
      <c r="BV105" s="74"/>
    </row>
    <row r="106" spans="69:74" x14ac:dyDescent="0.25">
      <c r="BQ106" s="180"/>
      <c r="BR106" s="47"/>
      <c r="BS106" s="61" t="s">
        <v>59</v>
      </c>
      <c r="BT106" s="199"/>
      <c r="BU106" s="4"/>
      <c r="BV106" s="74"/>
    </row>
    <row r="107" spans="69:74" x14ac:dyDescent="0.25">
      <c r="BQ107" s="163" t="s">
        <v>9</v>
      </c>
      <c r="BR107" s="111" t="s">
        <v>47</v>
      </c>
      <c r="BS107" s="58" t="s">
        <v>70</v>
      </c>
      <c r="BT107" s="199"/>
      <c r="BU107" s="4"/>
      <c r="BV107" s="74"/>
    </row>
    <row r="108" spans="69:74" x14ac:dyDescent="0.25">
      <c r="BQ108" s="73" t="s">
        <v>0</v>
      </c>
      <c r="BR108" s="64">
        <v>0.11705532693187014</v>
      </c>
      <c r="BS108" s="68" t="str">
        <f>IF(BS95&lt;$BS$89,"",BV95)</f>
        <v/>
      </c>
      <c r="BT108" s="200" t="str">
        <f>IF(BS95&lt;$BS$88,"",BV95)</f>
        <v/>
      </c>
      <c r="BU108" s="4"/>
      <c r="BV108" s="74"/>
    </row>
    <row r="109" spans="69:74" x14ac:dyDescent="0.25">
      <c r="BQ109" s="73" t="s">
        <v>0</v>
      </c>
      <c r="BR109" s="64">
        <v>0.3511659807956104</v>
      </c>
      <c r="BS109" s="68" t="str">
        <f t="shared" ref="BS109:BS115" si="94">IF(BS96&lt;$BS$89,"",BV96)</f>
        <v/>
      </c>
      <c r="BT109" s="200" t="str">
        <f t="shared" ref="BT109:BT115" si="95">IF(BS96&lt;$BS$88,"",BV96)</f>
        <v/>
      </c>
      <c r="BU109" s="4"/>
      <c r="BV109" s="74"/>
    </row>
    <row r="110" spans="69:74" x14ac:dyDescent="0.25">
      <c r="BQ110" s="73" t="s">
        <v>0</v>
      </c>
      <c r="BR110" s="64">
        <v>1.0534979423868311</v>
      </c>
      <c r="BS110" s="68" t="str">
        <f t="shared" si="94"/>
        <v/>
      </c>
      <c r="BT110" s="200" t="str">
        <f t="shared" si="95"/>
        <v/>
      </c>
      <c r="BU110" s="4"/>
      <c r="BV110" s="74"/>
    </row>
    <row r="111" spans="69:74" x14ac:dyDescent="0.25">
      <c r="BQ111" s="73" t="s">
        <v>0</v>
      </c>
      <c r="BR111" s="64">
        <v>3.1604938271604937</v>
      </c>
      <c r="BS111" s="68" t="str">
        <f t="shared" si="94"/>
        <v/>
      </c>
      <c r="BT111" s="200" t="str">
        <f t="shared" si="95"/>
        <v/>
      </c>
      <c r="BU111" s="4"/>
      <c r="BV111" s="74"/>
    </row>
    <row r="112" spans="69:74" x14ac:dyDescent="0.25">
      <c r="BQ112" s="73" t="s">
        <v>0</v>
      </c>
      <c r="BR112" s="64">
        <v>9.481481481481481</v>
      </c>
      <c r="BS112" s="68">
        <f t="shared" si="94"/>
        <v>2.3271833652078043E-4</v>
      </c>
      <c r="BT112" s="200">
        <f t="shared" si="95"/>
        <v>2.3271833652078043E-4</v>
      </c>
      <c r="BU112" s="4"/>
      <c r="BV112" s="74"/>
    </row>
    <row r="113" spans="69:74" x14ac:dyDescent="0.25">
      <c r="BQ113" s="73" t="s">
        <v>0</v>
      </c>
      <c r="BR113" s="64">
        <v>28.444444444444443</v>
      </c>
      <c r="BS113" s="68">
        <f t="shared" si="94"/>
        <v>1.5645238937426006E-8</v>
      </c>
      <c r="BT113" s="200">
        <f t="shared" si="95"/>
        <v>1.5645238937426006E-8</v>
      </c>
      <c r="BU113" s="4"/>
      <c r="BV113" s="74"/>
    </row>
    <row r="114" spans="69:74" x14ac:dyDescent="0.25">
      <c r="BQ114" s="73" t="s">
        <v>0</v>
      </c>
      <c r="BR114" s="64">
        <v>85.333333333333329</v>
      </c>
      <c r="BS114" s="68">
        <f t="shared" si="94"/>
        <v>1.7041541155598273E-7</v>
      </c>
      <c r="BT114" s="200">
        <f t="shared" si="95"/>
        <v>1.7041541155598273E-7</v>
      </c>
      <c r="BU114" s="4"/>
      <c r="BV114" s="74"/>
    </row>
    <row r="115" spans="69:74" x14ac:dyDescent="0.25">
      <c r="BQ115" s="73" t="s">
        <v>0</v>
      </c>
      <c r="BR115" s="56">
        <v>256</v>
      </c>
      <c r="BS115" s="68">
        <f t="shared" si="94"/>
        <v>3.3642706815584903E-5</v>
      </c>
      <c r="BT115" s="200">
        <f t="shared" si="95"/>
        <v>3.3642706815584903E-5</v>
      </c>
      <c r="BU115" s="4"/>
      <c r="BV115" s="74"/>
    </row>
    <row r="116" spans="69:74" x14ac:dyDescent="0.25">
      <c r="BQ116" s="73"/>
      <c r="BR116" s="4"/>
      <c r="BS116" s="4"/>
      <c r="BT116" s="199"/>
      <c r="BU116" s="4"/>
      <c r="BV116" s="74"/>
    </row>
    <row r="117" spans="69:74" x14ac:dyDescent="0.25">
      <c r="BQ117" s="162"/>
      <c r="BR117" s="47"/>
      <c r="BS117" s="56" t="s">
        <v>4</v>
      </c>
      <c r="BT117" s="199"/>
      <c r="BU117" s="4"/>
      <c r="BV117" s="74"/>
    </row>
    <row r="118" spans="69:74" x14ac:dyDescent="0.25">
      <c r="BQ118" s="179"/>
      <c r="BR118" s="11"/>
      <c r="BS118" s="4"/>
      <c r="BT118" s="199"/>
      <c r="BU118" s="4"/>
      <c r="BV118" s="74"/>
    </row>
    <row r="119" spans="69:74" x14ac:dyDescent="0.25">
      <c r="BQ119" s="180"/>
      <c r="BR119" s="47"/>
      <c r="BS119" s="61" t="s">
        <v>59</v>
      </c>
      <c r="BT119" s="199"/>
      <c r="BU119" s="4"/>
      <c r="BV119" s="74"/>
    </row>
    <row r="120" spans="69:74" x14ac:dyDescent="0.25">
      <c r="BQ120" s="163" t="s">
        <v>9</v>
      </c>
      <c r="BR120" s="111" t="s">
        <v>47</v>
      </c>
      <c r="BS120" s="58" t="s">
        <v>70</v>
      </c>
      <c r="BT120" s="199"/>
      <c r="BU120" s="4"/>
      <c r="BV120" s="74"/>
    </row>
    <row r="121" spans="69:74" x14ac:dyDescent="0.25">
      <c r="BQ121" s="73" t="s">
        <v>0</v>
      </c>
      <c r="BR121" s="64">
        <v>0.11705532693187014</v>
      </c>
      <c r="BS121" s="69">
        <f>IF(BS108&gt;0.05,,BS108)</f>
        <v>0</v>
      </c>
      <c r="BT121" s="201">
        <f>IF(BT108&gt;0.05,,BT108)</f>
        <v>0</v>
      </c>
      <c r="BU121" s="4"/>
      <c r="BV121" s="74"/>
    </row>
    <row r="122" spans="69:74" x14ac:dyDescent="0.25">
      <c r="BQ122" s="73" t="s">
        <v>0</v>
      </c>
      <c r="BR122" s="64">
        <v>0.3511659807956104</v>
      </c>
      <c r="BS122" s="69">
        <f t="shared" ref="BS122:BT128" si="96">IF(BS109&gt;0.05,,BS109)</f>
        <v>0</v>
      </c>
      <c r="BT122" s="201">
        <f t="shared" si="96"/>
        <v>0</v>
      </c>
      <c r="BU122" s="4"/>
      <c r="BV122" s="74"/>
    </row>
    <row r="123" spans="69:74" x14ac:dyDescent="0.25">
      <c r="BQ123" s="73" t="s">
        <v>0</v>
      </c>
      <c r="BR123" s="64">
        <v>1.0534979423868311</v>
      </c>
      <c r="BS123" s="69">
        <f t="shared" si="96"/>
        <v>0</v>
      </c>
      <c r="BT123" s="201">
        <f t="shared" si="96"/>
        <v>0</v>
      </c>
      <c r="BU123" s="4"/>
      <c r="BV123" s="74"/>
    </row>
    <row r="124" spans="69:74" x14ac:dyDescent="0.25">
      <c r="BQ124" s="73" t="s">
        <v>0</v>
      </c>
      <c r="BR124" s="64">
        <v>3.1604938271604937</v>
      </c>
      <c r="BS124" s="69">
        <f t="shared" si="96"/>
        <v>0</v>
      </c>
      <c r="BT124" s="201">
        <f t="shared" si="96"/>
        <v>0</v>
      </c>
      <c r="BU124" s="4"/>
      <c r="BV124" s="74"/>
    </row>
    <row r="125" spans="69:74" x14ac:dyDescent="0.25">
      <c r="BQ125" s="73" t="s">
        <v>0</v>
      </c>
      <c r="BR125" s="64">
        <v>9.481481481481481</v>
      </c>
      <c r="BS125" s="69">
        <f t="shared" si="96"/>
        <v>2.3271833652078043E-4</v>
      </c>
      <c r="BT125" s="201">
        <f t="shared" si="96"/>
        <v>2.3271833652078043E-4</v>
      </c>
      <c r="BU125" s="4"/>
      <c r="BV125" s="74"/>
    </row>
    <row r="126" spans="69:74" x14ac:dyDescent="0.25">
      <c r="BQ126" s="73" t="s">
        <v>0</v>
      </c>
      <c r="BR126" s="64">
        <v>28.444444444444443</v>
      </c>
      <c r="BS126" s="69">
        <f t="shared" si="96"/>
        <v>1.5645238937426006E-8</v>
      </c>
      <c r="BT126" s="201">
        <f t="shared" si="96"/>
        <v>1.5645238937426006E-8</v>
      </c>
      <c r="BU126" s="4"/>
      <c r="BV126" s="74"/>
    </row>
    <row r="127" spans="69:74" x14ac:dyDescent="0.25">
      <c r="BQ127" s="73" t="s">
        <v>0</v>
      </c>
      <c r="BR127" s="64">
        <v>85.333333333333329</v>
      </c>
      <c r="BS127" s="69">
        <f t="shared" si="96"/>
        <v>1.7041541155598273E-7</v>
      </c>
      <c r="BT127" s="201">
        <f t="shared" si="96"/>
        <v>1.7041541155598273E-7</v>
      </c>
      <c r="BU127" s="4"/>
      <c r="BV127" s="74"/>
    </row>
    <row r="128" spans="69:74" x14ac:dyDescent="0.25">
      <c r="BQ128" s="73" t="s">
        <v>0</v>
      </c>
      <c r="BR128" s="56">
        <v>256</v>
      </c>
      <c r="BS128" s="69">
        <f t="shared" si="96"/>
        <v>3.3642706815584903E-5</v>
      </c>
      <c r="BT128" s="201">
        <f t="shared" si="96"/>
        <v>3.3642706815584903E-5</v>
      </c>
      <c r="BU128" s="4"/>
      <c r="BV128" s="74"/>
    </row>
    <row r="129" spans="69:74" x14ac:dyDescent="0.25">
      <c r="BQ129" s="73"/>
      <c r="BR129" s="4"/>
      <c r="BS129" s="4"/>
      <c r="BT129" s="199"/>
      <c r="BU129" s="4"/>
      <c r="BV129" s="74"/>
    </row>
    <row r="130" spans="69:74" x14ac:dyDescent="0.25">
      <c r="BQ130" s="73"/>
      <c r="BR130" s="47"/>
      <c r="BS130" s="56" t="s">
        <v>4</v>
      </c>
      <c r="BT130" s="199"/>
      <c r="BU130" s="4"/>
      <c r="BV130" s="74"/>
    </row>
    <row r="131" spans="69:74" x14ac:dyDescent="0.25">
      <c r="BQ131" s="181"/>
      <c r="BR131" s="11"/>
      <c r="BS131" s="4"/>
      <c r="BT131" s="199"/>
      <c r="BU131" s="4"/>
      <c r="BV131" s="74"/>
    </row>
    <row r="132" spans="69:74" x14ac:dyDescent="0.25">
      <c r="BQ132" s="182"/>
      <c r="BR132" s="47"/>
      <c r="BS132" s="61" t="s">
        <v>59</v>
      </c>
      <c r="BT132" s="199"/>
      <c r="BU132" s="4"/>
      <c r="BV132" s="74"/>
    </row>
    <row r="133" spans="69:74" x14ac:dyDescent="0.25">
      <c r="BQ133" s="163" t="s">
        <v>9</v>
      </c>
      <c r="BR133" s="111" t="s">
        <v>47</v>
      </c>
      <c r="BS133" s="58" t="s">
        <v>70</v>
      </c>
      <c r="BT133" s="199"/>
      <c r="BU133" s="4"/>
      <c r="BV133" s="74"/>
    </row>
    <row r="134" spans="69:74" x14ac:dyDescent="0.25">
      <c r="BQ134" s="73" t="s">
        <v>0</v>
      </c>
      <c r="BR134" s="64">
        <v>0.11705532693187014</v>
      </c>
      <c r="BS134" s="70">
        <f>IF(BS121&gt;0,BR121,0)</f>
        <v>0</v>
      </c>
      <c r="BT134" s="202">
        <f>IF(BT121&gt;0,BR121,0)</f>
        <v>0</v>
      </c>
      <c r="BU134" s="4"/>
      <c r="BV134" s="74"/>
    </row>
    <row r="135" spans="69:74" x14ac:dyDescent="0.25">
      <c r="BQ135" s="73" t="s">
        <v>0</v>
      </c>
      <c r="BR135" s="64">
        <v>0.3511659807956104</v>
      </c>
      <c r="BS135" s="70">
        <f>IF(BS122&gt;0,BR122,0)</f>
        <v>0</v>
      </c>
      <c r="BT135" s="202">
        <f t="shared" ref="BT135:BT141" si="97">IF(BT122&gt;0,BR122,0)</f>
        <v>0</v>
      </c>
      <c r="BU135" s="4"/>
      <c r="BV135" s="74"/>
    </row>
    <row r="136" spans="69:74" x14ac:dyDescent="0.25">
      <c r="BQ136" s="73" t="s">
        <v>0</v>
      </c>
      <c r="BR136" s="64">
        <v>1.0534979423868311</v>
      </c>
      <c r="BS136" s="70">
        <f t="shared" ref="BS136:BS141" si="98">IF(BS123&gt;0,BR123,0)</f>
        <v>0</v>
      </c>
      <c r="BT136" s="202">
        <f t="shared" si="97"/>
        <v>0</v>
      </c>
      <c r="BU136" s="4"/>
      <c r="BV136" s="74"/>
    </row>
    <row r="137" spans="69:74" x14ac:dyDescent="0.25">
      <c r="BQ137" s="73" t="s">
        <v>0</v>
      </c>
      <c r="BR137" s="64">
        <v>3.1604938271604937</v>
      </c>
      <c r="BS137" s="70">
        <f t="shared" si="98"/>
        <v>0</v>
      </c>
      <c r="BT137" s="202">
        <f t="shared" si="97"/>
        <v>0</v>
      </c>
      <c r="BU137" s="4"/>
      <c r="BV137" s="74"/>
    </row>
    <row r="138" spans="69:74" x14ac:dyDescent="0.25">
      <c r="BQ138" s="73" t="s">
        <v>0</v>
      </c>
      <c r="BR138" s="64">
        <v>9.481481481481481</v>
      </c>
      <c r="BS138" s="70">
        <f t="shared" si="98"/>
        <v>9.481481481481481</v>
      </c>
      <c r="BT138" s="202">
        <f t="shared" si="97"/>
        <v>9.481481481481481</v>
      </c>
      <c r="BU138" s="4"/>
      <c r="BV138" s="74"/>
    </row>
    <row r="139" spans="69:74" x14ac:dyDescent="0.25">
      <c r="BQ139" s="73" t="s">
        <v>0</v>
      </c>
      <c r="BR139" s="64">
        <v>28.444444444444443</v>
      </c>
      <c r="BS139" s="70">
        <f t="shared" si="98"/>
        <v>28.444444444444443</v>
      </c>
      <c r="BT139" s="202">
        <f t="shared" si="97"/>
        <v>28.444444444444443</v>
      </c>
      <c r="BU139" s="4"/>
      <c r="BV139" s="74"/>
    </row>
    <row r="140" spans="69:74" x14ac:dyDescent="0.25">
      <c r="BQ140" s="73" t="s">
        <v>0</v>
      </c>
      <c r="BR140" s="64">
        <v>85.333333333333329</v>
      </c>
      <c r="BS140" s="70">
        <f t="shared" si="98"/>
        <v>85.333333333333329</v>
      </c>
      <c r="BT140" s="202">
        <f t="shared" si="97"/>
        <v>85.333333333333329</v>
      </c>
      <c r="BU140" s="4"/>
      <c r="BV140" s="74"/>
    </row>
    <row r="141" spans="69:74" x14ac:dyDescent="0.25">
      <c r="BQ141" s="73" t="s">
        <v>0</v>
      </c>
      <c r="BR141" s="56">
        <v>256</v>
      </c>
      <c r="BS141" s="70">
        <f t="shared" si="98"/>
        <v>256</v>
      </c>
      <c r="BT141" s="202">
        <f t="shared" si="97"/>
        <v>256</v>
      </c>
      <c r="BU141" s="4"/>
      <c r="BV141" s="74"/>
    </row>
    <row r="142" spans="69:74" x14ac:dyDescent="0.25">
      <c r="BQ142" s="73"/>
      <c r="BR142" s="4"/>
      <c r="BS142" s="4"/>
      <c r="BT142" s="199"/>
      <c r="BU142" s="4"/>
      <c r="BV142" s="74"/>
    </row>
    <row r="143" spans="69:74" x14ac:dyDescent="0.25">
      <c r="BQ143" s="183"/>
      <c r="BR143" s="56" t="s">
        <v>4</v>
      </c>
      <c r="BS143" s="184"/>
      <c r="BT143" s="203" t="s">
        <v>4</v>
      </c>
      <c r="BU143" s="4"/>
      <c r="BV143" s="74"/>
    </row>
    <row r="144" spans="69:74" x14ac:dyDescent="0.25">
      <c r="BQ144" s="164"/>
      <c r="BR144" s="4"/>
      <c r="BS144" s="63"/>
      <c r="BT144" s="199"/>
      <c r="BU144" s="4"/>
      <c r="BV144" s="74"/>
    </row>
    <row r="145" spans="69:74" x14ac:dyDescent="0.25">
      <c r="BQ145" s="185" t="s">
        <v>98</v>
      </c>
      <c r="BR145" s="61" t="s">
        <v>59</v>
      </c>
      <c r="BS145" s="108" t="s">
        <v>99</v>
      </c>
      <c r="BT145" s="204" t="s">
        <v>59</v>
      </c>
      <c r="BU145" s="4"/>
      <c r="BV145" s="74"/>
    </row>
    <row r="146" spans="69:74" x14ac:dyDescent="0.25">
      <c r="BQ146" s="163" t="s">
        <v>9</v>
      </c>
      <c r="BR146" s="58" t="s">
        <v>70</v>
      </c>
      <c r="BS146" s="117" t="s">
        <v>9</v>
      </c>
      <c r="BT146" s="205" t="s">
        <v>70</v>
      </c>
      <c r="BU146" s="4"/>
      <c r="BV146" s="74"/>
    </row>
    <row r="147" spans="69:74" ht="15.75" thickBot="1" x14ac:dyDescent="0.3">
      <c r="BQ147" s="186" t="s">
        <v>0</v>
      </c>
      <c r="BR147" s="187">
        <v>9.481481481481481</v>
      </c>
      <c r="BS147" s="188" t="s">
        <v>0</v>
      </c>
      <c r="BT147" s="206">
        <v>9.481481481481481</v>
      </c>
      <c r="BU147" s="169"/>
      <c r="BV147" s="170"/>
    </row>
  </sheetData>
  <sortState ref="A9:BP392">
    <sortCondition ref="C9:C392"/>
    <sortCondition ref="D9:D392"/>
  </sortState>
  <mergeCells count="1">
    <mergeCell ref="A1:C3"/>
  </mergeCells>
  <phoneticPr fontId="1" type="noConversion"/>
  <conditionalFormatting sqref="BR9:BU24 BY9:CB24 DA9:DD24">
    <cfRule type="cellIs" dxfId="14" priority="137" operator="lessThan">
      <formula>0.05</formula>
    </cfRule>
  </conditionalFormatting>
  <conditionalFormatting sqref="CF9:CI24 DH9:DK24">
    <cfRule type="cellIs" dxfId="13" priority="134" operator="between">
      <formula>0.001</formula>
      <formula>1E-199</formula>
    </cfRule>
    <cfRule type="cellIs" dxfId="12" priority="135" operator="between">
      <formula>0.01</formula>
      <formula>0.001</formula>
    </cfRule>
    <cfRule type="cellIs" dxfId="11" priority="136" operator="between">
      <formula>0.05</formula>
      <formula>0.01</formula>
    </cfRule>
  </conditionalFormatting>
  <conditionalFormatting sqref="CM17:CP24 CN9:CP16">
    <cfRule type="cellIs" dxfId="10" priority="84" operator="between">
      <formula>0.001</formula>
      <formula>1E-199</formula>
    </cfRule>
    <cfRule type="cellIs" dxfId="9" priority="85" operator="between">
      <formula>0.01</formula>
      <formula>0.001</formula>
    </cfRule>
    <cfRule type="cellIs" dxfId="8" priority="86" operator="between">
      <formula>0.05</formula>
      <formula>0.01</formula>
    </cfRule>
  </conditionalFormatting>
  <conditionalFormatting sqref="AI1:AJ104857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:AC16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9:Z1048576 AC39:AC1048576 Z9:Z1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:T1048576 W39:W1048576 T9:T24 U17:AE24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:CM16">
    <cfRule type="cellIs" dxfId="7" priority="6" operator="between">
      <formula>0.001</formula>
      <formula>1E-199</formula>
    </cfRule>
    <cfRule type="cellIs" dxfId="6" priority="7" operator="between">
      <formula>0.01</formula>
      <formula>0.001</formula>
    </cfRule>
    <cfRule type="cellIs" dxfId="5" priority="8" operator="between">
      <formula>0.05</formula>
      <formula>0.01</formula>
    </cfRule>
  </conditionalFormatting>
  <conditionalFormatting sqref="BR30:BT30 BS31:BT32">
    <cfRule type="cellIs" dxfId="4" priority="5" operator="lessThan">
      <formula>0.05</formula>
    </cfRule>
  </conditionalFormatting>
  <conditionalFormatting sqref="BS108:BT115">
    <cfRule type="cellIs" dxfId="3" priority="4" operator="lessThan">
      <formula>0.05</formula>
    </cfRule>
  </conditionalFormatting>
  <conditionalFormatting sqref="BS121:BT128">
    <cfRule type="cellIs" dxfId="2" priority="1" operator="between">
      <formula>0.001</formula>
      <formula>1E-199</formula>
    </cfRule>
    <cfRule type="cellIs" dxfId="1" priority="2" operator="between">
      <formula>0.01</formula>
      <formula>0.001</formula>
    </cfRule>
    <cfRule type="cellIs" dxfId="0" priority="3" operator="between">
      <formula>0.05</formula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28"/>
  <sheetViews>
    <sheetView zoomScale="90" zoomScaleNormal="90" workbookViewId="0">
      <selection activeCell="F27" sqref="F27"/>
    </sheetView>
  </sheetViews>
  <sheetFormatPr defaultRowHeight="15" x14ac:dyDescent="0.25"/>
  <cols>
    <col min="1" max="1" width="10.140625" customWidth="1"/>
    <col min="2" max="2" width="15" style="35" customWidth="1"/>
    <col min="3" max="10" width="9.140625" style="33"/>
    <col min="12" max="12" width="12.42578125" customWidth="1"/>
    <col min="13" max="13" width="15" customWidth="1"/>
    <col min="14" max="14" width="11.28515625" customWidth="1"/>
    <col min="15" max="15" width="10.28515625" customWidth="1"/>
    <col min="16" max="18" width="7.42578125" customWidth="1"/>
    <col min="19" max="19" width="16.140625" customWidth="1"/>
    <col min="20" max="22" width="7.42578125" customWidth="1"/>
    <col min="23" max="23" width="7.42578125" style="17" customWidth="1"/>
    <col min="24" max="33" width="7.42578125" customWidth="1"/>
    <col min="34" max="34" width="13.5703125" customWidth="1"/>
    <col min="35" max="35" width="12.85546875" style="17" customWidth="1"/>
    <col min="36" max="36" width="12.28515625" customWidth="1"/>
    <col min="37" max="37" width="11" customWidth="1"/>
    <col min="38" max="61" width="7.42578125" customWidth="1"/>
    <col min="63" max="63" width="10.85546875" customWidth="1"/>
    <col min="64" max="64" width="10.85546875" style="7" customWidth="1"/>
    <col min="65" max="80" width="7.85546875" customWidth="1"/>
    <col min="81" max="81" width="7.85546875" style="17" customWidth="1"/>
    <col min="82" max="104" width="7.85546875" customWidth="1"/>
    <col min="105" max="105" width="7.85546875" style="17" customWidth="1"/>
    <col min="106" max="112" width="7.85546875" customWidth="1"/>
    <col min="129" max="129" width="14.28515625" style="1" customWidth="1"/>
    <col min="130" max="130" width="21.42578125" style="35" bestFit="1" customWidth="1"/>
    <col min="131" max="138" width="9.140625" style="7"/>
    <col min="139" max="139" width="10.42578125" style="7" bestFit="1" customWidth="1"/>
    <col min="140" max="141" width="9.140625" style="7"/>
    <col min="142" max="142" width="9.140625" style="44"/>
    <col min="143" max="153" width="9.140625" style="7"/>
    <col min="154" max="154" width="9.140625" style="44"/>
    <col min="155" max="178" width="9.140625" style="33"/>
    <col min="179" max="179" width="6.28515625" customWidth="1"/>
    <col min="194" max="194" width="4.85546875" customWidth="1"/>
    <col min="256" max="256" width="17.85546875" customWidth="1"/>
    <col min="270" max="270" width="15.5703125" customWidth="1"/>
    <col min="271" max="271" width="11.28515625" customWidth="1"/>
    <col min="285" max="285" width="17.140625" customWidth="1"/>
    <col min="300" max="300" width="14.85546875" customWidth="1"/>
    <col min="301" max="301" width="12.7109375" style="6" customWidth="1"/>
    <col min="315" max="315" width="12.85546875" customWidth="1"/>
    <col min="316" max="316" width="9" style="6" customWidth="1"/>
    <col min="317" max="328" width="9.5703125" style="27" customWidth="1"/>
    <col min="330" max="330" width="12.85546875" customWidth="1"/>
    <col min="344" max="344" width="12.85546875" customWidth="1"/>
    <col min="345" max="356" width="9.5703125" style="27" customWidth="1"/>
    <col min="361" max="361" width="11" bestFit="1" customWidth="1"/>
    <col min="365" max="365" width="11.5703125" customWidth="1"/>
    <col min="368" max="368" width="11.7109375" bestFit="1" customWidth="1"/>
    <col min="372" max="372" width="11.7109375" bestFit="1" customWidth="1"/>
    <col min="389" max="389" width="11.5703125" customWidth="1"/>
    <col min="392" max="392" width="11.7109375" bestFit="1" customWidth="1"/>
    <col min="396" max="396" width="11.7109375" bestFit="1" customWidth="1"/>
    <col min="409" max="409" width="14" customWidth="1"/>
    <col min="460" max="460" width="14" customWidth="1"/>
  </cols>
  <sheetData>
    <row r="1" spans="1:356" ht="43.5" customHeight="1" x14ac:dyDescent="0.35">
      <c r="A1" s="208" t="s">
        <v>104</v>
      </c>
      <c r="B1" s="208"/>
      <c r="C1" s="52" t="s">
        <v>6</v>
      </c>
      <c r="D1" s="52" t="s">
        <v>6</v>
      </c>
      <c r="E1" s="20" t="s">
        <v>6</v>
      </c>
      <c r="F1" s="20" t="s">
        <v>6</v>
      </c>
      <c r="G1" s="52" t="s">
        <v>5</v>
      </c>
      <c r="H1" s="52" t="s">
        <v>5</v>
      </c>
      <c r="I1" s="20" t="s">
        <v>5</v>
      </c>
      <c r="J1" s="20" t="s">
        <v>5</v>
      </c>
      <c r="L1" s="192" t="s">
        <v>105</v>
      </c>
      <c r="M1" s="190" t="s">
        <v>100</v>
      </c>
      <c r="N1" s="190" t="s">
        <v>101</v>
      </c>
      <c r="O1" s="190" t="s">
        <v>102</v>
      </c>
      <c r="P1" s="190" t="s">
        <v>103</v>
      </c>
      <c r="Q1" s="190"/>
      <c r="R1" s="190"/>
      <c r="S1" s="192" t="s">
        <v>106</v>
      </c>
      <c r="T1" s="190" t="s">
        <v>101</v>
      </c>
      <c r="U1" s="190" t="s">
        <v>100</v>
      </c>
      <c r="V1" s="190" t="s">
        <v>103</v>
      </c>
      <c r="W1" s="190" t="s">
        <v>102</v>
      </c>
      <c r="X1" s="190"/>
      <c r="Z1" s="190" t="s">
        <v>100</v>
      </c>
      <c r="AA1" s="190" t="s">
        <v>101</v>
      </c>
      <c r="AB1" s="190" t="s">
        <v>102</v>
      </c>
      <c r="AC1" s="190" t="s">
        <v>103</v>
      </c>
      <c r="AE1" s="208" t="s">
        <v>107</v>
      </c>
      <c r="AF1" s="208"/>
      <c r="AG1" s="208"/>
      <c r="AH1" s="52" t="s">
        <v>6</v>
      </c>
      <c r="AI1" s="52" t="s">
        <v>6</v>
      </c>
      <c r="AJ1" s="20" t="s">
        <v>6</v>
      </c>
      <c r="AK1" s="20" t="s">
        <v>6</v>
      </c>
      <c r="AL1" s="52" t="s">
        <v>5</v>
      </c>
      <c r="AM1" s="52" t="s">
        <v>5</v>
      </c>
      <c r="AN1" s="20" t="s">
        <v>5</v>
      </c>
      <c r="AO1" s="20" t="s">
        <v>5</v>
      </c>
      <c r="EA1" s="9"/>
      <c r="EB1" s="9"/>
      <c r="EC1" s="46"/>
      <c r="ED1" s="46"/>
      <c r="EE1" s="9"/>
      <c r="EF1" s="46"/>
      <c r="EG1" s="46"/>
      <c r="EH1" s="9"/>
      <c r="EI1" s="46"/>
      <c r="EJ1" s="9"/>
      <c r="EK1" s="9"/>
      <c r="EL1" s="46"/>
      <c r="EM1" s="9"/>
      <c r="EN1" s="9"/>
      <c r="EO1" s="46"/>
      <c r="EP1" s="46"/>
      <c r="EQ1" s="9"/>
      <c r="ER1" s="46"/>
      <c r="ES1" s="46"/>
      <c r="ET1" s="9"/>
      <c r="EU1" s="46"/>
      <c r="EV1" s="9"/>
      <c r="EW1" s="9"/>
      <c r="EX1" s="46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</row>
    <row r="2" spans="1:356" x14ac:dyDescent="0.25">
      <c r="A2" s="45" t="s">
        <v>58</v>
      </c>
      <c r="C2" s="52" t="s">
        <v>66</v>
      </c>
      <c r="D2" s="52" t="s">
        <v>66</v>
      </c>
      <c r="E2" s="20" t="s">
        <v>67</v>
      </c>
      <c r="F2" s="20" t="s">
        <v>67</v>
      </c>
      <c r="G2" s="52" t="s">
        <v>66</v>
      </c>
      <c r="H2" s="52" t="s">
        <v>66</v>
      </c>
      <c r="I2" s="20" t="s">
        <v>67</v>
      </c>
      <c r="J2" s="20" t="s">
        <v>67</v>
      </c>
      <c r="L2" t="s">
        <v>10</v>
      </c>
      <c r="M2">
        <v>-3.7672817852394198</v>
      </c>
      <c r="N2">
        <v>7.6257031783136098</v>
      </c>
      <c r="O2">
        <v>2.2238819283120201</v>
      </c>
      <c r="P2">
        <v>7.1378280367603599</v>
      </c>
      <c r="S2" t="s">
        <v>10</v>
      </c>
      <c r="T2">
        <v>89.203539823008796</v>
      </c>
      <c r="U2">
        <v>76.654288240495106</v>
      </c>
      <c r="V2">
        <v>35.908004778972497</v>
      </c>
      <c r="W2">
        <v>64.750057403730494</v>
      </c>
      <c r="Z2">
        <f>1-(AVERAGE(M2,U2)/100)</f>
        <v>0.63556496772372162</v>
      </c>
      <c r="AA2">
        <f>1-(AVERAGE(N2,T2)/100)</f>
        <v>0.51585378499338796</v>
      </c>
      <c r="AB2">
        <f>1-(AVERAGE(O2,W2)/100)</f>
        <v>0.6651303033397874</v>
      </c>
      <c r="AC2">
        <f>1-(AVERAGE(P2,V2)/100)</f>
        <v>0.78477083592133567</v>
      </c>
      <c r="AF2" s="191"/>
      <c r="AG2" s="35"/>
      <c r="AH2" s="52" t="s">
        <v>66</v>
      </c>
      <c r="AI2" s="52" t="s">
        <v>66</v>
      </c>
      <c r="AJ2" s="20" t="s">
        <v>67</v>
      </c>
      <c r="AK2" s="20" t="s">
        <v>67</v>
      </c>
      <c r="AL2" s="52" t="s">
        <v>66</v>
      </c>
      <c r="AM2" s="52" t="s">
        <v>66</v>
      </c>
      <c r="AN2" s="20" t="s">
        <v>67</v>
      </c>
      <c r="AO2" s="20" t="s">
        <v>67</v>
      </c>
    </row>
    <row r="3" spans="1:356" x14ac:dyDescent="0.25">
      <c r="C3" s="52" t="s">
        <v>59</v>
      </c>
      <c r="D3" s="52" t="s">
        <v>60</v>
      </c>
      <c r="E3" s="20" t="s">
        <v>59</v>
      </c>
      <c r="F3" s="20" t="s">
        <v>60</v>
      </c>
      <c r="G3" s="52" t="s">
        <v>59</v>
      </c>
      <c r="H3" s="52" t="s">
        <v>60</v>
      </c>
      <c r="I3" s="20" t="s">
        <v>59</v>
      </c>
      <c r="J3" s="20" t="s">
        <v>60</v>
      </c>
      <c r="L3" t="s">
        <v>12</v>
      </c>
      <c r="M3">
        <v>1.6250817999337499</v>
      </c>
      <c r="N3">
        <v>1.43301523382185</v>
      </c>
      <c r="O3">
        <v>-2.6661491352683502</v>
      </c>
      <c r="P3">
        <v>6.0502405091845004</v>
      </c>
      <c r="S3" t="s">
        <v>12</v>
      </c>
      <c r="T3">
        <v>67.942514204339005</v>
      </c>
      <c r="U3">
        <v>79.589036251105199</v>
      </c>
      <c r="V3">
        <v>41.424233373158103</v>
      </c>
      <c r="W3">
        <v>62.950506728617597</v>
      </c>
      <c r="Z3">
        <f t="shared" ref="Z3:Z17" si="0">1-(AVERAGE(M3,U3)/100)</f>
        <v>0.59392940974480524</v>
      </c>
      <c r="AA3">
        <f t="shared" ref="AA3:AA17" si="1">1-(AVERAGE(N3,T3)/100)</f>
        <v>0.65312235280919573</v>
      </c>
      <c r="AB3">
        <f t="shared" ref="AB3:AB17" si="2">1-(AVERAGE(O3,W3)/100)</f>
        <v>0.69857821203325376</v>
      </c>
      <c r="AC3">
        <f t="shared" ref="AC3:AC17" si="3">1-(AVERAGE(P3,V3)/100)</f>
        <v>0.76262763058828698</v>
      </c>
      <c r="AG3" s="35"/>
      <c r="AH3" s="52" t="s">
        <v>59</v>
      </c>
      <c r="AI3" s="52" t="s">
        <v>60</v>
      </c>
      <c r="AJ3" s="20" t="s">
        <v>59</v>
      </c>
      <c r="AK3" s="20" t="s">
        <v>60</v>
      </c>
      <c r="AL3" s="52" t="s">
        <v>59</v>
      </c>
      <c r="AM3" s="52" t="s">
        <v>60</v>
      </c>
      <c r="AN3" s="20" t="s">
        <v>59</v>
      </c>
      <c r="AO3" s="20" t="s">
        <v>60</v>
      </c>
    </row>
    <row r="4" spans="1:356" x14ac:dyDescent="0.25">
      <c r="A4" t="s">
        <v>9</v>
      </c>
      <c r="B4" s="35" t="s">
        <v>47</v>
      </c>
      <c r="C4" s="52" t="s">
        <v>71</v>
      </c>
      <c r="D4" s="52" t="s">
        <v>71</v>
      </c>
      <c r="E4" s="20" t="s">
        <v>71</v>
      </c>
      <c r="F4" s="20" t="s">
        <v>71</v>
      </c>
      <c r="G4" s="52" t="s">
        <v>71</v>
      </c>
      <c r="H4" s="52" t="s">
        <v>71</v>
      </c>
      <c r="I4" s="20" t="s">
        <v>71</v>
      </c>
      <c r="J4" s="20" t="s">
        <v>71</v>
      </c>
      <c r="L4" t="s">
        <v>14</v>
      </c>
      <c r="M4">
        <v>3.4783232274610301</v>
      </c>
      <c r="N4">
        <v>11.640439941804599</v>
      </c>
      <c r="O4">
        <v>13.4466597325529</v>
      </c>
      <c r="P4">
        <v>11.908317013987</v>
      </c>
      <c r="S4" t="s">
        <v>14</v>
      </c>
      <c r="T4">
        <v>34.746356278245202</v>
      </c>
      <c r="U4">
        <v>85.405128205128193</v>
      </c>
      <c r="V4">
        <v>53.937674233373102</v>
      </c>
      <c r="W4">
        <v>85.599767683725702</v>
      </c>
      <c r="Z4">
        <f t="shared" si="0"/>
        <v>0.55558274283705389</v>
      </c>
      <c r="AA4">
        <f t="shared" si="1"/>
        <v>0.76806601889975101</v>
      </c>
      <c r="AB4">
        <f t="shared" si="2"/>
        <v>0.50476786291860698</v>
      </c>
      <c r="AC4">
        <f t="shared" si="3"/>
        <v>0.67077004376319949</v>
      </c>
      <c r="AF4" t="s">
        <v>9</v>
      </c>
      <c r="AG4" s="35" t="s">
        <v>47</v>
      </c>
      <c r="AH4" s="52" t="s">
        <v>71</v>
      </c>
      <c r="AI4" s="52" t="s">
        <v>71</v>
      </c>
      <c r="AJ4" s="20" t="s">
        <v>71</v>
      </c>
      <c r="AK4" s="20" t="s">
        <v>71</v>
      </c>
      <c r="AL4" s="52" t="s">
        <v>71</v>
      </c>
      <c r="AM4" s="52" t="s">
        <v>71</v>
      </c>
      <c r="AN4" s="20" t="s">
        <v>71</v>
      </c>
      <c r="AO4" s="20" t="s">
        <v>71</v>
      </c>
    </row>
    <row r="5" spans="1:356" x14ac:dyDescent="0.25">
      <c r="A5" s="1">
        <v>20</v>
      </c>
      <c r="B5" s="21">
        <v>0.11705532693187014</v>
      </c>
      <c r="C5" s="34">
        <v>88.702661430542406</v>
      </c>
      <c r="D5" s="34">
        <v>101.38598483265521</v>
      </c>
      <c r="E5" s="34">
        <v>99.242086367686511</v>
      </c>
      <c r="F5" s="34">
        <v>85.634947629363367</v>
      </c>
      <c r="G5" s="34">
        <v>106.07398001945548</v>
      </c>
      <c r="H5" s="34">
        <v>84.96645176907009</v>
      </c>
      <c r="I5" s="34">
        <v>123.44452082095863</v>
      </c>
      <c r="J5" s="34">
        <v>86.212455932579289</v>
      </c>
      <c r="K5" s="22"/>
      <c r="L5" t="s">
        <v>16</v>
      </c>
      <c r="M5">
        <v>9.1771260466228401</v>
      </c>
      <c r="N5">
        <v>11.824629542853801</v>
      </c>
      <c r="O5">
        <v>12.163308909910301</v>
      </c>
      <c r="P5">
        <v>10.9354580555565</v>
      </c>
      <c r="S5" t="s">
        <v>16</v>
      </c>
      <c r="T5">
        <v>5.7811296627286897</v>
      </c>
      <c r="U5">
        <v>12.8088417329796</v>
      </c>
      <c r="V5">
        <v>13.413978494623599</v>
      </c>
      <c r="W5">
        <v>56.335120727924298</v>
      </c>
      <c r="Z5">
        <f t="shared" si="0"/>
        <v>0.89007016110198778</v>
      </c>
      <c r="AA5">
        <f t="shared" si="1"/>
        <v>0.91197120397208753</v>
      </c>
      <c r="AB5">
        <f t="shared" si="2"/>
        <v>0.65750785181082705</v>
      </c>
      <c r="AC5">
        <f t="shared" si="3"/>
        <v>0.87825281724909954</v>
      </c>
      <c r="AF5" s="1">
        <v>20</v>
      </c>
      <c r="AG5" s="21">
        <v>0.11705532693187014</v>
      </c>
      <c r="AH5" s="196">
        <f>C5/AC2</f>
        <v>113.03001764381804</v>
      </c>
      <c r="AI5" s="34">
        <f>D5/AB2</f>
        <v>152.43025964020967</v>
      </c>
      <c r="AJ5" s="34">
        <f>E5/AC2</f>
        <v>126.45995725768076</v>
      </c>
      <c r="AK5" s="34">
        <f t="shared" ref="AK5:AK20" si="4">F5/AB2</f>
        <v>128.74912960568577</v>
      </c>
      <c r="AL5" s="34">
        <f t="shared" ref="AL5:AL20" si="5">G5/AA2</f>
        <v>205.62799596559148</v>
      </c>
      <c r="AM5" s="34">
        <f t="shared" ref="AM5:AM20" si="6">H5/Z2</f>
        <v>133.68649325241725</v>
      </c>
      <c r="AN5" s="34">
        <f t="shared" ref="AN5:AN20" si="7">I5/AA2</f>
        <v>239.30137649865435</v>
      </c>
      <c r="AO5" s="34">
        <f t="shared" ref="AO5:AO20" si="8">J5/Z2</f>
        <v>135.64696028062957</v>
      </c>
    </row>
    <row r="6" spans="1:356" x14ac:dyDescent="0.25">
      <c r="A6" s="1">
        <v>20</v>
      </c>
      <c r="B6" s="21">
        <v>0.3511659807956104</v>
      </c>
      <c r="C6" s="34">
        <v>90.693548562669406</v>
      </c>
      <c r="D6" s="34">
        <v>101.33150245409115</v>
      </c>
      <c r="E6" s="34">
        <v>79.223621483333915</v>
      </c>
      <c r="F6" s="34">
        <v>108.97365031507189</v>
      </c>
      <c r="G6" s="34">
        <v>103.11309838086453</v>
      </c>
      <c r="H6" s="34">
        <v>87.749697303177726</v>
      </c>
      <c r="I6" s="34">
        <v>109.19961618286348</v>
      </c>
      <c r="J6" s="34">
        <v>97.305734827022093</v>
      </c>
      <c r="L6" t="s">
        <v>18</v>
      </c>
      <c r="M6">
        <v>23.896332606462</v>
      </c>
      <c r="N6">
        <v>15.380380976876801</v>
      </c>
      <c r="O6">
        <v>48.209482644907702</v>
      </c>
      <c r="P6">
        <v>36.128069981962597</v>
      </c>
      <c r="S6" t="s">
        <v>18</v>
      </c>
      <c r="T6">
        <v>-4.8342706017408501</v>
      </c>
      <c r="U6">
        <v>11.9218390804597</v>
      </c>
      <c r="V6">
        <v>3.22232178414973</v>
      </c>
      <c r="W6">
        <v>16.4381773077425</v>
      </c>
      <c r="Z6">
        <f t="shared" si="0"/>
        <v>0.82090914156539152</v>
      </c>
      <c r="AA6">
        <f t="shared" si="1"/>
        <v>0.94726944812432023</v>
      </c>
      <c r="AB6">
        <f t="shared" si="2"/>
        <v>0.67676170023674898</v>
      </c>
      <c r="AC6">
        <f t="shared" si="3"/>
        <v>0.80324804116943838</v>
      </c>
      <c r="AF6" s="1">
        <v>20</v>
      </c>
      <c r="AG6" s="21">
        <v>0.3511659807956104</v>
      </c>
      <c r="AH6" s="34">
        <f t="shared" ref="AH6:AH20" si="9">C6/AC3</f>
        <v>118.92245300987702</v>
      </c>
      <c r="AI6" s="34">
        <f t="shared" ref="AI6:AI20" si="10">D6/AB3</f>
        <v>145.05391194374604</v>
      </c>
      <c r="AJ6" s="34">
        <f t="shared" ref="AJ6:AJ20" si="11">E6/AC3</f>
        <v>103.88244315541154</v>
      </c>
      <c r="AK6" s="34">
        <f t="shared" si="4"/>
        <v>155.99348567986047</v>
      </c>
      <c r="AL6" s="34">
        <f t="shared" si="5"/>
        <v>157.87715416163098</v>
      </c>
      <c r="AM6" s="34">
        <f t="shared" si="6"/>
        <v>147.7443208964535</v>
      </c>
      <c r="AN6" s="34">
        <f t="shared" si="7"/>
        <v>167.19626225189882</v>
      </c>
      <c r="AO6" s="34">
        <f t="shared" si="8"/>
        <v>163.83383821459799</v>
      </c>
    </row>
    <row r="7" spans="1:356" x14ac:dyDescent="0.25">
      <c r="A7" s="1">
        <v>20</v>
      </c>
      <c r="B7" s="21">
        <v>1.0534979423868311</v>
      </c>
      <c r="C7" s="34">
        <v>79.119581163396319</v>
      </c>
      <c r="D7" s="34">
        <v>77.724591117712706</v>
      </c>
      <c r="E7" s="34">
        <v>113.67348057830786</v>
      </c>
      <c r="F7" s="34">
        <v>95.278831748876414</v>
      </c>
      <c r="G7" s="34">
        <v>121.83198582485157</v>
      </c>
      <c r="H7" s="34">
        <v>108.31776516777376</v>
      </c>
      <c r="I7" s="34">
        <v>103.3210384436113</v>
      </c>
      <c r="J7" s="34">
        <v>108.033374843142</v>
      </c>
      <c r="L7" t="s">
        <v>20</v>
      </c>
      <c r="M7">
        <v>90.541817824972398</v>
      </c>
      <c r="N7">
        <v>26.096271108748699</v>
      </c>
      <c r="O7">
        <v>85.276644310798801</v>
      </c>
      <c r="P7">
        <v>74.852718748985396</v>
      </c>
      <c r="S7" t="s">
        <v>20</v>
      </c>
      <c r="T7">
        <v>2.2817036488076998</v>
      </c>
      <c r="U7">
        <v>6.1969938107869096</v>
      </c>
      <c r="V7">
        <v>0.42015133412983102</v>
      </c>
      <c r="W7">
        <v>5.6217386802094396</v>
      </c>
      <c r="Z7">
        <f t="shared" si="0"/>
        <v>0.51630594182120348</v>
      </c>
      <c r="AA7">
        <f t="shared" si="1"/>
        <v>0.85811012621221805</v>
      </c>
      <c r="AB7">
        <f t="shared" si="2"/>
        <v>0.54550808504495873</v>
      </c>
      <c r="AC7">
        <f t="shared" si="3"/>
        <v>0.62363564958442397</v>
      </c>
      <c r="AF7" s="1">
        <v>20</v>
      </c>
      <c r="AG7" s="21">
        <v>1.0534979423868311</v>
      </c>
      <c r="AH7" s="34">
        <f t="shared" si="9"/>
        <v>117.95336106471645</v>
      </c>
      <c r="AI7" s="34">
        <f t="shared" si="10"/>
        <v>153.98086294223069</v>
      </c>
      <c r="AJ7" s="34">
        <f t="shared" si="11"/>
        <v>169.4671394992078</v>
      </c>
      <c r="AK7" s="34">
        <f t="shared" si="4"/>
        <v>188.75772161477715</v>
      </c>
      <c r="AL7" s="34">
        <f t="shared" si="5"/>
        <v>158.62176274817497</v>
      </c>
      <c r="AM7" s="34">
        <f t="shared" si="6"/>
        <v>194.96243640444052</v>
      </c>
      <c r="AN7" s="34">
        <f t="shared" si="7"/>
        <v>134.52103842794392</v>
      </c>
      <c r="AO7" s="34">
        <f t="shared" si="8"/>
        <v>194.45055886990889</v>
      </c>
    </row>
    <row r="8" spans="1:356" x14ac:dyDescent="0.25">
      <c r="A8" s="1">
        <v>20</v>
      </c>
      <c r="B8" s="21">
        <v>3.1604938271604937</v>
      </c>
      <c r="C8" s="34">
        <v>102.10190821113557</v>
      </c>
      <c r="D8" s="34">
        <v>81.848685183637627</v>
      </c>
      <c r="E8" s="34">
        <v>77.183562123865741</v>
      </c>
      <c r="F8" s="34">
        <v>103.14365899850533</v>
      </c>
      <c r="G8" s="34">
        <v>117.59722219279338</v>
      </c>
      <c r="H8" s="34">
        <v>109.0344207728491</v>
      </c>
      <c r="I8" s="34">
        <v>144.67470198993846</v>
      </c>
      <c r="J8" s="34">
        <v>100.05108351989415</v>
      </c>
      <c r="L8" t="s">
        <v>22</v>
      </c>
      <c r="M8">
        <v>73.208922047080605</v>
      </c>
      <c r="N8">
        <v>58.467590689816603</v>
      </c>
      <c r="O8">
        <v>66.265263898273005</v>
      </c>
      <c r="P8">
        <v>63.412952520706</v>
      </c>
      <c r="S8" t="s">
        <v>22</v>
      </c>
      <c r="T8">
        <v>2.79988956217213</v>
      </c>
      <c r="U8">
        <v>-5.9893899204243999</v>
      </c>
      <c r="V8">
        <v>3.28355236957387</v>
      </c>
      <c r="W8">
        <v>8.3284934109521807</v>
      </c>
      <c r="Z8">
        <f t="shared" si="0"/>
        <v>0.66390233936671894</v>
      </c>
      <c r="AA8">
        <f t="shared" si="1"/>
        <v>0.69366259874005631</v>
      </c>
      <c r="AB8">
        <f t="shared" si="2"/>
        <v>0.62703121345387403</v>
      </c>
      <c r="AC8">
        <f t="shared" si="3"/>
        <v>0.66651747554860064</v>
      </c>
      <c r="AF8" s="1">
        <v>20</v>
      </c>
      <c r="AG8" s="21">
        <v>3.1604938271604937</v>
      </c>
      <c r="AH8" s="34">
        <f t="shared" si="9"/>
        <v>116.25571385121594</v>
      </c>
      <c r="AI8" s="34">
        <f t="shared" si="10"/>
        <v>124.48320572631957</v>
      </c>
      <c r="AJ8" s="34">
        <f t="shared" si="11"/>
        <v>87.883079459538024</v>
      </c>
      <c r="AK8" s="34">
        <f t="shared" si="4"/>
        <v>156.87061183290783</v>
      </c>
      <c r="AL8" s="34">
        <f t="shared" si="5"/>
        <v>128.9483940727504</v>
      </c>
      <c r="AM8" s="34">
        <f t="shared" si="6"/>
        <v>122.5009280592606</v>
      </c>
      <c r="AN8" s="34">
        <f t="shared" si="7"/>
        <v>158.6395506347221</v>
      </c>
      <c r="AO8" s="34">
        <f t="shared" si="8"/>
        <v>112.4080863423416</v>
      </c>
    </row>
    <row r="9" spans="1:356" s="4" customFormat="1" x14ac:dyDescent="0.25">
      <c r="A9" s="63">
        <v>20</v>
      </c>
      <c r="B9" s="64">
        <v>9.481481481481481</v>
      </c>
      <c r="C9" s="193">
        <v>88.012362620673116</v>
      </c>
      <c r="D9" s="193">
        <v>140.16836130882817</v>
      </c>
      <c r="E9" s="193">
        <v>151.72826183193942</v>
      </c>
      <c r="F9" s="193">
        <v>181.30962499651096</v>
      </c>
      <c r="G9" s="193">
        <v>144.84792541866574</v>
      </c>
      <c r="H9" s="193">
        <v>152.94613351687383</v>
      </c>
      <c r="I9" s="193">
        <v>101.82041126144446</v>
      </c>
      <c r="J9" s="193">
        <v>96.851992915690957</v>
      </c>
      <c r="L9" s="4" t="s">
        <v>24</v>
      </c>
      <c r="M9" s="4">
        <v>45.634403306030997</v>
      </c>
      <c r="N9" s="4">
        <v>44.817111047407501</v>
      </c>
      <c r="O9" s="4">
        <v>43.462652547133402</v>
      </c>
      <c r="P9" s="4">
        <v>42.114602183113</v>
      </c>
      <c r="S9" s="4" t="s">
        <v>24</v>
      </c>
      <c r="T9" s="4">
        <v>5.0071929901041896</v>
      </c>
      <c r="U9" s="4">
        <v>-9.3899204244031793</v>
      </c>
      <c r="V9" s="4">
        <v>12.788729589804801</v>
      </c>
      <c r="W9" s="4">
        <v>0.23119071095082899</v>
      </c>
      <c r="Z9" s="4">
        <f t="shared" si="0"/>
        <v>0.81877758559186087</v>
      </c>
      <c r="AA9" s="4">
        <f t="shared" si="1"/>
        <v>0.7508784798124416</v>
      </c>
      <c r="AB9" s="4">
        <f t="shared" si="2"/>
        <v>0.78153078370957885</v>
      </c>
      <c r="AC9">
        <f t="shared" si="3"/>
        <v>0.72548334113541091</v>
      </c>
      <c r="AF9" s="63">
        <v>20</v>
      </c>
      <c r="AG9" s="64">
        <v>9.481481481481481</v>
      </c>
      <c r="AH9" s="34">
        <f t="shared" si="9"/>
        <v>109.57059103752941</v>
      </c>
      <c r="AI9" s="34">
        <f t="shared" si="10"/>
        <v>207.11627336445548</v>
      </c>
      <c r="AJ9" s="34">
        <f t="shared" si="11"/>
        <v>188.89341032321749</v>
      </c>
      <c r="AK9" s="193">
        <f t="shared" si="4"/>
        <v>267.90763267644149</v>
      </c>
      <c r="AL9" s="193">
        <f t="shared" si="5"/>
        <v>152.91100721708889</v>
      </c>
      <c r="AM9" s="193">
        <f t="shared" si="6"/>
        <v>186.31310795884289</v>
      </c>
      <c r="AN9" s="193">
        <f t="shared" si="7"/>
        <v>107.4883302349275</v>
      </c>
      <c r="AO9" s="193">
        <f t="shared" si="8"/>
        <v>117.98137943865981</v>
      </c>
      <c r="BL9" s="60"/>
      <c r="DY9" s="63"/>
      <c r="DZ9" s="118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194"/>
      <c r="EZ9" s="194"/>
      <c r="FA9" s="194"/>
      <c r="FB9" s="194"/>
      <c r="FC9" s="194"/>
      <c r="FD9" s="194"/>
      <c r="FE9" s="194"/>
      <c r="FF9" s="194"/>
      <c r="FG9" s="194"/>
      <c r="FH9" s="194"/>
      <c r="FI9" s="194"/>
      <c r="FJ9" s="194"/>
      <c r="FK9" s="194"/>
      <c r="FL9" s="194"/>
      <c r="FM9" s="194"/>
      <c r="FN9" s="194"/>
      <c r="FO9" s="194"/>
      <c r="FP9" s="194"/>
      <c r="FQ9" s="194"/>
      <c r="FR9" s="194"/>
      <c r="FS9" s="194"/>
      <c r="FT9" s="194"/>
      <c r="FU9" s="194"/>
      <c r="FV9" s="194"/>
      <c r="KO9" s="81"/>
      <c r="LD9" s="8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</row>
    <row r="10" spans="1:356" s="4" customFormat="1" x14ac:dyDescent="0.25">
      <c r="A10" s="63">
        <v>20</v>
      </c>
      <c r="B10" s="64">
        <v>28.444444444444443</v>
      </c>
      <c r="C10" s="193">
        <v>260.14023007234817</v>
      </c>
      <c r="D10" s="193">
        <v>159.11246422743227</v>
      </c>
      <c r="E10" s="193">
        <v>442.86171386296951</v>
      </c>
      <c r="F10" s="193">
        <v>156.42848816812466</v>
      </c>
      <c r="G10" s="193">
        <v>369.17657937555595</v>
      </c>
      <c r="H10" s="193">
        <v>247.22401456584828</v>
      </c>
      <c r="I10" s="193">
        <v>161.47557292977962</v>
      </c>
      <c r="J10" s="193">
        <v>289.16135288145625</v>
      </c>
      <c r="L10" s="4" t="s">
        <v>11</v>
      </c>
      <c r="M10" s="4">
        <v>-2.82848224476056</v>
      </c>
      <c r="N10" s="4">
        <v>-6.7850126629087599</v>
      </c>
      <c r="O10" s="4">
        <v>1.79576077063919</v>
      </c>
      <c r="P10" s="4">
        <v>2.0861312204350102</v>
      </c>
      <c r="S10" s="4" t="s">
        <v>11</v>
      </c>
      <c r="T10" s="4">
        <v>-5.0772338230379104</v>
      </c>
      <c r="U10" s="4">
        <v>-9.5133510167992892</v>
      </c>
      <c r="V10" s="4">
        <v>-12.5189167662285</v>
      </c>
      <c r="W10" s="4">
        <v>-9.2224158191174599</v>
      </c>
      <c r="Z10" s="4">
        <f t="shared" si="0"/>
        <v>1.0617091663077993</v>
      </c>
      <c r="AA10" s="4">
        <f t="shared" si="1"/>
        <v>1.0593112324297334</v>
      </c>
      <c r="AB10" s="4">
        <f t="shared" si="2"/>
        <v>1.0371332752423914</v>
      </c>
      <c r="AC10">
        <f t="shared" si="3"/>
        <v>1.0521639277289674</v>
      </c>
      <c r="AF10" s="63">
        <v>20</v>
      </c>
      <c r="AG10" s="64">
        <v>28.444444444444443</v>
      </c>
      <c r="AH10" s="34">
        <f t="shared" si="9"/>
        <v>417.13495731954941</v>
      </c>
      <c r="AI10" s="34">
        <f t="shared" si="10"/>
        <v>291.6775545394874</v>
      </c>
      <c r="AJ10" s="34">
        <f t="shared" si="11"/>
        <v>710.1289256925611</v>
      </c>
      <c r="AK10" s="193">
        <f t="shared" si="4"/>
        <v>286.75741470492119</v>
      </c>
      <c r="AL10" s="193">
        <f t="shared" si="5"/>
        <v>430.22051377617163</v>
      </c>
      <c r="AM10" s="193">
        <f t="shared" si="6"/>
        <v>478.83240253597904</v>
      </c>
      <c r="AN10" s="193">
        <f t="shared" si="7"/>
        <v>188.17581566430007</v>
      </c>
      <c r="AO10" s="193">
        <f t="shared" si="8"/>
        <v>560.05815439868149</v>
      </c>
      <c r="BL10" s="60"/>
      <c r="DY10" s="63"/>
      <c r="DZ10" s="118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194"/>
      <c r="EZ10" s="194"/>
      <c r="FA10" s="194"/>
      <c r="FB10" s="194"/>
      <c r="FC10" s="194"/>
      <c r="FD10" s="194"/>
      <c r="FE10" s="194"/>
      <c r="FF10" s="194"/>
      <c r="FG10" s="194"/>
      <c r="FH10" s="194"/>
      <c r="FI10" s="194"/>
      <c r="FJ10" s="194"/>
      <c r="FK10" s="194"/>
      <c r="FL10" s="194"/>
      <c r="FM10" s="194"/>
      <c r="FN10" s="194"/>
      <c r="FO10" s="194"/>
      <c r="FP10" s="194"/>
      <c r="FQ10" s="194"/>
      <c r="FR10" s="194"/>
      <c r="FS10" s="194"/>
      <c r="FT10" s="194"/>
      <c r="FU10" s="194"/>
      <c r="FV10" s="194"/>
      <c r="KO10" s="81"/>
      <c r="LD10" s="8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</row>
    <row r="11" spans="1:356" s="4" customFormat="1" x14ac:dyDescent="0.25">
      <c r="A11" s="63">
        <v>20</v>
      </c>
      <c r="B11" s="64">
        <v>85.333333333333329</v>
      </c>
      <c r="C11" s="193">
        <v>225.08557385508857</v>
      </c>
      <c r="D11" s="193">
        <v>102.13429226572374</v>
      </c>
      <c r="E11" s="193">
        <v>298.18951909018131</v>
      </c>
      <c r="F11" s="193">
        <v>110.19217161007523</v>
      </c>
      <c r="G11" s="193">
        <v>323.9294044630837</v>
      </c>
      <c r="H11" s="193">
        <v>162.18587129097909</v>
      </c>
      <c r="I11" s="193">
        <v>359.57863592821474</v>
      </c>
      <c r="J11" s="193">
        <v>73.950833357752032</v>
      </c>
      <c r="L11" s="4" t="s">
        <v>13</v>
      </c>
      <c r="M11" s="4">
        <v>9.8692983005689996</v>
      </c>
      <c r="N11" s="4">
        <v>8.0384852530480906</v>
      </c>
      <c r="O11" s="4">
        <v>8.6926694328472003</v>
      </c>
      <c r="P11" s="4">
        <v>10.349755602728299</v>
      </c>
      <c r="S11" s="4" t="s">
        <v>13</v>
      </c>
      <c r="T11" s="4">
        <v>-5.3033407442928304</v>
      </c>
      <c r="U11" s="4">
        <v>-10.292484526967201</v>
      </c>
      <c r="V11" s="4">
        <v>-16.949920350457901</v>
      </c>
      <c r="W11" s="4">
        <v>-18.440779610194902</v>
      </c>
      <c r="Z11" s="4">
        <f t="shared" si="0"/>
        <v>1.0021159311319909</v>
      </c>
      <c r="AA11" s="4">
        <f t="shared" si="1"/>
        <v>0.98632427745622375</v>
      </c>
      <c r="AB11" s="4">
        <f t="shared" si="2"/>
        <v>1.0487405508867385</v>
      </c>
      <c r="AC11">
        <f t="shared" si="3"/>
        <v>1.0330008237386481</v>
      </c>
      <c r="AF11" s="63">
        <v>20</v>
      </c>
      <c r="AG11" s="64">
        <v>85.333333333333329</v>
      </c>
      <c r="AH11" s="34">
        <f t="shared" si="9"/>
        <v>337.70393442396085</v>
      </c>
      <c r="AI11" s="34">
        <f t="shared" si="10"/>
        <v>162.88549927704196</v>
      </c>
      <c r="AJ11" s="34">
        <f t="shared" si="11"/>
        <v>447.38439730293032</v>
      </c>
      <c r="AK11" s="193">
        <f t="shared" si="4"/>
        <v>175.73634174143268</v>
      </c>
      <c r="AL11" s="193">
        <f t="shared" si="5"/>
        <v>466.98410012512909</v>
      </c>
      <c r="AM11" s="193">
        <f t="shared" si="6"/>
        <v>244.29176051056612</v>
      </c>
      <c r="AN11" s="193">
        <f t="shared" si="7"/>
        <v>518.3768543688825</v>
      </c>
      <c r="AO11" s="193">
        <f t="shared" si="8"/>
        <v>111.38811986758778</v>
      </c>
      <c r="BL11" s="60"/>
      <c r="DY11" s="63"/>
      <c r="DZ11" s="118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194"/>
      <c r="EZ11" s="194"/>
      <c r="FA11" s="194"/>
      <c r="FB11" s="194"/>
      <c r="FC11" s="194"/>
      <c r="FD11" s="194"/>
      <c r="FE11" s="194"/>
      <c r="FF11" s="194"/>
      <c r="FG11" s="194"/>
      <c r="FH11" s="194"/>
      <c r="FI11" s="194"/>
      <c r="FJ11" s="194"/>
      <c r="FK11" s="194"/>
      <c r="FL11" s="194"/>
      <c r="FM11" s="194"/>
      <c r="FN11" s="194"/>
      <c r="FO11" s="194"/>
      <c r="FP11" s="194"/>
      <c r="FQ11" s="194"/>
      <c r="FR11" s="194"/>
      <c r="FS11" s="194"/>
      <c r="FT11" s="194"/>
      <c r="FU11" s="194"/>
      <c r="FV11" s="194"/>
      <c r="KO11" s="81"/>
      <c r="LD11" s="81"/>
      <c r="LE11" s="71"/>
      <c r="LF11" s="71"/>
      <c r="LG11" s="71"/>
      <c r="LH11" s="71"/>
      <c r="LI11" s="71"/>
      <c r="LJ11" s="71"/>
      <c r="LK11" s="71"/>
      <c r="LL11" s="71"/>
      <c r="LM11" s="71"/>
      <c r="LN11" s="71"/>
      <c r="LO11" s="71"/>
      <c r="LP11" s="71"/>
      <c r="MG11" s="71"/>
      <c r="MH11" s="71"/>
      <c r="MI11" s="71"/>
      <c r="MJ11" s="71"/>
      <c r="MK11" s="71"/>
      <c r="ML11" s="71"/>
      <c r="MM11" s="71"/>
      <c r="MN11" s="71"/>
      <c r="MO11" s="71"/>
      <c r="MP11" s="71"/>
      <c r="MQ11" s="71"/>
      <c r="MR11" s="71"/>
    </row>
    <row r="12" spans="1:356" s="4" customFormat="1" x14ac:dyDescent="0.25">
      <c r="A12" s="63">
        <v>20</v>
      </c>
      <c r="B12" s="56">
        <v>256</v>
      </c>
      <c r="C12" s="193">
        <v>113.49002251683828</v>
      </c>
      <c r="D12" s="193">
        <v>54.011711840545267</v>
      </c>
      <c r="E12" s="193">
        <v>143.35224867272089</v>
      </c>
      <c r="F12" s="193">
        <v>79.563469985141609</v>
      </c>
      <c r="G12" s="193">
        <v>256.74742567867742</v>
      </c>
      <c r="H12" s="193">
        <v>137.83699248252995</v>
      </c>
      <c r="I12" s="193">
        <v>197.37930313063859</v>
      </c>
      <c r="J12" s="193">
        <v>76.46094398374504</v>
      </c>
      <c r="L12" s="4" t="s">
        <v>15</v>
      </c>
      <c r="M12" s="4">
        <v>1.3413530820878401</v>
      </c>
      <c r="N12" s="4">
        <v>3.4305651879646102</v>
      </c>
      <c r="O12" s="4">
        <v>-8.7506248132426396</v>
      </c>
      <c r="P12" s="4">
        <v>-6.8516509862415003</v>
      </c>
      <c r="S12" s="4" t="s">
        <v>15</v>
      </c>
      <c r="T12" s="4">
        <v>-6.1202900446110604</v>
      </c>
      <c r="U12" s="4">
        <v>9.0518125552608293</v>
      </c>
      <c r="V12" s="4">
        <v>-10.090601354042199</v>
      </c>
      <c r="W12" s="4">
        <v>-3.9804422113267699</v>
      </c>
      <c r="Z12" s="4">
        <f t="shared" si="0"/>
        <v>0.94803417181325667</v>
      </c>
      <c r="AA12" s="4">
        <f t="shared" si="1"/>
        <v>1.0134486242832323</v>
      </c>
      <c r="AB12" s="4">
        <f t="shared" si="2"/>
        <v>1.063655335122847</v>
      </c>
      <c r="AC12">
        <f t="shared" si="3"/>
        <v>1.0847112617014185</v>
      </c>
      <c r="AF12" s="63">
        <v>20</v>
      </c>
      <c r="AG12" s="56">
        <v>256</v>
      </c>
      <c r="AH12" s="34">
        <f t="shared" si="9"/>
        <v>156.43367129453557</v>
      </c>
      <c r="AI12" s="34">
        <f t="shared" si="10"/>
        <v>69.110152749423008</v>
      </c>
      <c r="AJ12" s="34">
        <f t="shared" si="11"/>
        <v>197.59550708410313</v>
      </c>
      <c r="AK12" s="193">
        <f t="shared" si="4"/>
        <v>101.80465266830466</v>
      </c>
      <c r="AL12" s="193">
        <f t="shared" si="5"/>
        <v>341.92939680840118</v>
      </c>
      <c r="AM12" s="193">
        <f t="shared" si="6"/>
        <v>168.34485323983708</v>
      </c>
      <c r="AN12" s="193">
        <f t="shared" si="7"/>
        <v>262.86450928776259</v>
      </c>
      <c r="AO12" s="193">
        <f t="shared" si="8"/>
        <v>93.384266166097532</v>
      </c>
      <c r="BL12" s="60"/>
      <c r="DY12" s="63"/>
      <c r="DZ12" s="118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194"/>
      <c r="EZ12" s="194"/>
      <c r="FA12" s="194"/>
      <c r="FB12" s="194"/>
      <c r="FC12" s="194"/>
      <c r="FD12" s="194"/>
      <c r="FE12" s="194"/>
      <c r="FF12" s="194"/>
      <c r="FG12" s="194"/>
      <c r="FH12" s="194"/>
      <c r="FI12" s="194"/>
      <c r="FJ12" s="194"/>
      <c r="FK12" s="194"/>
      <c r="FL12" s="194"/>
      <c r="FM12" s="194"/>
      <c r="FN12" s="194"/>
      <c r="FO12" s="194"/>
      <c r="FP12" s="194"/>
      <c r="FQ12" s="194"/>
      <c r="FR12" s="194"/>
      <c r="FS12" s="194"/>
      <c r="FT12" s="194"/>
      <c r="FU12" s="194"/>
      <c r="FV12" s="194"/>
      <c r="KO12" s="81"/>
      <c r="LD12" s="8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</row>
    <row r="13" spans="1:356" s="4" customFormat="1" x14ac:dyDescent="0.25">
      <c r="A13" s="63" t="s">
        <v>2</v>
      </c>
      <c r="B13" s="56">
        <v>0</v>
      </c>
      <c r="C13" s="193">
        <v>99.506919310197986</v>
      </c>
      <c r="D13" s="193">
        <v>101.4423525192756</v>
      </c>
      <c r="E13" s="193">
        <v>82.215871085436291</v>
      </c>
      <c r="F13" s="193">
        <v>105.73824451410658</v>
      </c>
      <c r="G13" s="193">
        <v>116.90542293068906</v>
      </c>
      <c r="H13" s="193">
        <v>79.618449929430341</v>
      </c>
      <c r="I13" s="193">
        <v>106.79660152479651</v>
      </c>
      <c r="J13" s="193">
        <v>102.56696352180711</v>
      </c>
      <c r="L13" s="4" t="s">
        <v>17</v>
      </c>
      <c r="M13" s="4">
        <v>-4.2988785880691296</v>
      </c>
      <c r="N13" s="4">
        <v>-4.52701528612433</v>
      </c>
      <c r="O13" s="4">
        <v>-0.86494676469923104</v>
      </c>
      <c r="P13" s="4">
        <v>0.39785154950873097</v>
      </c>
      <c r="S13" s="4" t="s">
        <v>17</v>
      </c>
      <c r="T13" s="4">
        <v>2.47148233721318</v>
      </c>
      <c r="U13" s="4">
        <v>5.3085764809902702</v>
      </c>
      <c r="V13" s="4">
        <v>1.5437076861807999</v>
      </c>
      <c r="W13" s="4">
        <v>7.8708393550972202</v>
      </c>
      <c r="Z13" s="4">
        <f t="shared" si="0"/>
        <v>0.99495151053539432</v>
      </c>
      <c r="AA13" s="4">
        <f t="shared" si="1"/>
        <v>1.0102776647445557</v>
      </c>
      <c r="AB13" s="4">
        <f t="shared" si="2"/>
        <v>0.96497053704801006</v>
      </c>
      <c r="AC13">
        <f t="shared" si="3"/>
        <v>0.99029220382155236</v>
      </c>
      <c r="AF13" s="63" t="s">
        <v>2</v>
      </c>
      <c r="AG13" s="56">
        <v>0</v>
      </c>
      <c r="AH13" s="34">
        <f t="shared" si="9"/>
        <v>94.573589426295669</v>
      </c>
      <c r="AI13" s="34">
        <f t="shared" si="10"/>
        <v>97.810334448643758</v>
      </c>
      <c r="AJ13" s="34">
        <f t="shared" si="11"/>
        <v>78.139792591915125</v>
      </c>
      <c r="AK13" s="193">
        <f t="shared" si="4"/>
        <v>101.95241733941494</v>
      </c>
      <c r="AL13" s="193">
        <f t="shared" si="5"/>
        <v>110.35984454025288</v>
      </c>
      <c r="AM13" s="193">
        <f t="shared" si="6"/>
        <v>74.990828426499817</v>
      </c>
      <c r="AN13" s="193">
        <f t="shared" si="7"/>
        <v>100.8170198288543</v>
      </c>
      <c r="AO13" s="193">
        <f t="shared" si="8"/>
        <v>96.605517571722643</v>
      </c>
      <c r="BL13" s="60"/>
      <c r="DY13" s="63"/>
      <c r="DZ13" s="118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194"/>
      <c r="EZ13" s="194"/>
      <c r="FA13" s="194"/>
      <c r="FB13" s="194"/>
      <c r="FC13" s="194"/>
      <c r="FD13" s="194"/>
      <c r="FE13" s="194"/>
      <c r="FF13" s="194"/>
      <c r="FG13" s="194"/>
      <c r="FH13" s="194"/>
      <c r="FI13" s="194"/>
      <c r="FJ13" s="194"/>
      <c r="FK13" s="194"/>
      <c r="FL13" s="194"/>
      <c r="FM13" s="194"/>
      <c r="FN13" s="194"/>
      <c r="FO13" s="194"/>
      <c r="FP13" s="194"/>
      <c r="FQ13" s="194"/>
      <c r="FR13" s="194"/>
      <c r="FS13" s="194"/>
      <c r="FT13" s="194"/>
      <c r="FU13" s="194"/>
      <c r="FV13" s="194"/>
      <c r="KO13" s="81"/>
      <c r="LD13" s="8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</row>
    <row r="14" spans="1:356" s="4" customFormat="1" x14ac:dyDescent="0.25">
      <c r="A14" s="63" t="s">
        <v>2</v>
      </c>
      <c r="B14" s="56">
        <v>0</v>
      </c>
      <c r="C14" s="193">
        <v>121.5308719214738</v>
      </c>
      <c r="D14" s="193">
        <v>122.72908522561396</v>
      </c>
      <c r="E14" s="193">
        <v>106.64127114448884</v>
      </c>
      <c r="F14" s="195">
        <v>1.6245487364620885</v>
      </c>
      <c r="G14" s="193">
        <v>83.829715225064064</v>
      </c>
      <c r="H14" s="193">
        <v>93.450403417180823</v>
      </c>
      <c r="I14" s="193">
        <v>96.093217865135742</v>
      </c>
      <c r="J14" s="193">
        <v>115.84581484679748</v>
      </c>
      <c r="L14" s="4" t="s">
        <v>19</v>
      </c>
      <c r="M14" s="4">
        <v>-7.0504716167338799</v>
      </c>
      <c r="N14" s="4">
        <v>-8.3965793062134999</v>
      </c>
      <c r="O14" s="4">
        <v>-6.9612461354912796</v>
      </c>
      <c r="P14" s="4">
        <v>3.7530768550744602</v>
      </c>
      <c r="S14" s="4" t="s">
        <v>19</v>
      </c>
      <c r="T14" s="4">
        <v>1.4478980484473201</v>
      </c>
      <c r="U14" s="4">
        <v>-11.2130857648099</v>
      </c>
      <c r="V14" s="4">
        <v>5.8930704898446802</v>
      </c>
      <c r="W14" s="4">
        <v>-3.82218800509655</v>
      </c>
      <c r="Z14" s="4">
        <f t="shared" si="0"/>
        <v>1.0913177869077189</v>
      </c>
      <c r="AA14" s="4">
        <f t="shared" si="1"/>
        <v>1.034743406288831</v>
      </c>
      <c r="AB14" s="4">
        <f t="shared" si="2"/>
        <v>1.0539171707029391</v>
      </c>
      <c r="AC14">
        <f t="shared" si="3"/>
        <v>0.95176926327540434</v>
      </c>
      <c r="AF14" s="63" t="s">
        <v>2</v>
      </c>
      <c r="AG14" s="56">
        <v>0</v>
      </c>
      <c r="AH14" s="34">
        <f t="shared" si="9"/>
        <v>117.64837851883594</v>
      </c>
      <c r="AI14" s="34">
        <f t="shared" si="10"/>
        <v>117.02521192857776</v>
      </c>
      <c r="AJ14" s="34">
        <f t="shared" si="11"/>
        <v>103.23444928004177</v>
      </c>
      <c r="AK14" s="193">
        <f t="shared" si="4"/>
        <v>1.5490473168873737</v>
      </c>
      <c r="AL14" s="193">
        <f t="shared" si="5"/>
        <v>84.992042821114367</v>
      </c>
      <c r="AM14" s="193">
        <f t="shared" si="6"/>
        <v>93.253086308705988</v>
      </c>
      <c r="AN14" s="193">
        <f t="shared" si="7"/>
        <v>97.42558310839172</v>
      </c>
      <c r="AO14" s="193">
        <f t="shared" si="8"/>
        <v>115.60121064629514</v>
      </c>
      <c r="BL14" s="60"/>
      <c r="DY14" s="63"/>
      <c r="DZ14" s="118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194"/>
      <c r="EZ14" s="194"/>
      <c r="FA14" s="194"/>
      <c r="FB14" s="194"/>
      <c r="FC14" s="194"/>
      <c r="FD14" s="194"/>
      <c r="FE14" s="194"/>
      <c r="FF14" s="194"/>
      <c r="FG14" s="194"/>
      <c r="FH14" s="194"/>
      <c r="FI14" s="194"/>
      <c r="FJ14" s="194"/>
      <c r="FK14" s="194"/>
      <c r="FL14" s="194"/>
      <c r="FM14" s="194"/>
      <c r="FN14" s="194"/>
      <c r="FO14" s="194"/>
      <c r="FP14" s="194"/>
      <c r="FQ14" s="194"/>
      <c r="FR14" s="194"/>
      <c r="FS14" s="194"/>
      <c r="FT14" s="194"/>
      <c r="FU14" s="194"/>
      <c r="FV14" s="194"/>
      <c r="KO14" s="81"/>
      <c r="LD14" s="8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</row>
    <row r="15" spans="1:356" s="4" customFormat="1" x14ac:dyDescent="0.25">
      <c r="A15" s="63" t="s">
        <v>2</v>
      </c>
      <c r="B15" s="56">
        <v>0</v>
      </c>
      <c r="C15" s="193">
        <v>79.50036824183762</v>
      </c>
      <c r="D15" s="193">
        <v>85.427690184291961</v>
      </c>
      <c r="E15" s="193">
        <v>113.45273091836279</v>
      </c>
      <c r="F15" s="193">
        <v>144.47856415559033</v>
      </c>
      <c r="G15" s="193">
        <v>92.061112991345539</v>
      </c>
      <c r="H15" s="193">
        <v>91.551969625059314</v>
      </c>
      <c r="I15" s="193">
        <v>111.9003600272453</v>
      </c>
      <c r="J15" s="193">
        <v>110.35047494267933</v>
      </c>
      <c r="L15" s="4" t="s">
        <v>21</v>
      </c>
      <c r="M15" s="4">
        <v>13.1379299237956</v>
      </c>
      <c r="N15" s="4">
        <v>1.9045890089994799</v>
      </c>
      <c r="O15" s="4">
        <v>2.4769137827275598</v>
      </c>
      <c r="P15" s="4">
        <v>-1.13464537142083</v>
      </c>
      <c r="S15" s="4" t="s">
        <v>21</v>
      </c>
      <c r="T15" s="4">
        <v>2.6040077306479499</v>
      </c>
      <c r="U15" s="4">
        <v>12.174358974358899</v>
      </c>
      <c r="V15" s="4">
        <v>6.3620071684587796</v>
      </c>
      <c r="W15" s="4">
        <v>1.7250383817100401</v>
      </c>
      <c r="Z15" s="4">
        <f t="shared" si="0"/>
        <v>0.87343855550922744</v>
      </c>
      <c r="AA15" s="4">
        <f t="shared" si="1"/>
        <v>0.97745701630176285</v>
      </c>
      <c r="AB15" s="4">
        <f t="shared" si="2"/>
        <v>0.97899023917781203</v>
      </c>
      <c r="AC15">
        <f t="shared" si="3"/>
        <v>0.97386319101481023</v>
      </c>
      <c r="AF15" s="63" t="s">
        <v>2</v>
      </c>
      <c r="AG15" s="56">
        <v>0</v>
      </c>
      <c r="AH15" s="34">
        <f t="shared" si="9"/>
        <v>73.291733061882027</v>
      </c>
      <c r="AI15" s="34">
        <f t="shared" si="10"/>
        <v>80.315199259942105</v>
      </c>
      <c r="AJ15" s="34">
        <f t="shared" si="11"/>
        <v>104.59256294657351</v>
      </c>
      <c r="AK15" s="193">
        <f t="shared" si="4"/>
        <v>135.83212473512742</v>
      </c>
      <c r="AL15" s="193">
        <f t="shared" si="5"/>
        <v>90.839447393257174</v>
      </c>
      <c r="AM15" s="193">
        <f t="shared" si="6"/>
        <v>96.570326626468031</v>
      </c>
      <c r="AN15" s="193">
        <f t="shared" si="7"/>
        <v>110.41542446849489</v>
      </c>
      <c r="AO15" s="193">
        <f t="shared" si="8"/>
        <v>116.39925882799942</v>
      </c>
      <c r="BL15" s="60"/>
      <c r="DY15" s="63"/>
      <c r="DZ15" s="118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4"/>
      <c r="FU15" s="194"/>
      <c r="FV15" s="194"/>
      <c r="KO15" s="81"/>
      <c r="LD15" s="8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</row>
    <row r="16" spans="1:356" s="4" customFormat="1" x14ac:dyDescent="0.25">
      <c r="A16" s="63" t="s">
        <v>2</v>
      </c>
      <c r="B16" s="64">
        <v>0</v>
      </c>
      <c r="C16" s="193">
        <v>98.26777903400972</v>
      </c>
      <c r="D16" s="193">
        <v>120.7151089214405</v>
      </c>
      <c r="E16" s="193">
        <v>99.173217145435004</v>
      </c>
      <c r="F16" s="193">
        <v>146.04497357491258</v>
      </c>
      <c r="G16" s="193">
        <v>122.76548690891319</v>
      </c>
      <c r="H16" s="193">
        <v>96.249017535300965</v>
      </c>
      <c r="I16" s="193">
        <v>114.3459634266282</v>
      </c>
      <c r="J16" s="193">
        <v>104.6518152741148</v>
      </c>
      <c r="L16" s="4" t="s">
        <v>23</v>
      </c>
      <c r="M16" s="4">
        <v>6.3030425295398897</v>
      </c>
      <c r="N16" s="4">
        <v>11.1554000813888</v>
      </c>
      <c r="O16" s="4">
        <v>-0.44617612599154799</v>
      </c>
      <c r="P16" s="4">
        <v>1.1322089487233</v>
      </c>
      <c r="S16" s="4" t="s">
        <v>23</v>
      </c>
      <c r="T16" s="4">
        <v>12.895069532237599</v>
      </c>
      <c r="U16" s="4">
        <v>1.7648099027409301</v>
      </c>
      <c r="V16" s="4">
        <v>5.0029868578255696</v>
      </c>
      <c r="W16" s="4">
        <v>2.9293911602757099</v>
      </c>
      <c r="Z16" s="4">
        <f t="shared" si="0"/>
        <v>0.95966073783859596</v>
      </c>
      <c r="AA16" s="4">
        <f t="shared" si="1"/>
        <v>0.87974765193186799</v>
      </c>
      <c r="AB16" s="4">
        <f t="shared" si="2"/>
        <v>0.98758392482857915</v>
      </c>
      <c r="AC16">
        <f t="shared" si="3"/>
        <v>0.96932402096725567</v>
      </c>
      <c r="AF16" s="63" t="s">
        <v>2</v>
      </c>
      <c r="AG16" s="64">
        <v>0</v>
      </c>
      <c r="AH16" s="34">
        <f t="shared" si="9"/>
        <v>99.231094271764334</v>
      </c>
      <c r="AI16" s="34">
        <f t="shared" si="10"/>
        <v>125.09719653278344</v>
      </c>
      <c r="AJ16" s="34">
        <f t="shared" si="11"/>
        <v>100.14540835798169</v>
      </c>
      <c r="AK16" s="193">
        <f t="shared" si="4"/>
        <v>151.34656237452194</v>
      </c>
      <c r="AL16" s="193">
        <f t="shared" si="5"/>
        <v>121.51658023633919</v>
      </c>
      <c r="AM16" s="193">
        <f t="shared" si="6"/>
        <v>96.73739525608471</v>
      </c>
      <c r="AN16" s="193">
        <f t="shared" si="7"/>
        <v>113.18270948367454</v>
      </c>
      <c r="AO16" s="193">
        <f t="shared" si="8"/>
        <v>105.18282968161986</v>
      </c>
      <c r="BL16" s="60"/>
      <c r="DY16" s="63"/>
      <c r="DZ16" s="118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194"/>
      <c r="EZ16" s="194"/>
      <c r="FA16" s="194"/>
      <c r="FB16" s="194"/>
      <c r="FC16" s="194"/>
      <c r="FD16" s="194"/>
      <c r="FE16" s="194"/>
      <c r="FF16" s="194"/>
      <c r="FG16" s="194"/>
      <c r="FH16" s="194"/>
      <c r="FI16" s="194"/>
      <c r="FJ16" s="194"/>
      <c r="FK16" s="194"/>
      <c r="FL16" s="194"/>
      <c r="FM16" s="194"/>
      <c r="FN16" s="194"/>
      <c r="FO16" s="194"/>
      <c r="FP16" s="194"/>
      <c r="FQ16" s="194"/>
      <c r="FR16" s="194"/>
      <c r="FS16" s="194"/>
      <c r="FT16" s="194"/>
      <c r="FU16" s="194"/>
      <c r="FV16" s="194"/>
      <c r="KO16" s="81"/>
      <c r="LD16" s="8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</row>
    <row r="17" spans="1:356" s="4" customFormat="1" x14ac:dyDescent="0.25">
      <c r="A17" s="63" t="s">
        <v>2</v>
      </c>
      <c r="B17" s="64">
        <v>0</v>
      </c>
      <c r="C17" s="193">
        <v>114.1580626321344</v>
      </c>
      <c r="D17" s="193">
        <v>113.08733848448719</v>
      </c>
      <c r="E17" s="193">
        <v>108.23355235979804</v>
      </c>
      <c r="F17" s="193">
        <v>-0.12765165357987485</v>
      </c>
      <c r="G17" s="193">
        <v>85.492916888265725</v>
      </c>
      <c r="H17" s="193">
        <v>107.39598164847332</v>
      </c>
      <c r="I17" s="193">
        <v>125.80033083584703</v>
      </c>
      <c r="J17" s="193">
        <v>116.61406068546586</v>
      </c>
      <c r="L17" s="4" t="s">
        <v>25</v>
      </c>
      <c r="M17" s="4">
        <v>-13.3819546791529</v>
      </c>
      <c r="N17" s="4">
        <v>-13.3819546791529</v>
      </c>
      <c r="O17" s="4">
        <v>0.70075521822757703</v>
      </c>
      <c r="P17" s="4">
        <v>11.4089909710437</v>
      </c>
      <c r="S17" s="4" t="s">
        <v>25</v>
      </c>
      <c r="T17" s="4">
        <v>-1.43307612944476</v>
      </c>
      <c r="U17" s="4">
        <v>0.36852343059239301</v>
      </c>
      <c r="V17" s="4">
        <v>-2.3820191158900799</v>
      </c>
      <c r="W17" s="4">
        <v>2.7736131934032899</v>
      </c>
      <c r="Z17" s="4">
        <f t="shared" si="0"/>
        <v>1.0650671562428025</v>
      </c>
      <c r="AA17" s="4">
        <f t="shared" si="1"/>
        <v>1.0740751540429883</v>
      </c>
      <c r="AB17" s="4">
        <f t="shared" si="2"/>
        <v>0.98262815794184566</v>
      </c>
      <c r="AC17">
        <f t="shared" si="3"/>
        <v>0.9548651407242319</v>
      </c>
      <c r="AF17" s="63" t="s">
        <v>2</v>
      </c>
      <c r="AG17" s="64">
        <v>0</v>
      </c>
      <c r="AH17" s="34">
        <f t="shared" si="9"/>
        <v>119.94300198272066</v>
      </c>
      <c r="AI17" s="34">
        <f t="shared" si="10"/>
        <v>107.30192241678772</v>
      </c>
      <c r="AJ17" s="34">
        <f t="shared" si="11"/>
        <v>113.7182682148452</v>
      </c>
      <c r="AK17" s="193">
        <f t="shared" si="4"/>
        <v>-0.12112114417372483</v>
      </c>
      <c r="AL17" s="193">
        <f t="shared" si="5"/>
        <v>82.622335516870962</v>
      </c>
      <c r="AM17" s="193">
        <f t="shared" si="6"/>
        <v>98.409448592222631</v>
      </c>
      <c r="AN17" s="193">
        <f t="shared" si="7"/>
        <v>121.57635416787765</v>
      </c>
      <c r="AO17" s="193">
        <f t="shared" si="8"/>
        <v>106.85618990587081</v>
      </c>
      <c r="BL17" s="60"/>
      <c r="DY17" s="63"/>
      <c r="DZ17" s="118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194"/>
      <c r="EZ17" s="194"/>
      <c r="FA17" s="194"/>
      <c r="FB17" s="194"/>
      <c r="FC17" s="194"/>
      <c r="FD17" s="194"/>
      <c r="FE17" s="194"/>
      <c r="FF17" s="194"/>
      <c r="FG17" s="194"/>
      <c r="FH17" s="194"/>
      <c r="FI17" s="194"/>
      <c r="FJ17" s="194"/>
      <c r="FK17" s="194"/>
      <c r="FL17" s="194"/>
      <c r="FM17" s="194"/>
      <c r="FN17" s="194"/>
      <c r="FO17" s="194"/>
      <c r="FP17" s="194"/>
      <c r="FQ17" s="194"/>
      <c r="FR17" s="194"/>
      <c r="FS17" s="194"/>
      <c r="FT17" s="194"/>
      <c r="FU17" s="194"/>
      <c r="FV17" s="194"/>
      <c r="KO17" s="81"/>
      <c r="LD17" s="8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</row>
    <row r="18" spans="1:356" s="4" customFormat="1" x14ac:dyDescent="0.25">
      <c r="A18" s="63" t="s">
        <v>2</v>
      </c>
      <c r="B18" s="64">
        <v>0</v>
      </c>
      <c r="C18" s="193">
        <v>105.10844154597092</v>
      </c>
      <c r="D18" s="193">
        <v>82.389504325142155</v>
      </c>
      <c r="E18" s="193">
        <v>111.4950698855572</v>
      </c>
      <c r="F18" s="193">
        <v>1.127176908968579</v>
      </c>
      <c r="G18" s="193">
        <v>83.08590015319092</v>
      </c>
      <c r="H18" s="193">
        <v>97.468493107212439</v>
      </c>
      <c r="I18" s="193">
        <v>117.10672496899481</v>
      </c>
      <c r="J18" s="193">
        <v>96.92018159310615</v>
      </c>
      <c r="AF18" s="63" t="s">
        <v>2</v>
      </c>
      <c r="AG18" s="64">
        <v>0</v>
      </c>
      <c r="AH18" s="34">
        <f t="shared" si="9"/>
        <v>107.92937089699744</v>
      </c>
      <c r="AI18" s="34">
        <f t="shared" si="10"/>
        <v>84.157636131628394</v>
      </c>
      <c r="AJ18" s="34">
        <f t="shared" si="11"/>
        <v>114.48740532987412</v>
      </c>
      <c r="AK18" s="193">
        <f t="shared" si="4"/>
        <v>1.1513668511294035</v>
      </c>
      <c r="AL18" s="193">
        <f t="shared" si="5"/>
        <v>85.002101133356078</v>
      </c>
      <c r="AM18" s="193">
        <f t="shared" si="6"/>
        <v>111.59169983100514</v>
      </c>
      <c r="AN18" s="193">
        <f t="shared" si="7"/>
        <v>119.80754449139003</v>
      </c>
      <c r="AO18" s="193">
        <f t="shared" si="8"/>
        <v>110.96393785433511</v>
      </c>
      <c r="BL18" s="60"/>
      <c r="DY18" s="63"/>
      <c r="DZ18" s="118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194"/>
      <c r="EZ18" s="194"/>
      <c r="FA18" s="194"/>
      <c r="FB18" s="194"/>
      <c r="FC18" s="194"/>
      <c r="FD18" s="194"/>
      <c r="FE18" s="194"/>
      <c r="FF18" s="194"/>
      <c r="FG18" s="194"/>
      <c r="FH18" s="194"/>
      <c r="FI18" s="194"/>
      <c r="FJ18" s="194"/>
      <c r="FK18" s="194"/>
      <c r="FL18" s="194"/>
      <c r="FM18" s="194"/>
      <c r="FN18" s="194"/>
      <c r="FO18" s="194"/>
      <c r="FP18" s="194"/>
      <c r="FQ18" s="194"/>
      <c r="FR18" s="194"/>
      <c r="FS18" s="194"/>
      <c r="FT18" s="194"/>
      <c r="FU18" s="194"/>
      <c r="FV18" s="194"/>
      <c r="KO18" s="81"/>
      <c r="LD18" s="8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</row>
    <row r="19" spans="1:356" s="4" customFormat="1" x14ac:dyDescent="0.25">
      <c r="A19" s="63" t="s">
        <v>2</v>
      </c>
      <c r="B19" s="64">
        <v>0</v>
      </c>
      <c r="C19" s="193">
        <v>102.45794137321181</v>
      </c>
      <c r="D19" s="193">
        <v>95.444190097165446</v>
      </c>
      <c r="E19" s="193">
        <v>99.680533463943604</v>
      </c>
      <c r="F19" s="193">
        <v>83.353120247474905</v>
      </c>
      <c r="G19" s="193">
        <v>117.15135300792673</v>
      </c>
      <c r="H19" s="193">
        <v>109.87343144429087</v>
      </c>
      <c r="I19" s="193">
        <v>98.624747870442917</v>
      </c>
      <c r="J19" s="193">
        <v>109.17660982191593</v>
      </c>
      <c r="AF19" s="63" t="s">
        <v>2</v>
      </c>
      <c r="AG19" s="64">
        <v>0</v>
      </c>
      <c r="AH19" s="34">
        <f t="shared" si="9"/>
        <v>105.70040477380566</v>
      </c>
      <c r="AI19" s="34">
        <f t="shared" si="10"/>
        <v>96.644130891187061</v>
      </c>
      <c r="AJ19" s="34">
        <f t="shared" si="11"/>
        <v>102.83510086181066</v>
      </c>
      <c r="AK19" s="193">
        <f t="shared" si="4"/>
        <v>84.401050029184105</v>
      </c>
      <c r="AL19" s="193">
        <f t="shared" si="5"/>
        <v>133.16472371443115</v>
      </c>
      <c r="AM19" s="193">
        <f t="shared" si="6"/>
        <v>114.491952324479</v>
      </c>
      <c r="AN19" s="193">
        <f t="shared" si="7"/>
        <v>112.10572446981752</v>
      </c>
      <c r="AO19" s="193">
        <f t="shared" si="8"/>
        <v>113.76583986108453</v>
      </c>
      <c r="BL19" s="60"/>
      <c r="DY19" s="63"/>
      <c r="DZ19" s="118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194"/>
      <c r="EZ19" s="194"/>
      <c r="FA19" s="194"/>
      <c r="FB19" s="194"/>
      <c r="FC19" s="194"/>
      <c r="FD19" s="194"/>
      <c r="FE19" s="194"/>
      <c r="FF19" s="194"/>
      <c r="FG19" s="194"/>
      <c r="FH19" s="194"/>
      <c r="FI19" s="194"/>
      <c r="FJ19" s="194"/>
      <c r="FK19" s="194"/>
      <c r="FL19" s="194"/>
      <c r="FM19" s="194"/>
      <c r="FN19" s="194"/>
      <c r="FO19" s="194"/>
      <c r="FP19" s="194"/>
      <c r="FQ19" s="194"/>
      <c r="FR19" s="194"/>
      <c r="FS19" s="194"/>
      <c r="FT19" s="194"/>
      <c r="FU19" s="194"/>
      <c r="FV19" s="194"/>
      <c r="KO19" s="81"/>
      <c r="LD19" s="8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</row>
    <row r="20" spans="1:356" s="4" customFormat="1" x14ac:dyDescent="0.25">
      <c r="A20" s="63" t="s">
        <v>2</v>
      </c>
      <c r="B20" s="64">
        <v>0</v>
      </c>
      <c r="C20" s="193">
        <v>90.03793115239209</v>
      </c>
      <c r="D20" s="193">
        <v>116.87347475968853</v>
      </c>
      <c r="E20" s="193">
        <v>96.429258997747027</v>
      </c>
      <c r="F20" s="193">
        <v>123.81508531535744</v>
      </c>
      <c r="G20" s="193">
        <v>86.028029255120899</v>
      </c>
      <c r="H20" s="193">
        <v>96.895411551074616</v>
      </c>
      <c r="I20" s="193">
        <v>125.08543232926036</v>
      </c>
      <c r="J20" s="193">
        <v>73.807969147736841</v>
      </c>
      <c r="AF20" s="63" t="s">
        <v>2</v>
      </c>
      <c r="AG20" s="64">
        <v>0</v>
      </c>
      <c r="AH20" s="34">
        <f t="shared" si="9"/>
        <v>94.293871786021484</v>
      </c>
      <c r="AI20" s="34">
        <f t="shared" si="10"/>
        <v>118.93967602606132</v>
      </c>
      <c r="AJ20" s="34">
        <f t="shared" si="11"/>
        <v>100.98730688252877</v>
      </c>
      <c r="AK20" s="193">
        <f t="shared" si="4"/>
        <v>126.00400702407423</v>
      </c>
      <c r="AL20" s="193">
        <f t="shared" si="5"/>
        <v>80.094981185718552</v>
      </c>
      <c r="AM20" s="193">
        <f t="shared" si="6"/>
        <v>90.975870378811535</v>
      </c>
      <c r="AN20" s="193">
        <f t="shared" si="7"/>
        <v>116.45873369141728</v>
      </c>
      <c r="AO20" s="193">
        <f t="shared" si="8"/>
        <v>69.298887600765426</v>
      </c>
      <c r="BL20" s="60"/>
      <c r="DY20" s="63"/>
      <c r="DZ20" s="118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194"/>
      <c r="EZ20" s="194"/>
      <c r="FA20" s="194"/>
      <c r="FB20" s="194"/>
      <c r="FC20" s="194"/>
      <c r="FD20" s="194"/>
      <c r="FE20" s="194"/>
      <c r="FF20" s="194"/>
      <c r="FG20" s="194"/>
      <c r="FH20" s="194"/>
      <c r="FI20" s="194"/>
      <c r="FJ20" s="194"/>
      <c r="FK20" s="194"/>
      <c r="FL20" s="194"/>
      <c r="FM20" s="194"/>
      <c r="FN20" s="194"/>
      <c r="FO20" s="194"/>
      <c r="FP20" s="194"/>
      <c r="FQ20" s="194"/>
      <c r="FR20" s="194"/>
      <c r="FS20" s="194"/>
      <c r="FT20" s="194"/>
      <c r="FU20" s="194"/>
      <c r="FV20" s="194"/>
      <c r="KO20" s="81"/>
      <c r="LD20" s="8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</row>
    <row r="21" spans="1:356" s="4" customFormat="1" x14ac:dyDescent="0.25">
      <c r="B21" s="118"/>
      <c r="C21" s="194"/>
      <c r="D21" s="194"/>
      <c r="E21" s="194"/>
      <c r="F21" s="194"/>
      <c r="G21" s="194"/>
      <c r="H21" s="194"/>
      <c r="I21" s="194"/>
      <c r="J21" s="194"/>
      <c r="BL21" s="60"/>
      <c r="DY21" s="63"/>
      <c r="DZ21" s="118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194"/>
      <c r="EZ21" s="194"/>
      <c r="FA21" s="194"/>
      <c r="FB21" s="194"/>
      <c r="FC21" s="194"/>
      <c r="FD21" s="194"/>
      <c r="FE21" s="194"/>
      <c r="FF21" s="194"/>
      <c r="FG21" s="194"/>
      <c r="FH21" s="194"/>
      <c r="FI21" s="194"/>
      <c r="FJ21" s="194"/>
      <c r="FK21" s="194"/>
      <c r="FL21" s="194"/>
      <c r="FM21" s="194"/>
      <c r="FN21" s="194"/>
      <c r="FO21" s="194"/>
      <c r="FP21" s="194"/>
      <c r="FQ21" s="194"/>
      <c r="FR21" s="194"/>
      <c r="FS21" s="194"/>
      <c r="FT21" s="194"/>
      <c r="FU21" s="194"/>
      <c r="FV21" s="194"/>
      <c r="KO21" s="81"/>
      <c r="LD21" s="8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</row>
    <row r="22" spans="1:356" s="4" customFormat="1" x14ac:dyDescent="0.25">
      <c r="B22" s="118"/>
      <c r="C22" s="194"/>
      <c r="D22" s="194"/>
      <c r="E22" s="194"/>
      <c r="F22" s="194"/>
      <c r="G22" s="194"/>
      <c r="H22" s="194"/>
      <c r="I22" s="194"/>
      <c r="J22" s="194"/>
      <c r="BL22" s="60"/>
      <c r="DY22" s="63"/>
      <c r="DZ22" s="118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KO22" s="81"/>
      <c r="LD22" s="8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</row>
    <row r="23" spans="1:356" s="4" customFormat="1" x14ac:dyDescent="0.25">
      <c r="B23" s="118"/>
      <c r="C23" s="194"/>
      <c r="D23" s="194"/>
      <c r="E23" s="194"/>
      <c r="F23" s="194"/>
      <c r="G23" s="194"/>
      <c r="H23" s="194"/>
      <c r="I23" s="194"/>
      <c r="J23" s="194"/>
      <c r="BL23" s="60"/>
      <c r="DY23" s="63"/>
      <c r="DZ23" s="118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194"/>
      <c r="EZ23" s="194"/>
      <c r="FA23" s="194"/>
      <c r="FB23" s="194"/>
      <c r="FC23" s="194"/>
      <c r="FD23" s="194"/>
      <c r="FE23" s="194"/>
      <c r="FF23" s="194"/>
      <c r="FG23" s="194"/>
      <c r="FH23" s="194"/>
      <c r="FI23" s="194"/>
      <c r="FJ23" s="194"/>
      <c r="FK23" s="194"/>
      <c r="FL23" s="194"/>
      <c r="FM23" s="194"/>
      <c r="FN23" s="194"/>
      <c r="FO23" s="194"/>
      <c r="FP23" s="194"/>
      <c r="FQ23" s="194"/>
      <c r="FR23" s="194"/>
      <c r="FS23" s="194"/>
      <c r="FT23" s="194"/>
      <c r="FU23" s="194"/>
      <c r="FV23" s="194"/>
      <c r="KO23" s="81"/>
      <c r="LD23" s="8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</row>
    <row r="24" spans="1:356" s="4" customFormat="1" x14ac:dyDescent="0.25">
      <c r="B24" s="118"/>
      <c r="C24" s="194"/>
      <c r="D24" s="194"/>
      <c r="E24" s="194"/>
      <c r="F24" s="194"/>
      <c r="G24" s="194"/>
      <c r="H24" s="194"/>
      <c r="I24" s="194"/>
      <c r="J24" s="194"/>
      <c r="BL24" s="60"/>
      <c r="DY24" s="63"/>
      <c r="DZ24" s="118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194"/>
      <c r="EZ24" s="194"/>
      <c r="FA24" s="194"/>
      <c r="FB24" s="194"/>
      <c r="FC24" s="194"/>
      <c r="FD24" s="194"/>
      <c r="FE24" s="194"/>
      <c r="FF24" s="194"/>
      <c r="FG24" s="194"/>
      <c r="FH24" s="194"/>
      <c r="FI24" s="194"/>
      <c r="FJ24" s="194"/>
      <c r="FK24" s="194"/>
      <c r="FL24" s="194"/>
      <c r="FM24" s="194"/>
      <c r="FN24" s="194"/>
      <c r="FO24" s="194"/>
      <c r="FP24" s="194"/>
      <c r="FQ24" s="194"/>
      <c r="FR24" s="194"/>
      <c r="FS24" s="194"/>
      <c r="FT24" s="194"/>
      <c r="FU24" s="194"/>
      <c r="FV24" s="194"/>
      <c r="KO24" s="81"/>
      <c r="LD24" s="8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</row>
    <row r="25" spans="1:356" s="4" customFormat="1" x14ac:dyDescent="0.25">
      <c r="B25" s="118"/>
      <c r="C25" s="194"/>
      <c r="D25" s="194"/>
      <c r="E25" s="194"/>
      <c r="F25" s="194"/>
      <c r="G25" s="194"/>
      <c r="H25" s="194"/>
      <c r="I25" s="194"/>
      <c r="J25" s="194"/>
      <c r="BL25" s="60"/>
      <c r="DY25" s="63"/>
      <c r="DZ25" s="118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194"/>
      <c r="EZ25" s="194"/>
      <c r="FA25" s="194"/>
      <c r="FB25" s="194"/>
      <c r="FC25" s="194"/>
      <c r="FD25" s="194"/>
      <c r="FE25" s="194"/>
      <c r="FF25" s="194"/>
      <c r="FG25" s="194"/>
      <c r="FH25" s="194"/>
      <c r="FI25" s="194"/>
      <c r="FJ25" s="194"/>
      <c r="FK25" s="194"/>
      <c r="FL25" s="194"/>
      <c r="FM25" s="194"/>
      <c r="FN25" s="194"/>
      <c r="FO25" s="194"/>
      <c r="FP25" s="194"/>
      <c r="FQ25" s="194"/>
      <c r="FR25" s="194"/>
      <c r="FS25" s="194"/>
      <c r="FT25" s="194"/>
      <c r="FU25" s="194"/>
      <c r="FV25" s="194"/>
      <c r="KO25" s="81"/>
      <c r="LD25" s="8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</row>
    <row r="26" spans="1:356" s="4" customFormat="1" x14ac:dyDescent="0.25">
      <c r="B26" s="118"/>
      <c r="C26" s="194"/>
      <c r="D26" s="194"/>
      <c r="E26" s="194"/>
      <c r="F26" s="194"/>
      <c r="G26" s="194"/>
      <c r="H26" s="194"/>
      <c r="I26" s="194"/>
      <c r="J26" s="194"/>
      <c r="BL26" s="60"/>
      <c r="DY26" s="63"/>
      <c r="DZ26" s="118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KO26" s="81"/>
      <c r="LD26" s="8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</row>
    <row r="27" spans="1:356" s="4" customFormat="1" x14ac:dyDescent="0.25">
      <c r="B27" s="118"/>
      <c r="C27" s="194"/>
      <c r="D27" s="194"/>
      <c r="E27" s="194"/>
      <c r="F27" s="194"/>
      <c r="G27" s="194"/>
      <c r="H27" s="194"/>
      <c r="I27" s="194"/>
      <c r="J27" s="194"/>
      <c r="BL27" s="60"/>
      <c r="DY27" s="63"/>
      <c r="DZ27" s="118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194"/>
      <c r="EZ27" s="194"/>
      <c r="FA27" s="194"/>
      <c r="FB27" s="194"/>
      <c r="FC27" s="194"/>
      <c r="FD27" s="194"/>
      <c r="FE27" s="194"/>
      <c r="FF27" s="194"/>
      <c r="FG27" s="194"/>
      <c r="FH27" s="194"/>
      <c r="FI27" s="194"/>
      <c r="FJ27" s="194"/>
      <c r="FK27" s="194"/>
      <c r="FL27" s="194"/>
      <c r="FM27" s="194"/>
      <c r="FN27" s="194"/>
      <c r="FO27" s="194"/>
      <c r="FP27" s="194"/>
      <c r="FQ27" s="194"/>
      <c r="FR27" s="194"/>
      <c r="FS27" s="194"/>
      <c r="FT27" s="194"/>
      <c r="FU27" s="194"/>
      <c r="FV27" s="194"/>
      <c r="KO27" s="81"/>
      <c r="LD27" s="8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</row>
    <row r="28" spans="1:356" s="4" customFormat="1" x14ac:dyDescent="0.25">
      <c r="B28" s="118"/>
      <c r="C28" s="194"/>
      <c r="D28" s="194"/>
      <c r="E28" s="194"/>
      <c r="F28" s="194"/>
      <c r="G28" s="194"/>
      <c r="H28" s="194"/>
      <c r="I28" s="194"/>
      <c r="J28" s="194"/>
      <c r="BL28" s="60"/>
      <c r="DY28" s="63"/>
      <c r="DZ28" s="118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194"/>
      <c r="EZ28" s="194"/>
      <c r="FA28" s="194"/>
      <c r="FB28" s="194"/>
      <c r="FC28" s="194"/>
      <c r="FD28" s="194"/>
      <c r="FE28" s="194"/>
      <c r="FF28" s="194"/>
      <c r="FG28" s="194"/>
      <c r="FH28" s="194"/>
      <c r="FI28" s="194"/>
      <c r="FJ28" s="194"/>
      <c r="FK28" s="194"/>
      <c r="FL28" s="194"/>
      <c r="FM28" s="194"/>
      <c r="FN28" s="194"/>
      <c r="FO28" s="194"/>
      <c r="FP28" s="194"/>
      <c r="FQ28" s="194"/>
      <c r="FR28" s="194"/>
      <c r="FS28" s="194"/>
      <c r="FT28" s="194"/>
      <c r="FU28" s="194"/>
      <c r="FV28" s="194"/>
      <c r="KO28" s="81"/>
      <c r="LD28" s="8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</row>
  </sheetData>
  <mergeCells count="2">
    <mergeCell ref="A1:B1"/>
    <mergeCell ref="AE1:A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P23" sqref="P23"/>
    </sheetView>
  </sheetViews>
  <sheetFormatPr defaultRowHeight="15" x14ac:dyDescent="0.25"/>
  <cols>
    <col min="1" max="1" width="9.140625" style="42"/>
    <col min="2" max="2" width="10.42578125" style="42" customWidth="1"/>
  </cols>
  <sheetData>
    <row r="1" spans="1:26" x14ac:dyDescent="0.25">
      <c r="B1" s="76" t="s">
        <v>80</v>
      </c>
      <c r="C1" s="20" t="s">
        <v>5</v>
      </c>
      <c r="D1" s="20" t="s">
        <v>5</v>
      </c>
      <c r="E1" s="20" t="s">
        <v>5</v>
      </c>
      <c r="F1" s="20" t="s">
        <v>6</v>
      </c>
      <c r="G1" s="20" t="s">
        <v>6</v>
      </c>
      <c r="H1" s="20" t="s">
        <v>6</v>
      </c>
      <c r="I1" s="20" t="s">
        <v>5</v>
      </c>
      <c r="J1" s="20" t="s">
        <v>5</v>
      </c>
      <c r="K1" s="20" t="s">
        <v>5</v>
      </c>
      <c r="L1" s="20" t="s">
        <v>6</v>
      </c>
      <c r="M1" s="20" t="s">
        <v>6</v>
      </c>
      <c r="N1" s="20" t="s">
        <v>6</v>
      </c>
      <c r="O1" s="52" t="s">
        <v>5</v>
      </c>
      <c r="P1" s="52" t="s">
        <v>5</v>
      </c>
      <c r="Q1" s="52" t="s">
        <v>5</v>
      </c>
      <c r="R1" s="52" t="s">
        <v>6</v>
      </c>
      <c r="S1" s="52" t="s">
        <v>6</v>
      </c>
      <c r="T1" s="52" t="s">
        <v>6</v>
      </c>
      <c r="U1" s="52" t="s">
        <v>5</v>
      </c>
      <c r="V1" s="52" t="s">
        <v>5</v>
      </c>
      <c r="W1" s="52" t="s">
        <v>5</v>
      </c>
      <c r="X1" s="52" t="s">
        <v>6</v>
      </c>
      <c r="Y1" s="52" t="s">
        <v>6</v>
      </c>
      <c r="Z1" s="52" t="s">
        <v>6</v>
      </c>
    </row>
    <row r="2" spans="1:26" x14ac:dyDescent="0.25">
      <c r="B2" s="76" t="s">
        <v>109</v>
      </c>
      <c r="C2" s="2" t="s">
        <v>66</v>
      </c>
      <c r="D2" s="2" t="s">
        <v>66</v>
      </c>
      <c r="E2" s="2" t="s">
        <v>66</v>
      </c>
      <c r="F2" s="2" t="s">
        <v>66</v>
      </c>
      <c r="G2" s="2" t="s">
        <v>66</v>
      </c>
      <c r="H2" s="2" t="s">
        <v>66</v>
      </c>
      <c r="I2" s="2" t="s">
        <v>66</v>
      </c>
      <c r="J2" s="2" t="s">
        <v>66</v>
      </c>
      <c r="K2" s="2" t="s">
        <v>66</v>
      </c>
      <c r="L2" s="2" t="s">
        <v>66</v>
      </c>
      <c r="M2" s="2" t="s">
        <v>66</v>
      </c>
      <c r="N2" s="2" t="s">
        <v>66</v>
      </c>
      <c r="O2" s="16" t="s">
        <v>67</v>
      </c>
      <c r="P2" s="16" t="s">
        <v>67</v>
      </c>
      <c r="Q2" s="16" t="s">
        <v>67</v>
      </c>
      <c r="R2" s="16" t="s">
        <v>67</v>
      </c>
      <c r="S2" s="16" t="s">
        <v>67</v>
      </c>
      <c r="T2" s="16" t="s">
        <v>67</v>
      </c>
      <c r="U2" s="16" t="s">
        <v>67</v>
      </c>
      <c r="V2" s="16" t="s">
        <v>67</v>
      </c>
      <c r="W2" s="16" t="s">
        <v>67</v>
      </c>
      <c r="X2" s="16" t="s">
        <v>67</v>
      </c>
      <c r="Y2" s="16" t="s">
        <v>67</v>
      </c>
      <c r="Z2" s="16" t="s">
        <v>67</v>
      </c>
    </row>
    <row r="3" spans="1:26" x14ac:dyDescent="0.25">
      <c r="B3" s="76" t="s">
        <v>79</v>
      </c>
      <c r="C3" s="51" t="s">
        <v>59</v>
      </c>
      <c r="D3" s="51" t="s">
        <v>59</v>
      </c>
      <c r="E3" s="51" t="s">
        <v>59</v>
      </c>
      <c r="F3" s="51" t="s">
        <v>59</v>
      </c>
      <c r="G3" s="51" t="s">
        <v>59</v>
      </c>
      <c r="H3" s="51" t="s">
        <v>59</v>
      </c>
      <c r="I3" s="51" t="s">
        <v>60</v>
      </c>
      <c r="J3" s="51" t="s">
        <v>60</v>
      </c>
      <c r="K3" s="51" t="s">
        <v>60</v>
      </c>
      <c r="L3" s="51" t="s">
        <v>60</v>
      </c>
      <c r="M3" s="51" t="s">
        <v>60</v>
      </c>
      <c r="N3" s="51" t="s">
        <v>60</v>
      </c>
      <c r="O3" s="53" t="s">
        <v>59</v>
      </c>
      <c r="P3" s="53" t="s">
        <v>59</v>
      </c>
      <c r="Q3" s="53" t="s">
        <v>59</v>
      </c>
      <c r="R3" s="53" t="s">
        <v>59</v>
      </c>
      <c r="S3" s="53" t="s">
        <v>59</v>
      </c>
      <c r="T3" s="53" t="s">
        <v>59</v>
      </c>
      <c r="U3" s="53" t="s">
        <v>60</v>
      </c>
      <c r="V3" s="53" t="s">
        <v>60</v>
      </c>
      <c r="W3" s="53" t="s">
        <v>60</v>
      </c>
      <c r="X3" s="53" t="s">
        <v>60</v>
      </c>
      <c r="Y3" s="53" t="s">
        <v>60</v>
      </c>
      <c r="Z3" s="53" t="s">
        <v>60</v>
      </c>
    </row>
    <row r="4" spans="1:26" x14ac:dyDescent="0.25">
      <c r="A4" s="42" t="s">
        <v>61</v>
      </c>
      <c r="B4" s="42" t="s">
        <v>62</v>
      </c>
      <c r="C4" s="38" t="s">
        <v>63</v>
      </c>
      <c r="D4" s="38" t="s">
        <v>64</v>
      </c>
      <c r="E4" s="38" t="s">
        <v>65</v>
      </c>
      <c r="F4" s="38" t="s">
        <v>63</v>
      </c>
      <c r="G4" s="38" t="s">
        <v>64</v>
      </c>
      <c r="H4" s="38" t="s">
        <v>65</v>
      </c>
      <c r="I4" s="38" t="s">
        <v>63</v>
      </c>
      <c r="J4" s="38" t="s">
        <v>64</v>
      </c>
      <c r="K4" s="38" t="s">
        <v>65</v>
      </c>
      <c r="L4" s="38" t="s">
        <v>63</v>
      </c>
      <c r="M4" s="38" t="s">
        <v>64</v>
      </c>
      <c r="N4" s="38" t="s">
        <v>65</v>
      </c>
      <c r="O4" s="54" t="s">
        <v>63</v>
      </c>
      <c r="P4" s="54" t="s">
        <v>64</v>
      </c>
      <c r="Q4" s="54" t="s">
        <v>65</v>
      </c>
      <c r="R4" s="54" t="s">
        <v>63</v>
      </c>
      <c r="S4" s="54" t="s">
        <v>64</v>
      </c>
      <c r="T4" s="54" t="s">
        <v>65</v>
      </c>
      <c r="U4" s="54" t="s">
        <v>63</v>
      </c>
      <c r="V4" s="54" t="s">
        <v>64</v>
      </c>
      <c r="W4" s="54" t="s">
        <v>65</v>
      </c>
      <c r="X4" s="54" t="s">
        <v>63</v>
      </c>
      <c r="Y4" s="54" t="s">
        <v>64</v>
      </c>
      <c r="Z4" s="54" t="s">
        <v>65</v>
      </c>
    </row>
    <row r="5" spans="1:26" x14ac:dyDescent="0.25">
      <c r="A5" s="42">
        <v>1</v>
      </c>
      <c r="B5" s="42" t="s">
        <v>10</v>
      </c>
      <c r="C5">
        <v>0</v>
      </c>
      <c r="D5">
        <v>68.739999999999995</v>
      </c>
      <c r="E5">
        <v>4.32</v>
      </c>
      <c r="F5">
        <v>204</v>
      </c>
      <c r="G5">
        <v>58.23</v>
      </c>
      <c r="H5">
        <v>5.7359999999999998</v>
      </c>
      <c r="I5">
        <v>130</v>
      </c>
      <c r="J5">
        <v>87.05</v>
      </c>
      <c r="K5">
        <v>5.0259999999999998</v>
      </c>
      <c r="L5">
        <v>157</v>
      </c>
      <c r="M5">
        <v>109.4</v>
      </c>
      <c r="N5">
        <v>4.7290000000000001</v>
      </c>
      <c r="O5">
        <v>61</v>
      </c>
      <c r="P5">
        <v>111.1</v>
      </c>
      <c r="Q5">
        <v>8.2880000000000003</v>
      </c>
      <c r="R5">
        <v>93</v>
      </c>
      <c r="S5">
        <v>75.42</v>
      </c>
      <c r="T5">
        <v>6.7569999999999997</v>
      </c>
      <c r="U5">
        <v>68</v>
      </c>
      <c r="V5">
        <v>98.5</v>
      </c>
      <c r="W5">
        <v>8.7479999999999993</v>
      </c>
      <c r="X5">
        <v>78</v>
      </c>
      <c r="Y5">
        <v>127.7</v>
      </c>
      <c r="Z5">
        <v>5.0529999999999999</v>
      </c>
    </row>
    <row r="6" spans="1:26" x14ac:dyDescent="0.25">
      <c r="A6" s="42">
        <v>2</v>
      </c>
      <c r="B6" s="42" t="s">
        <v>12</v>
      </c>
      <c r="C6">
        <v>109</v>
      </c>
      <c r="D6">
        <v>129.9</v>
      </c>
      <c r="E6">
        <v>47.74</v>
      </c>
      <c r="F6">
        <v>135</v>
      </c>
      <c r="G6">
        <v>75.790000000000006</v>
      </c>
      <c r="H6">
        <v>13.52</v>
      </c>
      <c r="I6">
        <v>106</v>
      </c>
      <c r="J6">
        <v>201.1</v>
      </c>
      <c r="K6">
        <v>7.3280000000000003</v>
      </c>
      <c r="L6">
        <v>167</v>
      </c>
      <c r="M6">
        <v>108.2</v>
      </c>
      <c r="N6">
        <v>10.48</v>
      </c>
      <c r="O6">
        <v>80</v>
      </c>
      <c r="P6">
        <v>145.4</v>
      </c>
      <c r="Q6">
        <v>55.63</v>
      </c>
      <c r="R6">
        <v>127</v>
      </c>
      <c r="S6">
        <v>55.26</v>
      </c>
      <c r="T6">
        <v>8.2430000000000003</v>
      </c>
      <c r="U6">
        <v>71</v>
      </c>
      <c r="V6">
        <v>208.4</v>
      </c>
      <c r="W6">
        <v>9.4770000000000003</v>
      </c>
      <c r="X6">
        <v>80</v>
      </c>
      <c r="Y6">
        <v>126.1</v>
      </c>
      <c r="Z6">
        <v>7.1520000000000001</v>
      </c>
    </row>
    <row r="7" spans="1:26" x14ac:dyDescent="0.25">
      <c r="A7" s="42">
        <v>3</v>
      </c>
      <c r="B7" s="42" t="s">
        <v>14</v>
      </c>
      <c r="C7">
        <v>212</v>
      </c>
      <c r="D7">
        <v>113.1</v>
      </c>
      <c r="E7">
        <v>61.12</v>
      </c>
      <c r="F7">
        <v>106</v>
      </c>
      <c r="G7">
        <v>333.4</v>
      </c>
      <c r="H7">
        <v>157.5</v>
      </c>
      <c r="I7">
        <v>71</v>
      </c>
      <c r="J7">
        <v>135.30000000000001</v>
      </c>
      <c r="K7">
        <v>13.81</v>
      </c>
      <c r="L7">
        <v>63</v>
      </c>
      <c r="M7">
        <v>120.4</v>
      </c>
      <c r="N7">
        <v>12.46</v>
      </c>
      <c r="O7">
        <v>172</v>
      </c>
      <c r="P7">
        <v>152.69999999999999</v>
      </c>
      <c r="Q7">
        <v>93.81</v>
      </c>
      <c r="R7">
        <v>100</v>
      </c>
      <c r="S7">
        <v>136.6</v>
      </c>
      <c r="T7">
        <v>51.96</v>
      </c>
      <c r="U7">
        <v>58</v>
      </c>
      <c r="V7">
        <v>133.1</v>
      </c>
      <c r="W7">
        <v>37.22</v>
      </c>
      <c r="X7">
        <v>33</v>
      </c>
      <c r="Y7">
        <v>170.5</v>
      </c>
      <c r="Z7">
        <v>43.78</v>
      </c>
    </row>
    <row r="8" spans="1:26" x14ac:dyDescent="0.25">
      <c r="A8" s="42">
        <v>4</v>
      </c>
      <c r="B8" s="42" t="s">
        <v>16</v>
      </c>
      <c r="C8">
        <v>286</v>
      </c>
      <c r="D8">
        <v>92.59</v>
      </c>
      <c r="E8">
        <v>56.97</v>
      </c>
      <c r="F8">
        <v>198</v>
      </c>
      <c r="G8">
        <v>409.8</v>
      </c>
      <c r="H8">
        <v>209.6</v>
      </c>
      <c r="I8">
        <v>329</v>
      </c>
      <c r="J8">
        <v>65.87</v>
      </c>
      <c r="K8">
        <v>46.02</v>
      </c>
      <c r="L8">
        <v>128</v>
      </c>
      <c r="M8">
        <v>444.8</v>
      </c>
      <c r="N8">
        <v>207.1</v>
      </c>
      <c r="O8">
        <v>267</v>
      </c>
      <c r="P8">
        <v>121.5</v>
      </c>
      <c r="Q8">
        <v>68.98</v>
      </c>
      <c r="R8">
        <v>189</v>
      </c>
      <c r="S8">
        <v>378.1</v>
      </c>
      <c r="T8">
        <v>199.3</v>
      </c>
      <c r="U8">
        <v>490</v>
      </c>
      <c r="V8">
        <v>53.45</v>
      </c>
      <c r="W8">
        <v>36.869999999999997</v>
      </c>
      <c r="X8">
        <v>163</v>
      </c>
      <c r="Y8">
        <v>379.6</v>
      </c>
      <c r="Z8">
        <v>226.6</v>
      </c>
    </row>
    <row r="9" spans="1:26" x14ac:dyDescent="0.25">
      <c r="A9" s="42">
        <v>5</v>
      </c>
      <c r="B9" s="42" t="s">
        <v>18</v>
      </c>
      <c r="C9">
        <v>314</v>
      </c>
      <c r="D9">
        <v>78.069999999999993</v>
      </c>
      <c r="E9">
        <v>45.92</v>
      </c>
      <c r="F9">
        <v>251</v>
      </c>
      <c r="G9">
        <v>225.9</v>
      </c>
      <c r="H9">
        <v>132.69999999999999</v>
      </c>
      <c r="I9">
        <v>333</v>
      </c>
      <c r="J9">
        <v>74.45</v>
      </c>
      <c r="K9">
        <v>41.59</v>
      </c>
      <c r="L9">
        <v>319</v>
      </c>
      <c r="M9">
        <v>145.19999999999999</v>
      </c>
      <c r="N9">
        <v>107.7</v>
      </c>
      <c r="O9">
        <v>301</v>
      </c>
      <c r="P9">
        <v>93.5</v>
      </c>
      <c r="Q9">
        <v>57.02</v>
      </c>
      <c r="R9">
        <v>187</v>
      </c>
      <c r="S9">
        <v>308.8</v>
      </c>
      <c r="T9">
        <v>181.5</v>
      </c>
      <c r="U9">
        <v>494</v>
      </c>
      <c r="V9">
        <v>59.07</v>
      </c>
      <c r="W9">
        <v>38.08</v>
      </c>
      <c r="X9">
        <v>238</v>
      </c>
      <c r="Y9">
        <v>125.3</v>
      </c>
      <c r="Z9">
        <v>127.2</v>
      </c>
    </row>
    <row r="10" spans="1:26" x14ac:dyDescent="0.25">
      <c r="A10" s="42">
        <v>6</v>
      </c>
      <c r="B10" s="42" t="s">
        <v>20</v>
      </c>
      <c r="C10">
        <v>303</v>
      </c>
      <c r="D10">
        <v>97.78</v>
      </c>
      <c r="E10">
        <v>44.42</v>
      </c>
      <c r="F10">
        <v>260</v>
      </c>
      <c r="G10">
        <v>194.3</v>
      </c>
      <c r="H10">
        <v>119.7</v>
      </c>
      <c r="I10">
        <v>364</v>
      </c>
      <c r="J10">
        <v>67.150000000000006</v>
      </c>
      <c r="K10">
        <v>42.46</v>
      </c>
      <c r="L10">
        <v>294</v>
      </c>
      <c r="M10">
        <v>110.8</v>
      </c>
      <c r="N10">
        <v>95.61</v>
      </c>
      <c r="O10">
        <v>271</v>
      </c>
      <c r="P10">
        <v>94.28</v>
      </c>
      <c r="Q10">
        <v>57.22</v>
      </c>
      <c r="R10">
        <v>191</v>
      </c>
      <c r="S10">
        <v>253.2</v>
      </c>
      <c r="T10">
        <v>170.2</v>
      </c>
      <c r="U10">
        <v>512</v>
      </c>
      <c r="V10">
        <v>62.85</v>
      </c>
      <c r="W10">
        <v>36.9</v>
      </c>
      <c r="X10">
        <v>335</v>
      </c>
      <c r="Y10">
        <v>90.81</v>
      </c>
      <c r="Z10">
        <v>96.97</v>
      </c>
    </row>
    <row r="11" spans="1:26" x14ac:dyDescent="0.25">
      <c r="A11" s="42">
        <v>7</v>
      </c>
      <c r="B11" s="42" t="s">
        <v>22</v>
      </c>
      <c r="C11">
        <v>302</v>
      </c>
      <c r="D11">
        <v>76.83</v>
      </c>
      <c r="E11">
        <v>45.58</v>
      </c>
      <c r="F11">
        <v>236</v>
      </c>
      <c r="G11">
        <v>232</v>
      </c>
      <c r="H11">
        <v>133.80000000000001</v>
      </c>
      <c r="I11">
        <v>405</v>
      </c>
      <c r="J11">
        <v>66.48</v>
      </c>
      <c r="K11">
        <v>40.1</v>
      </c>
      <c r="L11">
        <v>312</v>
      </c>
      <c r="M11">
        <v>110.1</v>
      </c>
      <c r="N11">
        <v>103.8</v>
      </c>
      <c r="O11">
        <v>269</v>
      </c>
      <c r="P11">
        <v>94.31</v>
      </c>
      <c r="Q11">
        <v>57.57</v>
      </c>
      <c r="R11">
        <v>199</v>
      </c>
      <c r="S11">
        <v>237.7</v>
      </c>
      <c r="T11">
        <v>174.4</v>
      </c>
      <c r="U11">
        <v>588</v>
      </c>
      <c r="V11">
        <v>56.07</v>
      </c>
      <c r="W11">
        <v>33.68</v>
      </c>
      <c r="X11">
        <v>299</v>
      </c>
      <c r="Y11">
        <v>99.09</v>
      </c>
      <c r="Z11">
        <v>109.8</v>
      </c>
    </row>
    <row r="12" spans="1:26" x14ac:dyDescent="0.25">
      <c r="A12" s="42">
        <v>8</v>
      </c>
      <c r="B12" s="42" t="s">
        <v>24</v>
      </c>
      <c r="C12">
        <v>267</v>
      </c>
      <c r="D12">
        <v>89.3</v>
      </c>
      <c r="E12">
        <v>45.56</v>
      </c>
      <c r="F12">
        <v>206</v>
      </c>
      <c r="G12">
        <v>240.5</v>
      </c>
      <c r="H12">
        <v>150.19999999999999</v>
      </c>
      <c r="I12">
        <v>400</v>
      </c>
      <c r="J12">
        <v>70.19</v>
      </c>
      <c r="K12">
        <v>40.340000000000003</v>
      </c>
      <c r="L12">
        <v>360</v>
      </c>
      <c r="M12">
        <v>106.2</v>
      </c>
      <c r="N12">
        <v>95.75</v>
      </c>
      <c r="O12">
        <v>289</v>
      </c>
      <c r="P12">
        <v>97.19</v>
      </c>
      <c r="Q12">
        <v>53.3</v>
      </c>
      <c r="R12">
        <v>185</v>
      </c>
      <c r="S12">
        <v>251.3</v>
      </c>
      <c r="T12">
        <v>183.6</v>
      </c>
      <c r="U12">
        <v>634</v>
      </c>
      <c r="V12">
        <v>61.75</v>
      </c>
      <c r="W12">
        <v>32.6</v>
      </c>
      <c r="X12">
        <v>305</v>
      </c>
      <c r="Y12">
        <v>97.81</v>
      </c>
      <c r="Z12">
        <v>113.4</v>
      </c>
    </row>
    <row r="13" spans="1:26" x14ac:dyDescent="0.25">
      <c r="A13" s="42">
        <v>9</v>
      </c>
      <c r="B13" s="189" t="s">
        <v>11</v>
      </c>
      <c r="C13">
        <v>295</v>
      </c>
      <c r="D13">
        <v>72.42</v>
      </c>
      <c r="E13">
        <v>54.41</v>
      </c>
      <c r="F13">
        <v>236</v>
      </c>
      <c r="G13">
        <v>219.6</v>
      </c>
      <c r="H13">
        <v>160.19999999999999</v>
      </c>
      <c r="I13">
        <v>387</v>
      </c>
      <c r="J13">
        <v>73.27</v>
      </c>
      <c r="K13">
        <v>52.57</v>
      </c>
      <c r="L13">
        <v>386</v>
      </c>
      <c r="M13">
        <v>100.4</v>
      </c>
      <c r="N13">
        <v>100.1</v>
      </c>
      <c r="O13">
        <v>320</v>
      </c>
      <c r="P13">
        <v>90.31</v>
      </c>
      <c r="Q13">
        <v>56.8</v>
      </c>
      <c r="R13">
        <v>263</v>
      </c>
      <c r="S13">
        <v>187</v>
      </c>
      <c r="T13">
        <v>161.69999999999999</v>
      </c>
      <c r="U13">
        <v>655</v>
      </c>
      <c r="V13">
        <v>62.65</v>
      </c>
      <c r="W13">
        <v>40.950000000000003</v>
      </c>
      <c r="X13">
        <v>342</v>
      </c>
      <c r="Y13">
        <v>99.47</v>
      </c>
      <c r="Z13">
        <v>115.9</v>
      </c>
    </row>
    <row r="14" spans="1:26" x14ac:dyDescent="0.25">
      <c r="A14" s="42">
        <v>10</v>
      </c>
      <c r="B14" s="189" t="s">
        <v>13</v>
      </c>
      <c r="C14">
        <v>305</v>
      </c>
      <c r="D14">
        <v>74.27</v>
      </c>
      <c r="E14">
        <v>50.63</v>
      </c>
      <c r="F14">
        <v>269</v>
      </c>
      <c r="G14">
        <v>248.3</v>
      </c>
      <c r="H14">
        <v>162.1</v>
      </c>
      <c r="I14">
        <v>426</v>
      </c>
      <c r="J14">
        <v>72.17</v>
      </c>
      <c r="K14">
        <v>49.82</v>
      </c>
      <c r="L14">
        <v>395</v>
      </c>
      <c r="M14">
        <v>113</v>
      </c>
      <c r="N14">
        <v>105.4</v>
      </c>
      <c r="O14">
        <v>312</v>
      </c>
      <c r="P14">
        <v>115.3</v>
      </c>
      <c r="Q14">
        <v>59.15</v>
      </c>
      <c r="R14">
        <v>254</v>
      </c>
      <c r="S14">
        <v>230.6</v>
      </c>
      <c r="T14">
        <v>181.9</v>
      </c>
      <c r="U14">
        <v>605</v>
      </c>
      <c r="V14">
        <v>58.74</v>
      </c>
      <c r="W14">
        <v>39.33</v>
      </c>
      <c r="X14">
        <v>377</v>
      </c>
      <c r="Y14">
        <v>90.6</v>
      </c>
      <c r="Z14">
        <v>105.4</v>
      </c>
    </row>
    <row r="15" spans="1:26" x14ac:dyDescent="0.25">
      <c r="A15" s="42">
        <v>11</v>
      </c>
      <c r="B15" s="189" t="s">
        <v>15</v>
      </c>
      <c r="C15">
        <v>338</v>
      </c>
      <c r="D15">
        <v>82.51</v>
      </c>
      <c r="E15">
        <v>50.73</v>
      </c>
      <c r="F15">
        <v>246</v>
      </c>
      <c r="G15">
        <v>252.3</v>
      </c>
      <c r="H15">
        <v>159.5</v>
      </c>
      <c r="I15">
        <v>328</v>
      </c>
      <c r="J15">
        <v>77.03</v>
      </c>
      <c r="K15">
        <v>50.56</v>
      </c>
      <c r="L15">
        <v>327</v>
      </c>
      <c r="M15">
        <v>106.3</v>
      </c>
      <c r="N15">
        <v>102.3</v>
      </c>
      <c r="O15">
        <v>286</v>
      </c>
      <c r="P15">
        <v>114.3</v>
      </c>
      <c r="Q15">
        <v>61.04</v>
      </c>
      <c r="R15">
        <v>245</v>
      </c>
      <c r="S15">
        <v>214.7</v>
      </c>
      <c r="T15">
        <v>172.4</v>
      </c>
      <c r="U15">
        <v>534</v>
      </c>
      <c r="V15">
        <v>61.63</v>
      </c>
      <c r="W15">
        <v>42.17</v>
      </c>
      <c r="X15">
        <v>366</v>
      </c>
      <c r="Y15">
        <v>90.46</v>
      </c>
      <c r="Z15">
        <v>98.45</v>
      </c>
    </row>
    <row r="16" spans="1:26" x14ac:dyDescent="0.25">
      <c r="A16" s="42">
        <v>12</v>
      </c>
      <c r="B16" s="189" t="s">
        <v>17</v>
      </c>
      <c r="C16">
        <v>304</v>
      </c>
      <c r="D16">
        <v>63.97</v>
      </c>
      <c r="E16">
        <v>48.77</v>
      </c>
      <c r="F16">
        <v>263</v>
      </c>
      <c r="G16">
        <v>229</v>
      </c>
      <c r="H16">
        <v>144.9</v>
      </c>
      <c r="I16">
        <v>370</v>
      </c>
      <c r="J16">
        <v>71.88</v>
      </c>
      <c r="K16">
        <v>46.19</v>
      </c>
      <c r="L16">
        <v>280</v>
      </c>
      <c r="M16">
        <v>110.9</v>
      </c>
      <c r="N16">
        <v>104.5</v>
      </c>
      <c r="O16">
        <v>269</v>
      </c>
      <c r="P16">
        <v>102.8</v>
      </c>
      <c r="Q16">
        <v>58.18</v>
      </c>
      <c r="R16">
        <v>184</v>
      </c>
      <c r="S16">
        <v>235</v>
      </c>
      <c r="T16">
        <v>185.1</v>
      </c>
      <c r="U16">
        <v>513</v>
      </c>
      <c r="V16">
        <v>57.45</v>
      </c>
      <c r="W16">
        <v>40.11</v>
      </c>
      <c r="X16">
        <v>334</v>
      </c>
      <c r="Y16">
        <v>98.05</v>
      </c>
      <c r="Z16">
        <v>107.1</v>
      </c>
    </row>
    <row r="17" spans="1:26" x14ac:dyDescent="0.25">
      <c r="A17" s="42">
        <v>13</v>
      </c>
      <c r="B17" s="189" t="s">
        <v>19</v>
      </c>
      <c r="C17">
        <v>307</v>
      </c>
      <c r="D17">
        <v>78.11</v>
      </c>
      <c r="E17">
        <v>46.17</v>
      </c>
      <c r="F17">
        <v>250</v>
      </c>
      <c r="G17">
        <v>223.5</v>
      </c>
      <c r="H17">
        <v>139.6</v>
      </c>
      <c r="I17">
        <v>415</v>
      </c>
      <c r="J17">
        <v>97.55</v>
      </c>
      <c r="K17">
        <v>43.15</v>
      </c>
      <c r="L17">
        <v>363</v>
      </c>
      <c r="M17">
        <v>106.4</v>
      </c>
      <c r="N17">
        <v>96.68</v>
      </c>
      <c r="O17">
        <v>272</v>
      </c>
      <c r="P17">
        <v>103.1</v>
      </c>
      <c r="Q17">
        <v>62.11</v>
      </c>
      <c r="R17">
        <v>177</v>
      </c>
      <c r="S17">
        <v>193.1</v>
      </c>
      <c r="T17">
        <v>160.9</v>
      </c>
      <c r="U17">
        <v>632</v>
      </c>
      <c r="V17">
        <v>57.52</v>
      </c>
      <c r="W17">
        <v>35.79</v>
      </c>
      <c r="X17">
        <v>329</v>
      </c>
      <c r="Y17">
        <v>88.49</v>
      </c>
      <c r="Z17">
        <v>97.71</v>
      </c>
    </row>
    <row r="18" spans="1:26" x14ac:dyDescent="0.25">
      <c r="A18" s="42">
        <v>14</v>
      </c>
      <c r="B18" s="189" t="s">
        <v>21</v>
      </c>
      <c r="C18">
        <v>259</v>
      </c>
      <c r="D18">
        <v>73.349999999999994</v>
      </c>
      <c r="E18">
        <v>49.84</v>
      </c>
      <c r="F18">
        <v>244</v>
      </c>
      <c r="G18">
        <v>255.3</v>
      </c>
      <c r="H18">
        <v>153.1</v>
      </c>
      <c r="I18">
        <v>351</v>
      </c>
      <c r="J18">
        <v>79.52</v>
      </c>
      <c r="K18">
        <v>44.67</v>
      </c>
      <c r="L18">
        <v>326</v>
      </c>
      <c r="M18">
        <v>111.8</v>
      </c>
      <c r="N18">
        <v>96.97</v>
      </c>
      <c r="O18">
        <v>310</v>
      </c>
      <c r="P18">
        <v>89.48</v>
      </c>
      <c r="Q18">
        <v>60.57</v>
      </c>
      <c r="R18">
        <v>180</v>
      </c>
      <c r="S18">
        <v>189</v>
      </c>
      <c r="T18">
        <v>160.69999999999999</v>
      </c>
      <c r="U18">
        <v>464</v>
      </c>
      <c r="V18">
        <v>56.25</v>
      </c>
      <c r="W18">
        <v>39.79</v>
      </c>
      <c r="X18">
        <v>329</v>
      </c>
      <c r="Y18">
        <v>89.56</v>
      </c>
      <c r="Z18">
        <v>96.63</v>
      </c>
    </row>
    <row r="19" spans="1:26" x14ac:dyDescent="0.25">
      <c r="A19" s="42">
        <v>15</v>
      </c>
      <c r="B19" s="189" t="s">
        <v>23</v>
      </c>
      <c r="C19">
        <v>261</v>
      </c>
      <c r="D19">
        <v>82.32</v>
      </c>
      <c r="E19">
        <v>46.96</v>
      </c>
      <c r="F19">
        <v>214</v>
      </c>
      <c r="G19">
        <v>221.5</v>
      </c>
      <c r="H19">
        <v>144.6</v>
      </c>
      <c r="I19">
        <v>380</v>
      </c>
      <c r="J19">
        <v>69.67</v>
      </c>
      <c r="K19">
        <v>40.81</v>
      </c>
      <c r="L19">
        <v>340</v>
      </c>
      <c r="M19">
        <v>96.08</v>
      </c>
      <c r="N19">
        <v>95.77</v>
      </c>
      <c r="O19">
        <v>250</v>
      </c>
      <c r="P19">
        <v>96.99</v>
      </c>
      <c r="Q19">
        <v>56.21</v>
      </c>
      <c r="R19">
        <v>210</v>
      </c>
      <c r="S19">
        <v>197.2</v>
      </c>
      <c r="T19">
        <v>165.7</v>
      </c>
      <c r="U19">
        <v>538</v>
      </c>
      <c r="V19">
        <v>62.78</v>
      </c>
      <c r="W19">
        <v>37.159999999999997</v>
      </c>
      <c r="X19">
        <v>307</v>
      </c>
      <c r="Y19">
        <v>94.48</v>
      </c>
      <c r="Z19">
        <v>103.1</v>
      </c>
    </row>
    <row r="20" spans="1:26" x14ac:dyDescent="0.25">
      <c r="A20" s="42">
        <v>16</v>
      </c>
      <c r="B20" s="189" t="s">
        <v>25</v>
      </c>
      <c r="C20">
        <v>317</v>
      </c>
      <c r="D20">
        <v>68.239999999999995</v>
      </c>
      <c r="E20">
        <v>44.67</v>
      </c>
      <c r="F20">
        <v>269</v>
      </c>
      <c r="G20">
        <v>245.4</v>
      </c>
      <c r="H20">
        <v>152.1</v>
      </c>
      <c r="I20">
        <v>354</v>
      </c>
      <c r="J20">
        <v>70.510000000000005</v>
      </c>
      <c r="K20">
        <v>41.06</v>
      </c>
      <c r="L20">
        <v>315</v>
      </c>
      <c r="M20">
        <v>111.2</v>
      </c>
      <c r="N20">
        <v>100.7</v>
      </c>
      <c r="O20">
        <v>279</v>
      </c>
      <c r="P20">
        <v>108.8</v>
      </c>
      <c r="Q20">
        <v>59.61</v>
      </c>
      <c r="R20">
        <v>195</v>
      </c>
      <c r="S20">
        <v>214.4</v>
      </c>
      <c r="T20">
        <v>172.9</v>
      </c>
      <c r="U20">
        <v>593</v>
      </c>
      <c r="V20">
        <v>57.61</v>
      </c>
      <c r="W20">
        <v>35.15</v>
      </c>
      <c r="X20">
        <v>333</v>
      </c>
      <c r="Y20">
        <v>93.44</v>
      </c>
      <c r="Z20">
        <v>103.1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ctg_normalization</vt:lpstr>
      <vt:lpstr>casp_normalization</vt:lpstr>
      <vt:lpstr>Imaging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Hongisto</dc:creator>
  <cp:lastModifiedBy>Gergana Tancheva</cp:lastModifiedBy>
  <cp:lastPrinted>2022-05-02T05:00:13Z</cp:lastPrinted>
  <dcterms:created xsi:type="dcterms:W3CDTF">2021-09-06T10:37:53Z</dcterms:created>
  <dcterms:modified xsi:type="dcterms:W3CDTF">2023-08-25T06:54:52Z</dcterms:modified>
</cp:coreProperties>
</file>