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r1n\Desktop\"/>
    </mc:Choice>
  </mc:AlternateContent>
  <xr:revisionPtr revIDLastSave="0" documentId="13_ncr:1_{9587A2C2-C232-42A6-BB7B-AFACC3148BE9}" xr6:coauthVersionLast="43" xr6:coauthVersionMax="43" xr10:uidLastSave="{00000000-0000-0000-0000-000000000000}"/>
  <bookViews>
    <workbookView xWindow="1680" yWindow="990" windowWidth="23265" windowHeight="13485" activeTab="1" xr2:uid="{CD2BC266-3FF4-4C7A-AA69-DCFF27D5592D}"/>
  </bookViews>
  <sheets>
    <sheet name="core bills" sheetId="1" r:id="rId1"/>
    <sheet name="Sheet1" sheetId="4" r:id="rId2"/>
    <sheet name="redstone pay" sheetId="3" r:id="rId3"/>
    <sheet name="fast food" sheetId="2" r:id="rId4"/>
  </sheets>
  <definedNames>
    <definedName name="_xlnm._FilterDatabase" localSheetId="0" hidden="1">'core bills'!$C$2:$E$2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4" l="1"/>
  <c r="B7" i="4"/>
  <c r="A7" i="4"/>
  <c r="H19" i="1" l="1"/>
  <c r="G20" i="1"/>
  <c r="H2" i="3" l="1"/>
  <c r="I2" i="3"/>
  <c r="K12" i="1" l="1"/>
  <c r="C13" i="1"/>
  <c r="N4" i="3"/>
  <c r="K3" i="3"/>
  <c r="N3" i="3"/>
  <c r="M3" i="3"/>
  <c r="H15" i="3"/>
  <c r="F2" i="3"/>
  <c r="J2" i="3" s="1"/>
  <c r="K2" i="3" l="1"/>
  <c r="L2" i="3" s="1"/>
  <c r="M2" i="3" s="1"/>
  <c r="N2" i="3" s="1"/>
  <c r="F7" i="3" s="1"/>
  <c r="A18" i="2" l="1"/>
  <c r="B18" i="2"/>
  <c r="K4" i="1" l="1"/>
  <c r="K3" i="1"/>
  <c r="K7" i="1"/>
  <c r="K6" i="1"/>
  <c r="K5" i="1"/>
  <c r="K14" i="1"/>
  <c r="K13" i="1"/>
  <c r="K17" i="1" s="1"/>
  <c r="K9" i="1" l="1"/>
  <c r="E22" i="1"/>
  <c r="E10" i="1" l="1"/>
  <c r="I11" i="1"/>
  <c r="H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tc={414BB656-30FA-4EE3-95CD-FECE791396C9}</author>
    <author>tc={66D31098-5390-40D0-BA16-2BEE038C9EFC}</author>
    <author>tc={92909040-8FE8-4F6D-8D47-EF8106B1B544}</author>
    <author>tc={3DA1939D-C00C-4CCE-8933-205CB8DECEDE}</author>
    <author>tc={D54E04B7-7082-481B-B875-80A1A5779A97}</author>
    <author>tc={ADB662D2-2E3B-41B1-95D7-2695924970AD}</author>
    <author>tc={E863CC1E-5915-4C73-8396-6D68FA61D992}</author>
    <author>tc={2DE64333-C25A-4160-A67B-AC6A8A799F03}</author>
    <author>tc={2DDC7ED4-022C-49B9-A074-63E0422EE9E2}</author>
    <author>tc={862F9C2E-02A8-43C3-8DA6-9C8C192A4203}</author>
    <author>tc={6391223A-FF68-4109-9DB9-317D3F52AFE2}</author>
    <author>tc={F7CB4B7F-E9F0-495A-9629-6C99CF71B4D1}</author>
    <author>tc={F82B21E9-F2DF-4E6E-A4C5-BB159494F9AF}</author>
  </authors>
  <commentList>
    <comment ref="K3" authorId="0" shapeId="0" xr:uid="{414BB656-30FA-4EE3-95CD-FECE791396C9}">
      <text>
        <t>[Threaded comment]
Your version of Excel allows you to read this threaded comment; however, any edits to it will get removed if the file is opened in a newer version of Excel. Learn more: https://go.microsoft.com/fwlink/?linkid=870924
Comment:
    MS Office</t>
      </text>
    </comment>
    <comment ref="K4" authorId="1" shapeId="0" xr:uid="{66D31098-5390-40D0-BA16-2BEE038C9EFC}">
      <text>
        <t>[Threaded comment]
Your version of Excel allows you to read this threaded comment; however, any edits to it will get removed if the file is opened in a newer version of Excel. Learn more: https://go.microsoft.com/fwlink/?linkid=870924
Comment:
    24 hour fitness payment</t>
      </text>
    </comment>
    <comment ref="I5" authorId="2" shapeId="0" xr:uid="{92909040-8FE8-4F6D-8D47-EF8106B1B544}">
      <text>
        <t>[Threaded comment]
Your version of Excel allows you to read this threaded comment; however, any edits to it will get removed if the file is opened in a newer version of Excel. Learn more: https://go.microsoft.com/fwlink/?linkid=870924
Comment:
    SMUD costs vary</t>
      </text>
    </comment>
    <comment ref="K5" authorId="3" shapeId="0" xr:uid="{3DA1939D-C00C-4CCE-8933-205CB8DECEDE}">
      <text>
        <t>[Threaded comment]
Your version of Excel allows you to read this threaded comment; however, any edits to it will get removed if the file is opened in a newer version of Excel. Learn more: https://go.microsoft.com/fwlink/?linkid=870924
Comment:
    rent</t>
      </text>
    </comment>
    <comment ref="K6" authorId="4" shapeId="0" xr:uid="{D54E04B7-7082-481B-B875-80A1A5779A97}">
      <text>
        <t>[Threaded comment]
Your version of Excel allows you to read this threaded comment; however, any edits to it will get removed if the file is opened in a newer version of Excel. Learn more: https://go.microsoft.com/fwlink/?linkid=870924
Comment:
    Car Payment</t>
      </text>
    </comment>
    <comment ref="K7" authorId="5" shapeId="0" xr:uid="{ADB662D2-2E3B-41B1-95D7-2695924970AD}">
      <text>
        <t>[Threaded comment]
Your version of Excel allows you to read this threaded comment; however, any edits to it will get removed if the file is opened in a newer version of Excel. Learn more: https://go.microsoft.com/fwlink/?linkid=870924
Comment:
    SMUD bill</t>
      </text>
    </comment>
    <comment ref="K8" authorId="6" shapeId="0" xr:uid="{E863CC1E-5915-4C73-8396-6D68FA61D992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medical cost taken out of paycheck</t>
      </text>
    </comment>
    <comment ref="K12" authorId="7" shapeId="0" xr:uid="{2DE64333-C25A-4160-A67B-AC6A8A799F03}">
      <text>
        <t>[Threaded comment]
Your version of Excel allows you to read this threaded comment; however, any edits to it will get removed if the file is opened in a newer version of Excel. Learn more: https://go.microsoft.com/fwlink/?linkid=870924
Comment:
    iPhone, Islamic Relief, planet fitness, github, adobe, SiriusXM</t>
      </text>
    </comment>
    <comment ref="K13" authorId="8" shapeId="0" xr:uid="{2DDC7ED4-022C-49B9-A074-63E0422EE9E2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loan</t>
      </text>
    </comment>
    <comment ref="K14" authorId="9" shapeId="0" xr:uid="{862F9C2E-02A8-43C3-8DA6-9C8C192A4203}">
      <text>
        <t>[Threaded comment]
Your version of Excel allows you to read this threaded comment; however, any edits to it will get removed if the file is opened in a newer version of Excel. Learn more: https://go.microsoft.com/fwlink/?linkid=870924
Comment:
    car insurance</t>
      </text>
    </comment>
    <comment ref="K15" authorId="10" shapeId="0" xr:uid="{6391223A-FF68-4109-9DB9-317D3F52AFE2}">
      <text>
        <t>[Threaded comment]
Your version of Excel allows you to read this threaded comment; however, any edits to it will get removed if the file is opened in a newer version of Excel. Learn more: https://go.microsoft.com/fwlink/?linkid=870924
Comment:
    comcast bill</t>
      </text>
    </comment>
    <comment ref="K16" authorId="11" shapeId="0" xr:uid="{F7CB4B7F-E9F0-495A-9629-6C99CF71B4D1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medical cost taken out of paycheck</t>
      </text>
    </comment>
    <comment ref="H19" authorId="12" shapeId="0" xr:uid="{F82B21E9-F2DF-4E6E-A4C5-BB159494F9A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money I have to spend on food and gas and anything else</t>
      </text>
    </comment>
  </commentList>
</comments>
</file>

<file path=xl/sharedStrings.xml><?xml version="1.0" encoding="utf-8"?>
<sst xmlns="http://schemas.openxmlformats.org/spreadsheetml/2006/main" count="99" uniqueCount="72">
  <si>
    <t>cost</t>
  </si>
  <si>
    <t>24 hour fitness</t>
  </si>
  <si>
    <t>planet fitness</t>
  </si>
  <si>
    <t>MS Office</t>
  </si>
  <si>
    <t>student loan</t>
  </si>
  <si>
    <t>car insurance</t>
  </si>
  <si>
    <t>car payment</t>
  </si>
  <si>
    <t>major_monthly</t>
  </si>
  <si>
    <t>rent</t>
  </si>
  <si>
    <t>Adobe</t>
  </si>
  <si>
    <t>current_cost</t>
  </si>
  <si>
    <t>Github Pro</t>
  </si>
  <si>
    <t>PHP Storm</t>
  </si>
  <si>
    <t xml:space="preserve">minor + major = </t>
  </si>
  <si>
    <t>minor_monthly</t>
  </si>
  <si>
    <t>SMUD</t>
  </si>
  <si>
    <t>date</t>
  </si>
  <si>
    <t>day_of_month</t>
  </si>
  <si>
    <t>annual_costs</t>
  </si>
  <si>
    <t>1&amp;1 Domains</t>
  </si>
  <si>
    <t>1&amp;1 web hosting</t>
  </si>
  <si>
    <t xml:space="preserve">salary - cost = </t>
  </si>
  <si>
    <t>iPhone loan</t>
  </si>
  <si>
    <t>Google Domains</t>
  </si>
  <si>
    <t>1st month bills</t>
  </si>
  <si>
    <t>2nd month bills</t>
  </si>
  <si>
    <t>estimated profit per month</t>
  </si>
  <si>
    <t>june/july 2019</t>
  </si>
  <si>
    <t>fast food date</t>
  </si>
  <si>
    <t>iPhone care plan</t>
  </si>
  <si>
    <t>potential_cancels</t>
  </si>
  <si>
    <t>clockin_clockout_times</t>
  </si>
  <si>
    <t>total_hours_at_office</t>
  </si>
  <si>
    <t>lunch_time</t>
  </si>
  <si>
    <t>hours_minus_lunch</t>
  </si>
  <si>
    <t>payment_regular</t>
  </si>
  <si>
    <t>payment_overtime</t>
  </si>
  <si>
    <t>net_pay_per_day</t>
  </si>
  <si>
    <t>net_pay_per_week</t>
  </si>
  <si>
    <t>bi_weekly_paycheck</t>
  </si>
  <si>
    <t>monthly_pay</t>
  </si>
  <si>
    <t>medical_1</t>
  </si>
  <si>
    <t>medical_2</t>
  </si>
  <si>
    <t>9:50am-8:32pm</t>
  </si>
  <si>
    <t>TOTAL BILLS</t>
  </si>
  <si>
    <t>pay_minus_bills</t>
  </si>
  <si>
    <t>base_pay</t>
  </si>
  <si>
    <t>worker</t>
  </si>
  <si>
    <t>julius</t>
  </si>
  <si>
    <t>hours_overtime</t>
  </si>
  <si>
    <t>hours_regular</t>
  </si>
  <si>
    <t>per_hour</t>
  </si>
  <si>
    <t>per_year</t>
  </si>
  <si>
    <t>57,000 ish ish</t>
  </si>
  <si>
    <t>76,000 ish ish</t>
  </si>
  <si>
    <t>hourly to yearly</t>
  </si>
  <si>
    <t>per hour</t>
  </si>
  <si>
    <t>38,000 ish ish</t>
  </si>
  <si>
    <t>after medical payment</t>
  </si>
  <si>
    <t>gross pay</t>
  </si>
  <si>
    <t>gross monthly pay</t>
  </si>
  <si>
    <t xml:space="preserve">comcast </t>
  </si>
  <si>
    <t>food and gas</t>
  </si>
  <si>
    <t>pro.shake</t>
  </si>
  <si>
    <t>avacados</t>
  </si>
  <si>
    <t>L&amp;L pro.cookies</t>
  </si>
  <si>
    <t>2 bags family chic</t>
  </si>
  <si>
    <t>poppy seed and ranch dressing</t>
  </si>
  <si>
    <t>calories</t>
  </si>
  <si>
    <t>food</t>
  </si>
  <si>
    <t>possible_more_cals</t>
  </si>
  <si>
    <t>possible_total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</si>
</sst>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Segoe UI"/>
      <family val="2"/>
    </font>
    <font>
      <sz val="11"/>
      <name val="Segoe UI"/>
      <family val="2"/>
    </font>
    <font>
      <sz val="8"/>
      <color theme="1"/>
      <name val="Calibri"/>
      <family val="2"/>
      <scheme val="minor"/>
    </font>
    <font>
      <sz val="12"/>
      <color theme="1"/>
      <name val="Segoe UI"/>
      <family val="2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FA7D00"/>
      <name val="Segoe UI"/>
      <family val="2"/>
    </font>
    <font>
      <sz val="11"/>
      <color rgb="FF9C0006"/>
      <name val="Calibri"/>
      <family val="2"/>
      <scheme val="minor"/>
    </font>
    <font>
      <sz val="11"/>
      <color theme="8" tint="-0.249977111117893"/>
      <name val="Segoe UI"/>
      <family val="2"/>
    </font>
    <font>
      <b/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 tint="-0.249977111117893"/>
      <name val="Segoe UI"/>
      <family val="2"/>
    </font>
    <font>
      <b/>
      <sz val="13"/>
      <color theme="1"/>
      <name val="Calibri"/>
      <family val="2"/>
      <scheme val="minor"/>
    </font>
    <font>
      <b/>
      <sz val="12"/>
      <color theme="1"/>
      <name val="Segoe UI"/>
      <family val="2"/>
    </font>
    <font>
      <b/>
      <sz val="11"/>
      <color theme="1"/>
      <name val="Segoe UI"/>
      <family val="2"/>
    </font>
    <font>
      <sz val="12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onsolas"/>
      <family val="3"/>
    </font>
    <font>
      <sz val="11"/>
      <color rgb="FF00B050"/>
      <name val="Calibri"/>
      <family val="2"/>
      <scheme val="minor"/>
    </font>
    <font>
      <b/>
      <sz val="12"/>
      <color rgb="FF00B050"/>
      <name val="Consolas"/>
      <family val="3"/>
    </font>
    <font>
      <b/>
      <sz val="14"/>
      <color theme="0"/>
      <name val="Segoe UI"/>
      <family val="2"/>
    </font>
    <font>
      <b/>
      <sz val="14"/>
      <color theme="9"/>
      <name val="Segoe UI"/>
      <family val="2"/>
    </font>
    <font>
      <b/>
      <sz val="11"/>
      <color theme="1"/>
      <name val="Consolas"/>
      <family val="3"/>
    </font>
    <font>
      <i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8" tint="-0.249977111117893"/>
      <name val="Segoe UI"/>
      <family val="2"/>
    </font>
    <font>
      <i/>
      <sz val="10"/>
      <color theme="1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u/>
      <sz val="12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FF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10" fillId="4" borderId="2" applyNumberFormat="0" applyAlignment="0" applyProtection="0"/>
    <xf numFmtId="0" fontId="11" fillId="5" borderId="3" applyNumberFormat="0" applyAlignment="0" applyProtection="0"/>
    <xf numFmtId="0" fontId="13" fillId="7" borderId="0" applyNumberFormat="0" applyBorder="0" applyAlignment="0" applyProtection="0"/>
    <xf numFmtId="0" fontId="22" fillId="0" borderId="0" applyNumberFormat="0" applyFill="0" applyBorder="0" applyAlignment="0" applyProtection="0"/>
    <xf numFmtId="0" fontId="2" fillId="0" borderId="6" applyNumberFormat="0" applyFill="0" applyAlignment="0" applyProtection="0"/>
  </cellStyleXfs>
  <cellXfs count="80">
    <xf numFmtId="0" fontId="0" fillId="0" borderId="0" xfId="0"/>
    <xf numFmtId="0" fontId="2" fillId="0" borderId="1" xfId="0" applyFont="1" applyBorder="1"/>
    <xf numFmtId="164" fontId="0" fillId="0" borderId="0" xfId="0" applyNumberFormat="1"/>
    <xf numFmtId="44" fontId="0" fillId="0" borderId="0" xfId="1" applyFont="1"/>
    <xf numFmtId="44" fontId="0" fillId="0" borderId="0" xfId="0" applyNumberFormat="1"/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0" fontId="3" fillId="0" borderId="0" xfId="0" applyFont="1"/>
    <xf numFmtId="0" fontId="4" fillId="3" borderId="0" xfId="0" applyFont="1" applyFill="1" applyAlignment="1">
      <alignment horizontal="center" vertical="center"/>
    </xf>
    <xf numFmtId="0" fontId="5" fillId="0" borderId="0" xfId="0" applyFont="1"/>
    <xf numFmtId="44" fontId="6" fillId="0" borderId="0" xfId="0" applyNumberFormat="1" applyFont="1"/>
    <xf numFmtId="14" fontId="7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14" fontId="9" fillId="0" borderId="0" xfId="0" applyNumberFormat="1" applyFont="1" applyAlignment="1">
      <alignment horizontal="left"/>
    </xf>
    <xf numFmtId="0" fontId="12" fillId="4" borderId="2" xfId="2" applyFont="1" applyAlignment="1">
      <alignment horizontal="right"/>
    </xf>
    <xf numFmtId="0" fontId="2" fillId="0" borderId="4" xfId="0" applyFont="1" applyBorder="1"/>
    <xf numFmtId="0" fontId="14" fillId="0" borderId="5" xfId="0" applyFont="1" applyBorder="1"/>
    <xf numFmtId="0" fontId="14" fillId="2" borderId="5" xfId="0" applyFont="1" applyFill="1" applyBorder="1"/>
    <xf numFmtId="0" fontId="14" fillId="8" borderId="5" xfId="0" applyFont="1" applyFill="1" applyBorder="1"/>
    <xf numFmtId="164" fontId="15" fillId="7" borderId="0" xfId="4" applyNumberFormat="1" applyFont="1"/>
    <xf numFmtId="0" fontId="2" fillId="9" borderId="5" xfId="0" applyFont="1" applyFill="1" applyBorder="1"/>
    <xf numFmtId="0" fontId="5" fillId="0" borderId="0" xfId="0" applyFont="1" applyAlignment="1">
      <alignment horizontal="left" vertical="center" wrapText="1"/>
    </xf>
    <xf numFmtId="164" fontId="12" fillId="4" borderId="2" xfId="2" applyNumberFormat="1" applyFont="1"/>
    <xf numFmtId="0" fontId="0" fillId="0" borderId="0" xfId="0" applyNumberFormat="1"/>
    <xf numFmtId="164" fontId="17" fillId="8" borderId="5" xfId="0" applyNumberFormat="1" applyFont="1" applyFill="1" applyBorder="1"/>
    <xf numFmtId="164" fontId="18" fillId="9" borderId="5" xfId="0" applyNumberFormat="1" applyFont="1" applyFill="1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" fillId="0" borderId="0" xfId="0" applyFont="1"/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right" vertical="center"/>
    </xf>
    <xf numFmtId="164" fontId="26" fillId="0" borderId="0" xfId="0" applyNumberFormat="1" applyFont="1"/>
    <xf numFmtId="0" fontId="28" fillId="6" borderId="3" xfId="3" applyFont="1" applyFill="1" applyAlignment="1">
      <alignment horizontal="right" vertical="center"/>
    </xf>
    <xf numFmtId="164" fontId="13" fillId="10" borderId="0" xfId="0" applyNumberFormat="1" applyFont="1" applyFill="1"/>
    <xf numFmtId="164" fontId="18" fillId="9" borderId="7" xfId="2" applyNumberFormat="1" applyFont="1" applyFill="1" applyBorder="1"/>
    <xf numFmtId="165" fontId="27" fillId="0" borderId="0" xfId="0" applyNumberFormat="1" applyFont="1" applyAlignment="1">
      <alignment horizontal="right" vertical="center"/>
    </xf>
    <xf numFmtId="164" fontId="29" fillId="9" borderId="3" xfId="3" applyNumberFormat="1" applyFont="1" applyFill="1" applyAlignment="1">
      <alignment horizontal="right" vertical="center"/>
    </xf>
    <xf numFmtId="0" fontId="5" fillId="0" borderId="0" xfId="0" applyFont="1" applyAlignment="1">
      <alignment horizontal="right" vertical="top" wrapText="1"/>
    </xf>
    <xf numFmtId="0" fontId="10" fillId="4" borderId="2" xfId="2" applyAlignment="1">
      <alignment horizontal="right"/>
    </xf>
    <xf numFmtId="165" fontId="10" fillId="4" borderId="2" xfId="2" applyNumberFormat="1" applyAlignment="1">
      <alignment horizontal="right"/>
    </xf>
    <xf numFmtId="0" fontId="25" fillId="3" borderId="5" xfId="0" applyFont="1" applyFill="1" applyBorder="1" applyAlignment="1">
      <alignment horizontal="center" vertic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11" fillId="5" borderId="3" xfId="3" applyFont="1" applyAlignment="1">
      <alignment horizontal="center" vertical="center"/>
    </xf>
    <xf numFmtId="164" fontId="30" fillId="0" borderId="0" xfId="0" applyNumberFormat="1" applyFont="1" applyAlignment="1">
      <alignment horizontal="center" vertical="center"/>
    </xf>
    <xf numFmtId="0" fontId="0" fillId="0" borderId="5" xfId="0" applyBorder="1"/>
    <xf numFmtId="16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 vertical="top"/>
    </xf>
    <xf numFmtId="164" fontId="31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0" fillId="11" borderId="5" xfId="0" applyFill="1" applyBorder="1" applyAlignment="1">
      <alignment vertical="center"/>
    </xf>
    <xf numFmtId="164" fontId="0" fillId="11" borderId="5" xfId="0" applyNumberFormat="1" applyFill="1" applyBorder="1" applyAlignment="1">
      <alignment vertical="center"/>
    </xf>
    <xf numFmtId="0" fontId="5" fillId="0" borderId="0" xfId="0" applyFont="1" applyAlignment="1">
      <alignment horizontal="left"/>
    </xf>
    <xf numFmtId="0" fontId="32" fillId="0" borderId="0" xfId="0" applyFont="1"/>
    <xf numFmtId="0" fontId="33" fillId="9" borderId="5" xfId="0" applyFont="1" applyFill="1" applyBorder="1"/>
    <xf numFmtId="0" fontId="34" fillId="0" borderId="5" xfId="0" applyFont="1" applyBorder="1"/>
    <xf numFmtId="164" fontId="2" fillId="0" borderId="1" xfId="1" applyNumberFormat="1" applyFont="1" applyBorder="1"/>
    <xf numFmtId="164" fontId="32" fillId="0" borderId="0" xfId="1" applyNumberFormat="1" applyFont="1"/>
    <xf numFmtId="0" fontId="11" fillId="5" borderId="3" xfId="3" applyAlignment="1">
      <alignment horizontal="center"/>
    </xf>
    <xf numFmtId="164" fontId="31" fillId="0" borderId="0" xfId="0" applyNumberFormat="1" applyFont="1" applyAlignment="1">
      <alignment horizontal="left"/>
    </xf>
    <xf numFmtId="0" fontId="35" fillId="0" borderId="0" xfId="0" applyFont="1" applyAlignment="1">
      <alignment horizontal="right"/>
    </xf>
    <xf numFmtId="164" fontId="2" fillId="0" borderId="0" xfId="1" applyNumberFormat="1" applyFont="1"/>
    <xf numFmtId="164" fontId="35" fillId="0" borderId="0" xfId="0" applyNumberFormat="1" applyFont="1" applyAlignment="1">
      <alignment horizontal="right"/>
    </xf>
    <xf numFmtId="0" fontId="2" fillId="0" borderId="6" xfId="6"/>
    <xf numFmtId="164" fontId="2" fillId="0" borderId="6" xfId="6" applyNumberFormat="1"/>
    <xf numFmtId="0" fontId="36" fillId="0" borderId="0" xfId="5" applyFont="1"/>
    <xf numFmtId="6" fontId="36" fillId="0" borderId="0" xfId="5" applyNumberFormat="1" applyFont="1"/>
    <xf numFmtId="164" fontId="37" fillId="0" borderId="0" xfId="1" applyNumberFormat="1" applyFont="1"/>
    <xf numFmtId="0" fontId="38" fillId="0" borderId="0" xfId="0" applyFont="1"/>
    <xf numFmtId="0" fontId="38" fillId="9" borderId="5" xfId="0" applyFont="1" applyFill="1" applyBorder="1"/>
    <xf numFmtId="164" fontId="38" fillId="0" borderId="0" xfId="0" applyNumberFormat="1" applyFont="1"/>
    <xf numFmtId="164" fontId="39" fillId="0" borderId="0" xfId="1" applyNumberFormat="1" applyFont="1"/>
    <xf numFmtId="0" fontId="40" fillId="8" borderId="5" xfId="0" applyFont="1" applyFill="1" applyBorder="1"/>
    <xf numFmtId="164" fontId="38" fillId="0" borderId="0" xfId="1" applyNumberFormat="1" applyFont="1"/>
    <xf numFmtId="164" fontId="5" fillId="0" borderId="0" xfId="0" applyNumberFormat="1" applyFont="1"/>
    <xf numFmtId="164" fontId="5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7">
    <cellStyle name="Bad" xfId="4" builtinId="27"/>
    <cellStyle name="Calculation" xfId="2" builtinId="22"/>
    <cellStyle name="Check Cell" xfId="3" builtinId="23"/>
    <cellStyle name="Currency" xfId="1" builtinId="4"/>
    <cellStyle name="Explanatory Text" xfId="5" builtinId="53"/>
    <cellStyle name="Normal" xfId="0" builtinId="0"/>
    <cellStyle name="Total" xfId="6" builtinId="25"/>
  </cellStyles>
  <dxfs count="20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numFmt numFmtId="164" formatCode="&quot;$&quot;#,##0.00"/>
      <fill>
        <patternFill patternType="solid">
          <fgColor indexed="64"/>
          <bgColor rgb="FFFFC7CE"/>
        </patternFill>
      </fill>
    </dxf>
    <dxf>
      <font>
        <b/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numFmt numFmtId="164" formatCode="&quot;$&quot;#,##0.00"/>
    </dxf>
    <dxf>
      <numFmt numFmtId="164" formatCode="&quot;$&quot;#,##0.00"/>
    </dxf>
    <dxf>
      <numFmt numFmtId="164" formatCode="&quot;$&quot;#,##0.00"/>
      <alignment horizontal="left" vertical="center" textRotation="0" wrapText="0" indent="0" justifyLastLine="0" shrinkToFit="0" readingOrder="0"/>
    </dxf>
    <dxf>
      <numFmt numFmtId="164" formatCode="&quot;$&quot;#,##0.00"/>
    </dxf>
    <dxf>
      <numFmt numFmtId="164" formatCode="&quot;$&quot;#,##0.00"/>
      <alignment horizontal="left" vertical="center" textRotation="0" wrapText="0" indent="0" justifyLastLine="0" shrinkToFit="0" readingOrder="0"/>
    </dxf>
    <dxf>
      <numFmt numFmtId="164" formatCode="&quot;$&quot;#,##0.00"/>
    </dxf>
    <dxf>
      <numFmt numFmtId="164" formatCode="&quot;$&quot;#,##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4" formatCode="&quot;$&quot;#,##0.00"/>
    </dxf>
    <dxf>
      <numFmt numFmtId="164" formatCode="&quot;$&quot;#,##0.00"/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us Alvarado" id="{4F34B5BC-9F80-4CED-A380-46A40D22762B}" userId="02dffb3115ef7ad7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97C118-B172-4AE6-9249-10E6F4520A9F}" name="Table2" displayName="Table2" ref="G2:I11" totalsRowCount="1">
  <autoFilter ref="G2:I10" xr:uid="{9BD6C109-6F73-40EB-83B8-680FC00A6786}"/>
  <sortState xmlns:xlrd2="http://schemas.microsoft.com/office/spreadsheetml/2017/richdata2" ref="G3:I8">
    <sortCondition ref="H2:H8"/>
  </sortState>
  <tableColumns count="3">
    <tableColumn id="1" xr3:uid="{E78B7EDE-526E-4D84-B05B-8F11E3746A1E}" name="major_monthly"/>
    <tableColumn id="3" xr3:uid="{142AE801-5FC7-4B9F-90BB-3A7667B75473}" name="day_of_month" dataDxfId="19" totalsRowDxfId="18"/>
    <tableColumn id="2" xr3:uid="{2AD2CDA7-6C5F-4070-8505-36BB3776DD89}" name="cost" totalsRowFunction="sum" dataDxfId="17" totalsRowDxfId="16" dataCellStyle="Currenc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A528BF-A7F1-415D-AAF0-5487F99791A5}" name="Table4" displayName="Table4" ref="C16:E22" totalsRowCount="1" dataDxfId="15">
  <autoFilter ref="C16:E21" xr:uid="{5F913EE3-52E8-49A7-8643-A26DCA773A3E}"/>
  <tableColumns count="3">
    <tableColumn id="1" xr3:uid="{508F7BC8-3881-4827-8A1B-20B6540BC45D}" name="annual_costs" dataDxfId="14" totalsRowDxfId="13"/>
    <tableColumn id="3" xr3:uid="{C7E0CE30-1673-483C-B0E0-45B46102816C}" name="date" dataDxfId="12" totalsRowDxfId="11"/>
    <tableColumn id="2" xr3:uid="{994B1B07-4A4E-4630-BE88-EC5460A050D9}" name="current_cost" totalsRowFunction="sum" dataDxfId="10" totalsRowDxfId="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8E36A2-E3B5-4B89-8427-DBFDA15BB57B}" name="Table1" displayName="Table1" ref="C2:E9" totalsRowShown="0">
  <autoFilter ref="C2:E9" xr:uid="{FD78BBD3-9943-4A92-9D6B-5C769487177F}"/>
  <sortState xmlns:xlrd2="http://schemas.microsoft.com/office/spreadsheetml/2017/richdata2" ref="C3:E8">
    <sortCondition ref="D2:D8"/>
  </sortState>
  <tableColumns count="3">
    <tableColumn id="1" xr3:uid="{312A4E07-0282-4206-A88B-A0E15C7CC50E}" name="minor_monthly"/>
    <tableColumn id="3" xr3:uid="{B72083E7-C1EE-43CF-8D25-2C65DE5B81F3}" name="day_of_month"/>
    <tableColumn id="2" xr3:uid="{02D67065-4B4E-4563-9679-2683ED94A31E}" name="cost" totalsRow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F66CB0-91D7-4A3D-A798-B6C9D3A983FD}" name="Table3" displayName="Table3" ref="K2:K9" totalsRowCount="1" headerRowDxfId="7" dataDxfId="6" totalsRowCellStyle="Bad">
  <autoFilter ref="K2:K8" xr:uid="{54D21F06-0538-48C0-B1BC-24CD236864E7}"/>
  <tableColumns count="1">
    <tableColumn id="1" xr3:uid="{2F301B10-65DD-4D6A-BF37-FE3DA01B9942}" name="1st month bills" totalsRowFunction="sum" dataDxfId="5" totalsRow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A93824-EA64-44A4-935C-70E5493BCE03}" name="Table5" displayName="Table5" ref="K11:K17" totalsRowCount="1" headerRowDxfId="3" totalsRowDxfId="2" totalsRowCellStyle="Bad">
  <autoFilter ref="K11:K16" xr:uid="{24C8B9A2-0B9F-4308-8438-9E23C61113EB}"/>
  <tableColumns count="1">
    <tableColumn id="1" xr3:uid="{A4F05F17-BFB1-4706-9FE1-FE4952205E70}" name="2nd month bills" totalsRowFunction="custom" totalsRowDxfId="1" totalsRowCellStyle="Bad">
      <totalsRowFormula>SUBTOTAL(109,K12:K16)</totalsRow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35D04A-37DF-4B5B-9206-15B3F1548B9A}" name="Table6" displayName="Table6" ref="A1:B18" totalsRowCount="1">
  <autoFilter ref="A1:B17" xr:uid="{8E0E2247-DBEB-46E2-9F7F-D3A8E3A93520}"/>
  <tableColumns count="2">
    <tableColumn id="1" xr3:uid="{9F12F301-21A0-47AE-8D37-E84C53E08368}" name="fast food date" totalsRowFunction="count" totalsRowDxfId="0"/>
    <tableColumn id="2" xr3:uid="{D5283471-AFE1-4DFA-AB82-E6EE8163ED8B}" name="cost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3" dT="2019-05-26T03:31:28.03" personId="{4F34B5BC-9F80-4CED-A380-46A40D22762B}" id="{414BB656-30FA-4EE3-95CD-FECE791396C9}">
    <text>MS Office</text>
  </threadedComment>
  <threadedComment ref="K4" dT="2019-05-22T06:12:34.58" personId="{4F34B5BC-9F80-4CED-A380-46A40D22762B}" id="{66D31098-5390-40D0-BA16-2BEE038C9EFC}">
    <text>24 hour fitness payment</text>
  </threadedComment>
  <threadedComment ref="I5" dT="2019-05-26T03:25:49.54" personId="{4F34B5BC-9F80-4CED-A380-46A40D22762B}" id="{92909040-8FE8-4F6D-8D47-EF8106B1B544}">
    <text>SMUD costs vary</text>
  </threadedComment>
  <threadedComment ref="K5" dT="2019-05-22T06:17:00.11" personId="{4F34B5BC-9F80-4CED-A380-46A40D22762B}" id="{3DA1939D-C00C-4CCE-8933-205CB8DECEDE}">
    <text>rent</text>
  </threadedComment>
  <threadedComment ref="K6" dT="2019-05-22T06:11:47.45" personId="{4F34B5BC-9F80-4CED-A380-46A40D22762B}" id="{D54E04B7-7082-481B-B875-80A1A5779A97}">
    <text>Car Payment</text>
  </threadedComment>
  <threadedComment ref="K7" dT="2019-05-22T06:11:33.91" personId="{4F34B5BC-9F80-4CED-A380-46A40D22762B}" id="{ADB662D2-2E3B-41B1-95D7-2695924970AD}">
    <text>SMUD bill</text>
  </threadedComment>
  <threadedComment ref="K8" dT="2019-07-21T15:26:00.51" personId="{4F34B5BC-9F80-4CED-A380-46A40D22762B}" id="{E863CC1E-5915-4C73-8396-6D68FA61D992}">
    <text>medical cost taken out of paycheck</text>
  </threadedComment>
  <threadedComment ref="K12" dT="2019-05-22T06:18:30.69" personId="{4F34B5BC-9F80-4CED-A380-46A40D22762B}" id="{2DE64333-C25A-4160-A67B-AC6A8A799F03}">
    <text>iPhone, Islamic Relief, planet fitness, github, adobe, SiriusXM</text>
  </threadedComment>
  <threadedComment ref="K13" dT="2019-05-22T06:17:32.87" personId="{4F34B5BC-9F80-4CED-A380-46A40D22762B}" id="{2DDC7ED4-022C-49B9-A074-63E0422EE9E2}">
    <text>student loan</text>
  </threadedComment>
  <threadedComment ref="K14" dT="2019-05-22T06:15:09.99" personId="{4F34B5BC-9F80-4CED-A380-46A40D22762B}" id="{862F9C2E-02A8-43C3-8DA6-9C8C192A4203}">
    <text>car insurance</text>
  </threadedComment>
  <threadedComment ref="K15" dT="2019-05-22T06:14:54.55" personId="{4F34B5BC-9F80-4CED-A380-46A40D22762B}" id="{6391223A-FF68-4109-9DB9-317D3F52AFE2}">
    <text>comcast bill</text>
  </threadedComment>
  <threadedComment ref="K16" dT="2019-07-21T15:26:08.32" personId="{4F34B5BC-9F80-4CED-A380-46A40D22762B}" id="{F7CB4B7F-E9F0-495A-9629-6C99CF71B4D1}">
    <text>medical cost taken out of paycheck</text>
  </threadedComment>
  <threadedComment ref="H19" dT="2019-05-26T03:27:12.33" personId="{4F34B5BC-9F80-4CED-A380-46A40D22762B}" id="{F82B21E9-F2DF-4E6E-A4C5-BB159494F9AF}">
    <text>This is the money I have to spend on food and gas and anything else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E42B-3A24-4E84-8223-F78EA056C215}">
  <dimension ref="A1:P22"/>
  <sheetViews>
    <sheetView zoomScaleNormal="100" workbookViewId="0">
      <selection activeCell="D19" sqref="D19"/>
    </sheetView>
  </sheetViews>
  <sheetFormatPr defaultRowHeight="15" x14ac:dyDescent="0.25"/>
  <cols>
    <col min="1" max="1" width="14.140625" customWidth="1"/>
    <col min="2" max="2" width="4.85546875" customWidth="1"/>
    <col min="3" max="4" width="22.42578125" customWidth="1"/>
    <col min="5" max="5" width="21.42578125" customWidth="1"/>
    <col min="7" max="8" width="19.7109375" customWidth="1"/>
    <col min="9" max="9" width="12.28515625" customWidth="1"/>
    <col min="10" max="10" width="8.28515625" customWidth="1"/>
    <col min="11" max="11" width="21.140625" customWidth="1"/>
    <col min="12" max="12" width="20.7109375" customWidth="1"/>
    <col min="13" max="13" width="14.140625" customWidth="1"/>
    <col min="14" max="14" width="10.85546875" customWidth="1"/>
    <col min="15" max="15" width="23.7109375" customWidth="1"/>
  </cols>
  <sheetData>
    <row r="1" spans="1:16" x14ac:dyDescent="0.25">
      <c r="K1" s="2">
        <v>1522</v>
      </c>
    </row>
    <row r="2" spans="1:16" ht="18.75" x14ac:dyDescent="0.3">
      <c r="B2" s="11"/>
      <c r="C2" t="s">
        <v>14</v>
      </c>
      <c r="D2" t="s">
        <v>17</v>
      </c>
      <c r="E2" t="s">
        <v>0</v>
      </c>
      <c r="G2" s="29" t="s">
        <v>7</v>
      </c>
      <c r="H2" t="s">
        <v>17</v>
      </c>
      <c r="I2" t="s">
        <v>0</v>
      </c>
      <c r="K2" s="27" t="s">
        <v>24</v>
      </c>
      <c r="O2" s="8"/>
      <c r="P2" s="7"/>
    </row>
    <row r="3" spans="1:16" ht="18.75" x14ac:dyDescent="0.3">
      <c r="A3" s="12"/>
      <c r="C3" s="30" t="s">
        <v>3</v>
      </c>
      <c r="D3" s="21">
        <v>1</v>
      </c>
      <c r="E3" s="43">
        <v>7</v>
      </c>
      <c r="G3" s="70" t="s">
        <v>8</v>
      </c>
      <c r="H3" s="71">
        <v>1</v>
      </c>
      <c r="I3" s="69">
        <v>1150</v>
      </c>
      <c r="K3" s="26">
        <f>E3</f>
        <v>7</v>
      </c>
      <c r="N3" s="9"/>
      <c r="O3" s="2"/>
      <c r="P3" s="7"/>
    </row>
    <row r="4" spans="1:16" ht="17.25" x14ac:dyDescent="0.3">
      <c r="C4" s="70" t="s">
        <v>1</v>
      </c>
      <c r="D4" s="71">
        <v>2</v>
      </c>
      <c r="E4" s="72">
        <v>40</v>
      </c>
      <c r="G4" s="70" t="s">
        <v>6</v>
      </c>
      <c r="H4" s="71">
        <v>1</v>
      </c>
      <c r="I4" s="69">
        <v>388</v>
      </c>
      <c r="K4" s="26">
        <f>E4</f>
        <v>40</v>
      </c>
      <c r="N4" s="9"/>
    </row>
    <row r="5" spans="1:16" ht="17.25" x14ac:dyDescent="0.3">
      <c r="A5" s="14"/>
      <c r="C5" s="70" t="s">
        <v>22</v>
      </c>
      <c r="D5" s="74">
        <v>9</v>
      </c>
      <c r="E5" s="75">
        <v>30</v>
      </c>
      <c r="G5" s="70" t="s">
        <v>15</v>
      </c>
      <c r="H5" s="71">
        <v>1</v>
      </c>
      <c r="I5" s="73">
        <v>100</v>
      </c>
      <c r="K5" s="26">
        <f>I3</f>
        <v>1150</v>
      </c>
      <c r="N5" s="9"/>
    </row>
    <row r="6" spans="1:16" ht="17.25" x14ac:dyDescent="0.3">
      <c r="A6" s="14"/>
      <c r="C6" s="30" t="s">
        <v>2</v>
      </c>
      <c r="D6" s="18">
        <v>17</v>
      </c>
      <c r="E6" s="43">
        <v>0</v>
      </c>
      <c r="G6" t="s">
        <v>4</v>
      </c>
      <c r="H6" s="17">
        <v>12</v>
      </c>
      <c r="I6" s="6">
        <v>0</v>
      </c>
      <c r="K6" s="26">
        <f>I4</f>
        <v>388</v>
      </c>
      <c r="N6" s="9"/>
    </row>
    <row r="7" spans="1:16" ht="17.25" x14ac:dyDescent="0.3">
      <c r="A7" s="13"/>
      <c r="C7" s="30" t="s">
        <v>11</v>
      </c>
      <c r="D7" s="17">
        <v>17</v>
      </c>
      <c r="E7" s="63">
        <v>7</v>
      </c>
      <c r="G7" t="s">
        <v>5</v>
      </c>
      <c r="H7" s="18">
        <v>23</v>
      </c>
      <c r="I7" s="6">
        <v>230</v>
      </c>
      <c r="J7" s="3"/>
      <c r="K7" s="26">
        <f>I5</f>
        <v>100</v>
      </c>
      <c r="N7" s="9"/>
    </row>
    <row r="8" spans="1:16" ht="17.25" x14ac:dyDescent="0.3">
      <c r="A8" s="13"/>
      <c r="C8" t="s">
        <v>9</v>
      </c>
      <c r="D8" s="19">
        <v>20</v>
      </c>
      <c r="E8" s="5">
        <v>30</v>
      </c>
      <c r="G8" t="s">
        <v>61</v>
      </c>
      <c r="H8" s="17">
        <v>24</v>
      </c>
      <c r="I8" s="6">
        <v>0</v>
      </c>
      <c r="J8" s="3"/>
      <c r="K8" s="36">
        <v>122</v>
      </c>
    </row>
    <row r="9" spans="1:16" x14ac:dyDescent="0.25">
      <c r="A9" s="13"/>
      <c r="C9" t="s">
        <v>29</v>
      </c>
      <c r="D9" s="21">
        <v>1</v>
      </c>
      <c r="E9" s="5">
        <v>10</v>
      </c>
      <c r="G9" s="55" t="s">
        <v>41</v>
      </c>
      <c r="H9" s="56">
        <v>1</v>
      </c>
      <c r="I9" s="59">
        <v>122</v>
      </c>
      <c r="J9" s="4"/>
      <c r="K9" s="35">
        <f>SUBTOTAL(109,Table3[1st month bills])</f>
        <v>1807</v>
      </c>
    </row>
    <row r="10" spans="1:16" ht="16.5" x14ac:dyDescent="0.3">
      <c r="A10" s="13"/>
      <c r="C10" s="1"/>
      <c r="D10" s="16"/>
      <c r="E10" s="58">
        <f>SUBTOTAL(109,Table1[cost])</f>
        <v>124</v>
      </c>
      <c r="G10" s="55" t="s">
        <v>42</v>
      </c>
      <c r="H10" s="57">
        <v>15</v>
      </c>
      <c r="I10" s="59">
        <v>122</v>
      </c>
      <c r="J10" s="4"/>
    </row>
    <row r="11" spans="1:16" ht="16.5" x14ac:dyDescent="0.3">
      <c r="A11" s="13"/>
      <c r="H11" s="47"/>
      <c r="I11" s="2">
        <f>SUBTOTAL(109,Table2[cost])</f>
        <v>2112</v>
      </c>
      <c r="K11" s="28" t="s">
        <v>25</v>
      </c>
    </row>
    <row r="12" spans="1:16" ht="16.5" x14ac:dyDescent="0.3">
      <c r="A12" s="13"/>
      <c r="C12" s="62" t="s">
        <v>30</v>
      </c>
      <c r="K12" s="25">
        <f>E5+E6+E7+E8+E9</f>
        <v>77</v>
      </c>
    </row>
    <row r="13" spans="1:16" ht="16.5" x14ac:dyDescent="0.3">
      <c r="A13" s="13"/>
      <c r="C13" s="64" t="e">
        <f>E8+#REF!+E9+#REF!</f>
        <v>#REF!</v>
      </c>
      <c r="K13" s="25">
        <f>I6</f>
        <v>0</v>
      </c>
    </row>
    <row r="14" spans="1:16" ht="16.5" x14ac:dyDescent="0.3">
      <c r="A14" s="13"/>
      <c r="K14" s="25">
        <f>I7</f>
        <v>230</v>
      </c>
    </row>
    <row r="15" spans="1:16" ht="17.25" x14ac:dyDescent="0.3">
      <c r="A15" s="13"/>
      <c r="J15" s="10"/>
      <c r="K15" s="25">
        <v>56</v>
      </c>
    </row>
    <row r="16" spans="1:16" ht="16.5" x14ac:dyDescent="0.3">
      <c r="C16" t="s">
        <v>18</v>
      </c>
      <c r="D16" t="s">
        <v>16</v>
      </c>
      <c r="E16" t="s">
        <v>10</v>
      </c>
      <c r="K16" s="25">
        <v>122</v>
      </c>
    </row>
    <row r="17" spans="3:11" x14ac:dyDescent="0.25">
      <c r="C17" s="78" t="s">
        <v>12</v>
      </c>
      <c r="D17" s="79">
        <v>43800</v>
      </c>
      <c r="E17" s="78">
        <v>159</v>
      </c>
      <c r="K17" s="20">
        <f>SUBTOTAL(109,K12:K16)</f>
        <v>485</v>
      </c>
    </row>
    <row r="18" spans="3:11" ht="18" thickBot="1" x14ac:dyDescent="0.35">
      <c r="C18" s="78" t="s">
        <v>20</v>
      </c>
      <c r="D18" s="78"/>
      <c r="E18" s="78">
        <v>95</v>
      </c>
      <c r="G18" s="15" t="s">
        <v>13</v>
      </c>
      <c r="H18" s="23">
        <f>E10+I11</f>
        <v>2236</v>
      </c>
      <c r="I18" s="22" t="s">
        <v>44</v>
      </c>
    </row>
    <row r="19" spans="3:11" ht="24" thickTop="1" thickBot="1" x14ac:dyDescent="0.3">
      <c r="C19" s="78" t="s">
        <v>19</v>
      </c>
      <c r="D19" s="78"/>
      <c r="E19" s="78">
        <v>63</v>
      </c>
      <c r="G19" s="34" t="s">
        <v>21</v>
      </c>
      <c r="H19" s="38">
        <f>G20 - H18</f>
        <v>764</v>
      </c>
      <c r="I19" s="22" t="s">
        <v>26</v>
      </c>
    </row>
    <row r="20" spans="3:11" ht="15.75" thickTop="1" x14ac:dyDescent="0.25">
      <c r="C20" s="78" t="s">
        <v>23</v>
      </c>
      <c r="D20" s="78"/>
      <c r="E20" s="78">
        <v>48</v>
      </c>
      <c r="G20" s="77">
        <f>3000</f>
        <v>3000</v>
      </c>
      <c r="H20" s="39" t="s">
        <v>62</v>
      </c>
    </row>
    <row r="21" spans="3:11" x14ac:dyDescent="0.25">
      <c r="C21" s="78"/>
      <c r="D21" s="78"/>
      <c r="E21" s="78">
        <v>0</v>
      </c>
      <c r="G21" s="76"/>
    </row>
    <row r="22" spans="3:11" x14ac:dyDescent="0.25">
      <c r="C22" s="2"/>
      <c r="D22" s="2"/>
      <c r="E22" s="2">
        <f>SUBTOTAL(109,Table4[current_cost])</f>
        <v>365</v>
      </c>
    </row>
  </sheetData>
  <pageMargins left="0.7" right="0.7" top="0.75" bottom="0.75" header="0.3" footer="0.3"/>
  <pageSetup orientation="portrait" r:id="rId1"/>
  <legacy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1744-F912-47C7-82F3-62FCE19B2B87}">
  <dimension ref="A1:G8"/>
  <sheetViews>
    <sheetView tabSelected="1" workbookViewId="0">
      <selection activeCell="F9" sqref="F9"/>
    </sheetView>
  </sheetViews>
  <sheetFormatPr defaultRowHeight="15" x14ac:dyDescent="0.25"/>
  <sheetData>
    <row r="1" spans="1:7" x14ac:dyDescent="0.25">
      <c r="A1" t="s">
        <v>68</v>
      </c>
      <c r="B1" t="s">
        <v>70</v>
      </c>
      <c r="C1" t="s">
        <v>69</v>
      </c>
    </row>
    <row r="2" spans="1:7" x14ac:dyDescent="0.25">
      <c r="A2">
        <v>1100</v>
      </c>
      <c r="B2">
        <v>400</v>
      </c>
      <c r="C2" t="s">
        <v>67</v>
      </c>
    </row>
    <row r="3" spans="1:7" x14ac:dyDescent="0.25">
      <c r="A3">
        <v>1100</v>
      </c>
      <c r="B3">
        <v>0</v>
      </c>
      <c r="C3" t="s">
        <v>66</v>
      </c>
    </row>
    <row r="4" spans="1:7" x14ac:dyDescent="0.25">
      <c r="A4">
        <v>800</v>
      </c>
      <c r="B4">
        <v>0</v>
      </c>
      <c r="C4" t="s">
        <v>65</v>
      </c>
    </row>
    <row r="5" spans="1:7" x14ac:dyDescent="0.25">
      <c r="A5">
        <v>160</v>
      </c>
      <c r="B5">
        <v>160</v>
      </c>
      <c r="C5" t="s">
        <v>63</v>
      </c>
    </row>
    <row r="6" spans="1:7" x14ac:dyDescent="0.25">
      <c r="A6">
        <v>600</v>
      </c>
      <c r="B6">
        <v>200</v>
      </c>
      <c r="C6" t="s">
        <v>64</v>
      </c>
    </row>
    <row r="7" spans="1:7" x14ac:dyDescent="0.25">
      <c r="A7" s="30">
        <f>SUM(A2:A6)</f>
        <v>3760</v>
      </c>
      <c r="B7" s="30">
        <f>SUM(B2:B6)</f>
        <v>760</v>
      </c>
    </row>
    <row r="8" spans="1:7" x14ac:dyDescent="0.25">
      <c r="F8" t="s">
        <v>71</v>
      </c>
      <c r="G8">
        <f>A7+B7</f>
        <v>4520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0713-5CDC-4B07-9B38-20495953DC61}">
  <dimension ref="A1:O16"/>
  <sheetViews>
    <sheetView workbookViewId="0">
      <selection activeCell="H2" sqref="H2"/>
    </sheetView>
  </sheetViews>
  <sheetFormatPr defaultColWidth="8.7109375" defaultRowHeight="15" x14ac:dyDescent="0.25"/>
  <cols>
    <col min="1" max="1" width="7.28515625" bestFit="1" customWidth="1"/>
    <col min="2" max="2" width="10.85546875" customWidth="1"/>
    <col min="3" max="3" width="22" bestFit="1" customWidth="1"/>
    <col min="4" max="4" width="20.28515625" bestFit="1" customWidth="1"/>
    <col min="5" max="5" width="11" bestFit="1" customWidth="1"/>
    <col min="6" max="6" width="18.5703125" bestFit="1" customWidth="1"/>
    <col min="7" max="7" width="13.42578125" bestFit="1" customWidth="1"/>
    <col min="8" max="8" width="15.28515625" bestFit="1" customWidth="1"/>
    <col min="9" max="9" width="16.28515625" bestFit="1" customWidth="1"/>
    <col min="10" max="10" width="18.28515625" bestFit="1" customWidth="1"/>
    <col min="11" max="11" width="18" style="44" customWidth="1"/>
    <col min="12" max="12" width="20.7109375" customWidth="1"/>
    <col min="13" max="13" width="19.5703125" bestFit="1" customWidth="1"/>
    <col min="14" max="14" width="24.7109375" customWidth="1"/>
    <col min="15" max="15" width="16.5703125" bestFit="1" customWidth="1"/>
  </cols>
  <sheetData>
    <row r="1" spans="1:15" s="30" customFormat="1" ht="17.25" thickTop="1" thickBot="1" x14ac:dyDescent="0.3">
      <c r="A1" s="30" t="s">
        <v>47</v>
      </c>
      <c r="B1" s="45" t="s">
        <v>46</v>
      </c>
      <c r="C1" s="30" t="s">
        <v>31</v>
      </c>
      <c r="D1" s="30" t="s">
        <v>32</v>
      </c>
      <c r="E1" s="30" t="s">
        <v>33</v>
      </c>
      <c r="F1" s="30" t="s">
        <v>34</v>
      </c>
      <c r="G1" s="30" t="s">
        <v>50</v>
      </c>
      <c r="H1" s="30" t="s">
        <v>49</v>
      </c>
      <c r="I1" s="30" t="s">
        <v>35</v>
      </c>
      <c r="J1" s="30" t="s">
        <v>36</v>
      </c>
      <c r="K1" s="60" t="s">
        <v>37</v>
      </c>
      <c r="L1" s="60" t="s">
        <v>38</v>
      </c>
      <c r="M1" s="30" t="s">
        <v>39</v>
      </c>
      <c r="N1" s="31" t="s">
        <v>40</v>
      </c>
    </row>
    <row r="2" spans="1:15" ht="16.5" thickTop="1" x14ac:dyDescent="0.25">
      <c r="A2" t="s">
        <v>48</v>
      </c>
      <c r="B2" s="46">
        <v>22.12</v>
      </c>
      <c r="C2" s="32" t="s">
        <v>43</v>
      </c>
      <c r="D2" s="42">
        <v>10.7</v>
      </c>
      <c r="E2" s="42">
        <v>0.6</v>
      </c>
      <c r="F2" s="52">
        <f>D2-E2</f>
        <v>10.1</v>
      </c>
      <c r="G2" s="52">
        <v>8</v>
      </c>
      <c r="H2" s="52">
        <f>F2-G2</f>
        <v>2.0999999999999996</v>
      </c>
      <c r="I2" s="53">
        <f>G2*B2</f>
        <v>176.96</v>
      </c>
      <c r="J2" s="53">
        <f>H2*(1.5*B2)</f>
        <v>69.677999999999983</v>
      </c>
      <c r="K2" s="53">
        <f>(I2+J2)*0.75</f>
        <v>184.9785</v>
      </c>
      <c r="L2" s="53">
        <f>K2*5</f>
        <v>924.89249999999993</v>
      </c>
      <c r="M2" s="33">
        <f>L2*2</f>
        <v>1849.7849999999999</v>
      </c>
      <c r="N2" s="37">
        <f>M2*2</f>
        <v>3699.5699999999997</v>
      </c>
    </row>
    <row r="3" spans="1:15" x14ac:dyDescent="0.25">
      <c r="K3" s="48">
        <f>(I2+J2)</f>
        <v>246.63799999999998</v>
      </c>
      <c r="L3" s="48"/>
      <c r="M3" s="48">
        <f>M2-122</f>
        <v>1727.7849999999999</v>
      </c>
      <c r="N3" s="2">
        <f>M3*2</f>
        <v>3455.5699999999997</v>
      </c>
      <c r="O3" s="61" t="s">
        <v>58</v>
      </c>
    </row>
    <row r="4" spans="1:15" x14ac:dyDescent="0.25">
      <c r="K4" s="51" t="s">
        <v>59</v>
      </c>
      <c r="L4" s="49"/>
      <c r="M4" s="50" t="s">
        <v>58</v>
      </c>
      <c r="N4" s="48">
        <f>K3*20</f>
        <v>4932.7599999999993</v>
      </c>
      <c r="O4" s="54" t="s">
        <v>60</v>
      </c>
    </row>
    <row r="5" spans="1:15" x14ac:dyDescent="0.25">
      <c r="L5" s="2"/>
    </row>
    <row r="6" spans="1:15" x14ac:dyDescent="0.25">
      <c r="F6" s="40" t="s">
        <v>45</v>
      </c>
      <c r="I6" s="67" t="s">
        <v>51</v>
      </c>
      <c r="J6" s="67" t="s">
        <v>52</v>
      </c>
    </row>
    <row r="7" spans="1:15" x14ac:dyDescent="0.25">
      <c r="F7" s="41">
        <f>N2-2450</f>
        <v>1249.5699999999997</v>
      </c>
      <c r="I7" s="68">
        <v>20</v>
      </c>
      <c r="J7" s="67" t="s">
        <v>57</v>
      </c>
    </row>
    <row r="8" spans="1:15" x14ac:dyDescent="0.25">
      <c r="I8" s="68">
        <v>30</v>
      </c>
      <c r="J8" s="67" t="s">
        <v>53</v>
      </c>
    </row>
    <row r="9" spans="1:15" x14ac:dyDescent="0.25">
      <c r="I9" s="68">
        <v>40</v>
      </c>
      <c r="J9" s="67" t="s">
        <v>54</v>
      </c>
    </row>
    <row r="14" spans="1:15" ht="15.75" thickBot="1" x14ac:dyDescent="0.3">
      <c r="G14" s="65" t="s">
        <v>56</v>
      </c>
      <c r="H14" s="65" t="s">
        <v>55</v>
      </c>
    </row>
    <row r="15" spans="1:15" ht="16.5" thickTop="1" thickBot="1" x14ac:dyDescent="0.3">
      <c r="G15" s="66">
        <v>22.12</v>
      </c>
      <c r="H15" s="66">
        <f>G15*40*4*12</f>
        <v>42470.400000000001</v>
      </c>
    </row>
    <row r="16" spans="1:15" ht="15.75" thickTop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D58E-5812-4257-B3BE-A606B0333035}">
  <dimension ref="A1:B18"/>
  <sheetViews>
    <sheetView workbookViewId="0">
      <selection activeCell="I9" sqref="I9"/>
    </sheetView>
  </sheetViews>
  <sheetFormatPr defaultRowHeight="15" x14ac:dyDescent="0.25"/>
  <cols>
    <col min="1" max="1" width="15.42578125" customWidth="1"/>
  </cols>
  <sheetData>
    <row r="1" spans="1:2" x14ac:dyDescent="0.25">
      <c r="A1" t="s">
        <v>28</v>
      </c>
      <c r="B1" t="s">
        <v>0</v>
      </c>
    </row>
    <row r="2" spans="1:2" x14ac:dyDescent="0.25">
      <c r="A2" t="s">
        <v>27</v>
      </c>
      <c r="B2" s="2">
        <v>7</v>
      </c>
    </row>
    <row r="3" spans="1:2" x14ac:dyDescent="0.25">
      <c r="A3" t="s">
        <v>27</v>
      </c>
      <c r="B3" s="2">
        <v>6</v>
      </c>
    </row>
    <row r="4" spans="1:2" x14ac:dyDescent="0.25">
      <c r="A4" t="s">
        <v>27</v>
      </c>
      <c r="B4" s="2">
        <v>9</v>
      </c>
    </row>
    <row r="5" spans="1:2" x14ac:dyDescent="0.25">
      <c r="A5" t="s">
        <v>27</v>
      </c>
      <c r="B5" s="2">
        <v>9</v>
      </c>
    </row>
    <row r="6" spans="1:2" x14ac:dyDescent="0.25">
      <c r="A6" t="s">
        <v>27</v>
      </c>
      <c r="B6" s="2">
        <v>16</v>
      </c>
    </row>
    <row r="7" spans="1:2" x14ac:dyDescent="0.25">
      <c r="A7" t="s">
        <v>27</v>
      </c>
      <c r="B7" s="2">
        <v>10</v>
      </c>
    </row>
    <row r="8" spans="1:2" x14ac:dyDescent="0.25">
      <c r="A8" t="s">
        <v>27</v>
      </c>
      <c r="B8" s="2">
        <v>7</v>
      </c>
    </row>
    <row r="9" spans="1:2" x14ac:dyDescent="0.25">
      <c r="A9" t="s">
        <v>27</v>
      </c>
      <c r="B9" s="2">
        <v>10</v>
      </c>
    </row>
    <row r="10" spans="1:2" x14ac:dyDescent="0.25">
      <c r="A10" t="s">
        <v>27</v>
      </c>
      <c r="B10" s="2">
        <v>20</v>
      </c>
    </row>
    <row r="11" spans="1:2" x14ac:dyDescent="0.25">
      <c r="A11" t="s">
        <v>27</v>
      </c>
      <c r="B11" s="2">
        <v>20</v>
      </c>
    </row>
    <row r="12" spans="1:2" x14ac:dyDescent="0.25">
      <c r="A12" t="s">
        <v>27</v>
      </c>
      <c r="B12" s="2">
        <v>13</v>
      </c>
    </row>
    <row r="13" spans="1:2" x14ac:dyDescent="0.25">
      <c r="A13" t="s">
        <v>27</v>
      </c>
      <c r="B13" s="2">
        <v>11</v>
      </c>
    </row>
    <row r="14" spans="1:2" x14ac:dyDescent="0.25">
      <c r="A14" t="s">
        <v>27</v>
      </c>
      <c r="B14" s="2">
        <v>8</v>
      </c>
    </row>
    <row r="15" spans="1:2" x14ac:dyDescent="0.25">
      <c r="A15" t="s">
        <v>27</v>
      </c>
      <c r="B15" s="2">
        <v>7</v>
      </c>
    </row>
    <row r="16" spans="1:2" x14ac:dyDescent="0.25">
      <c r="B16" s="2">
        <v>9</v>
      </c>
    </row>
    <row r="18" spans="1:2" x14ac:dyDescent="0.25">
      <c r="A18" s="24">
        <f>SUBTOTAL(103,Table6[fast food date])</f>
        <v>14</v>
      </c>
      <c r="B18">
        <f>SUBTOTAL(109,Table6[cost])</f>
        <v>162</v>
      </c>
    </row>
  </sheetData>
  <phoneticPr fontId="1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core bills</vt:lpstr>
      <vt:lpstr>Sheet1</vt:lpstr>
      <vt:lpstr>redstone pay</vt:lpstr>
      <vt:lpstr>fast 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Alvarado</dc:creator>
  <cp:lastModifiedBy>Julius Alvarado</cp:lastModifiedBy>
  <dcterms:created xsi:type="dcterms:W3CDTF">2018-09-30T02:01:55Z</dcterms:created>
  <dcterms:modified xsi:type="dcterms:W3CDTF">2019-08-17T19:53:38Z</dcterms:modified>
</cp:coreProperties>
</file>