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erano2024" sheetId="1" r:id="rId5"/>
    <sheet state="visible" name="Recibos" sheetId="2" r:id="rId6"/>
    <sheet state="visible" name="IDeIn" sheetId="3" r:id="rId7"/>
    <sheet state="visible" name="ISC" sheetId="4" r:id="rId8"/>
    <sheet state="visible" name="Pagos" sheetId="5" r:id="rId9"/>
    <sheet state="hidden" name="Alumnos" sheetId="6" r:id="rId10"/>
    <sheet state="visible" name="Examen" sheetId="7" r:id="rId11"/>
    <sheet state="visible" name="formulario" sheetId="8" r:id="rId12"/>
    <sheet state="visible" name="Planilla San Javier" sheetId="9" r:id="rId13"/>
    <sheet state="visible" name="Planilla Itaca" sheetId="10" r:id="rId14"/>
    <sheet state="visible" name="Planilla Franco" sheetId="11" r:id="rId15"/>
    <sheet state="visible" name="Planilla Alem" sheetId="12" r:id="rId16"/>
    <sheet state="visible" name="CUIT" sheetId="13" r:id="rId17"/>
    <sheet state="hidden" name="Matriculas2022" sheetId="14" r:id="rId18"/>
    <sheet state="visible" name="Analíticos" sheetId="15" r:id="rId19"/>
    <sheet state="visible" name="Config" sheetId="16" r:id="rId20"/>
    <sheet state="visible" name="Insc" sheetId="17" r:id="rId21"/>
    <sheet state="visible" name="Boletines Preparatorio" sheetId="18" r:id="rId22"/>
    <sheet state="visible" name="Boletines Elemental" sheetId="19" r:id="rId23"/>
  </sheets>
  <definedNames>
    <definedName name="lista">Alumnos!$A:$XES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tc={486352b0-1d39-4f49-a203-50d4f33848a5}</author>
    <author>tc={85229fc6-e232-45dc-998a-d4327d7fd2b3}</author>
    <author>tc={c3effaa8-619d-4220-afea-78338fa4c50a}</author>
  </authors>
  <commentList>
    <comment authorId="0" xr:uid="{486352b0-1d39-4f49-a203-50d4f33848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taller 750
</t>
      </text>
    </comment>
    <comment authorId="1" xr:uid="{85229fc6-e232-45dc-998a-d4327d7fd2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matricula anterior
1000 Agosto, Septiembre, octrubre noviembre diciembre y matricular Total $8,000
</t>
      </text>
    </comment>
    <comment authorId="2" xr:uid="{c3effaa8-619d-4220-afea-78338fa4c5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a pagar el lunes 7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tc={7ae6fcc5-9291-4c6e-880f-8dbe599ea193}</author>
    <author>tc={b98af9bb-f9ef-4270-a76d-d3b9a4ce3c01}</author>
  </authors>
  <commentList>
    <comment authorId="0" xr:uid="{7ae6fcc5-9291-4c6e-880f-8dbe599ea193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4 inscripciones de taller $1000 y llevo un barbijo (debe 290)
</t>
      </text>
    </comment>
    <comment authorId="1" xr:uid="{b98af9bb-f9ef-4270-a76d-d3b9a4ce3c01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diciembre y matricula
</t>
      </text>
    </comment>
  </commentList>
</comments>
</file>

<file path=xl/sharedStrings.xml><?xml version="1.0" encoding="utf-8"?>
<sst xmlns="http://schemas.openxmlformats.org/spreadsheetml/2006/main" count="2102" uniqueCount="1040">
  <si>
    <t>Marca temporal</t>
  </si>
  <si>
    <t>Dirección de correo electrónico</t>
  </si>
  <si>
    <t>Nombre completo</t>
  </si>
  <si>
    <t xml:space="preserve">Correo Electrónico </t>
  </si>
  <si>
    <t>Edad</t>
  </si>
  <si>
    <t>DNI</t>
  </si>
  <si>
    <t>Domicilio (localidad)</t>
  </si>
  <si>
    <t xml:space="preserve">Cel de contacto </t>
  </si>
  <si>
    <t>Talleres</t>
  </si>
  <si>
    <t>Abonar inscripción 
Alias: folklore.ma (Titular: Graciela Silva)</t>
  </si>
  <si>
    <t>luchagana1@gmail.com</t>
  </si>
  <si>
    <t>Gianna victoria viera troil</t>
  </si>
  <si>
    <t xml:space="preserve">Luchagana1@gmail.com </t>
  </si>
  <si>
    <t>Astrada 508</t>
  </si>
  <si>
    <t>Manualidades para niños</t>
  </si>
  <si>
    <t>Alias: avance.giro.final (titular: Graciela Silva)</t>
  </si>
  <si>
    <t>Luana sherlyn viera troil</t>
  </si>
  <si>
    <t>carogo12mez3@gmail.com</t>
  </si>
  <si>
    <t xml:space="preserve">Caarolina Ines Gomez </t>
  </si>
  <si>
    <t xml:space="preserve">carogo12mez3@gmail.com </t>
  </si>
  <si>
    <t>Calle córdoba 519, Leandro N Alem</t>
  </si>
  <si>
    <t>Corte y confección</t>
  </si>
  <si>
    <t>veronicagalarza705@gmail.com</t>
  </si>
  <si>
    <t>Veronica galarza</t>
  </si>
  <si>
    <t xml:space="preserve">Veronicagalarza705@gmail.com </t>
  </si>
  <si>
    <t>Calle el paraiso lote1 mz R</t>
  </si>
  <si>
    <t>mbareteviajesevt@gmail.com</t>
  </si>
  <si>
    <t xml:space="preserve">Dana milagros Diaz Martin </t>
  </si>
  <si>
    <t xml:space="preserve"> Corrientes 139 Leandro N Alem </t>
  </si>
  <si>
    <t>Canto</t>
  </si>
  <si>
    <t>guazzitizziano@gmail.com</t>
  </si>
  <si>
    <t>Emma  Valentina  Guazzi</t>
  </si>
  <si>
    <t>9 años</t>
  </si>
  <si>
    <t>Barrio Virgen  del Rosario  W 5</t>
  </si>
  <si>
    <t xml:space="preserve">3704-810796 </t>
  </si>
  <si>
    <t>pedrozovivilore@gmail.com</t>
  </si>
  <si>
    <t xml:space="preserve">Balanda Leandro Miguel </t>
  </si>
  <si>
    <t>11 años</t>
  </si>
  <si>
    <t>Picada primero de mayo Lote 28</t>
  </si>
  <si>
    <t>3754-508532</t>
  </si>
  <si>
    <t>fernandarojasrios37@gmail.com</t>
  </si>
  <si>
    <t xml:space="preserve">Martina Florencia Rios </t>
  </si>
  <si>
    <t>El Jacarandá 15 Alem</t>
  </si>
  <si>
    <t>Si</t>
  </si>
  <si>
    <t>giselaalvez_15@hotmail.com</t>
  </si>
  <si>
    <t xml:space="preserve">Gisela Antonieta Alvez </t>
  </si>
  <si>
    <t>Leandro. N. Alem</t>
  </si>
  <si>
    <t xml:space="preserve">   ORIGINAL</t>
  </si>
  <si>
    <t>RECIBO</t>
  </si>
  <si>
    <t>Punto de Vta: 00002 Comp. Nro:</t>
  </si>
  <si>
    <r>
      <rPr>
        <rFont val="Arial"/>
        <b/>
        <color rgb="FF000000"/>
        <sz val="10.0"/>
      </rPr>
      <t xml:space="preserve">Razón Social: </t>
    </r>
    <r>
      <rPr>
        <rFont val="Arial"/>
        <b val="0"/>
        <color rgb="FF000000"/>
        <sz val="10.0"/>
      </rPr>
      <t>SILVA GRACIELA BEATRIZ</t>
    </r>
  </si>
  <si>
    <t>Fecha de Emisión:</t>
  </si>
  <si>
    <r>
      <rPr>
        <rFont val="Arial"/>
        <b/>
        <color rgb="FF000000"/>
        <sz val="9.0"/>
      </rPr>
      <t xml:space="preserve">Domicilio Comercial: </t>
    </r>
    <r>
      <rPr>
        <rFont val="Arial"/>
        <b val="0"/>
        <color rgb="FF000000"/>
        <sz val="9.0"/>
      </rPr>
      <t>Cataratas Del Iguazú 912 - Leandro N. Alem</t>
    </r>
  </si>
  <si>
    <r>
      <rPr>
        <rFont val="Arial"/>
        <b/>
        <color rgb="FF000000"/>
        <sz val="10.0"/>
      </rPr>
      <t xml:space="preserve">CUIT: </t>
    </r>
    <r>
      <rPr>
        <rFont val="Arial"/>
        <b val="0"/>
        <color rgb="FF000000"/>
        <sz val="10.0"/>
      </rPr>
      <t>27-25496483-8</t>
    </r>
  </si>
  <si>
    <t xml:space="preserve">   Misiones</t>
  </si>
  <si>
    <r>
      <rPr>
        <rFont val="Arial"/>
        <b/>
        <color rgb="FF000000"/>
        <sz val="10.0"/>
      </rPr>
      <t xml:space="preserve">Ing. Brutos: </t>
    </r>
    <r>
      <rPr>
        <rFont val="Arial"/>
        <b val="0"/>
        <color rgb="FF000000"/>
        <sz val="10.0"/>
      </rPr>
      <t>27-25496483-8</t>
    </r>
  </si>
  <si>
    <t>Condición frente al IVA: Responsable Monotributo</t>
  </si>
  <si>
    <r>
      <rPr>
        <rFont val="Arial"/>
        <b/>
        <color rgb="FF000000"/>
        <sz val="10.0"/>
      </rPr>
      <t xml:space="preserve">Inicio Actividades: </t>
    </r>
    <r>
      <rPr>
        <rFont val="Arial"/>
        <b val="0"/>
        <color rgb="FF000000"/>
        <sz val="10.0"/>
      </rPr>
      <t>01/10/2020</t>
    </r>
  </si>
  <si>
    <t>Documento no válido como Factura</t>
  </si>
  <si>
    <t>Alumno:</t>
  </si>
  <si>
    <t xml:space="preserve">Francisco Nestor </t>
  </si>
  <si>
    <t>DNI:</t>
  </si>
  <si>
    <t>Domicilio:</t>
  </si>
  <si>
    <t>Teléfono:</t>
  </si>
  <si>
    <t>Nro de CUIT:</t>
  </si>
  <si>
    <t>Mes</t>
  </si>
  <si>
    <t>Detalle / Servicio</t>
  </si>
  <si>
    <t>Importe</t>
  </si>
  <si>
    <t>Junio</t>
  </si>
  <si>
    <t>Servicios de Enseñanza Artística mes de:</t>
  </si>
  <si>
    <t>Inscripción</t>
  </si>
  <si>
    <t>Importe Total</t>
  </si>
  <si>
    <t>Pesos</t>
  </si>
  <si>
    <t>Cataratas del Iguazú 912 - Leandro N. Alem - Mnes. C.P. 3315 - Info: 3754 406435 / 499750</t>
  </si>
  <si>
    <t xml:space="preserve"> </t>
  </si>
  <si>
    <t>Asunto:</t>
  </si>
  <si>
    <t>Recibo Instituto Superior de Danzas Folkloricas Argentinas</t>
  </si>
  <si>
    <t>Mensaje:</t>
  </si>
  <si>
    <t>Destinatario:</t>
  </si>
  <si>
    <r>
      <rPr>
        <rFont val="Arial"/>
        <b/>
        <color rgb="FF000000"/>
        <sz val="10.0"/>
      </rPr>
      <t xml:space="preserve">Razón Social: </t>
    </r>
    <r>
      <rPr>
        <rFont val="Arial"/>
        <b val="0"/>
        <color rgb="FF000000"/>
        <sz val="10.0"/>
      </rPr>
      <t>TURCHEÑUK PEDRO</t>
    </r>
  </si>
  <si>
    <r>
      <rPr>
        <rFont val="Arial"/>
        <b/>
        <color rgb="FF000000"/>
        <sz val="9.0"/>
      </rPr>
      <t xml:space="preserve">Domicilio Comercial: </t>
    </r>
    <r>
      <rPr>
        <rFont val="Arial"/>
        <b val="0"/>
        <color rgb="FF000000"/>
        <sz val="9.0"/>
      </rPr>
      <t>Cataratas Del Iguazú 912 - Leandro N. Alem</t>
    </r>
  </si>
  <si>
    <r>
      <rPr>
        <rFont val="Arial"/>
        <b/>
        <color rgb="FF000000"/>
        <sz val="10.0"/>
      </rPr>
      <t xml:space="preserve">CUIT: </t>
    </r>
    <r>
      <rPr>
        <rFont val="Arial"/>
        <b val="0"/>
        <color rgb="FF000000"/>
        <sz val="10.0"/>
      </rPr>
      <t>20-2309985-2</t>
    </r>
  </si>
  <si>
    <r>
      <rPr>
        <rFont val="Arial"/>
        <b/>
        <color rgb="FF000000"/>
        <sz val="10.0"/>
      </rPr>
      <t xml:space="preserve">Ing. Brutos: </t>
    </r>
    <r>
      <rPr>
        <rFont val="Arial"/>
        <b val="0"/>
        <color rgb="FF000000"/>
        <sz val="10.0"/>
      </rPr>
      <t>20-23099805,2</t>
    </r>
  </si>
  <si>
    <r>
      <rPr>
        <rFont val="Arial"/>
        <b/>
        <color rgb="FF000000"/>
        <sz val="10.0"/>
      </rPr>
      <t xml:space="preserve">Inicio Actividades: </t>
    </r>
    <r>
      <rPr>
        <rFont val="Arial"/>
        <b val="0"/>
        <color rgb="FF000000"/>
        <sz val="10.0"/>
      </rPr>
      <t>01/03/1997</t>
    </r>
  </si>
  <si>
    <t>Cliente:</t>
  </si>
  <si>
    <t>Instituto Santiago Canclini</t>
  </si>
  <si>
    <t>Maipu 1350</t>
  </si>
  <si>
    <t>Cantidd</t>
  </si>
  <si>
    <t xml:space="preserve">armados e instalacion de CPU, Rizen </t>
  </si>
  <si>
    <t>Instalacion de 2 discos SSD 120Gb + instalación de sistema Operativo y Office</t>
  </si>
  <si>
    <t>$ 100.000 secundaria</t>
  </si>
  <si>
    <t>Recibo X Nº1</t>
  </si>
  <si>
    <t>$  90.000 primaria</t>
  </si>
  <si>
    <t>Cuotas</t>
  </si>
  <si>
    <t>Marzo</t>
  </si>
  <si>
    <t>Abril</t>
  </si>
  <si>
    <t>Mayo</t>
  </si>
  <si>
    <t>$ 65.000 secundaria</t>
  </si>
  <si>
    <t>$ 60.000 primaria</t>
  </si>
  <si>
    <t>Material de Elena $ 110.000</t>
  </si>
  <si>
    <t>Candela Jazmín Wach</t>
  </si>
  <si>
    <t>(1ra cuota Prof.)</t>
  </si>
  <si>
    <t>Noa Samara Duran Quensell</t>
  </si>
  <si>
    <t>(inscripción y 1ra cuota)</t>
  </si>
  <si>
    <t xml:space="preserve">Brenda Anahi Back </t>
  </si>
  <si>
    <t>Alma Milenna Piñeiro</t>
  </si>
  <si>
    <t>(Inscripcion y 1ra cuota.)</t>
  </si>
  <si>
    <t xml:space="preserve">Gianna Josefina Alarcón francesconi </t>
  </si>
  <si>
    <t>(Inscripcion)</t>
  </si>
  <si>
    <t>Ona Guillermina Arndt</t>
  </si>
  <si>
    <t>Gia Amelie</t>
  </si>
  <si>
    <t xml:space="preserve">MELINA AYLÉN FERREIRA </t>
  </si>
  <si>
    <t>Ana Paula Dallabrida</t>
  </si>
  <si>
    <t>(Inscripcion y 1ra cuota)</t>
  </si>
  <si>
    <t>VICTORIA MACIEL KREISCHER</t>
  </si>
  <si>
    <t xml:space="preserve">Zoe Alexia Frenna </t>
  </si>
  <si>
    <t>2da cuota)</t>
  </si>
  <si>
    <t>Amelia Fernanda Leal</t>
  </si>
  <si>
    <t>e Inscripción Paisanitos</t>
  </si>
  <si>
    <t>Rocio Hupan</t>
  </si>
  <si>
    <t xml:space="preserve">Inscripción </t>
  </si>
  <si>
    <t>Isabella Hupan</t>
  </si>
  <si>
    <t>Keyla Franco</t>
  </si>
  <si>
    <t xml:space="preserve">inscripción </t>
  </si>
  <si>
    <t xml:space="preserve">Sanabria Benjamín Fernando </t>
  </si>
  <si>
    <t>Inscripcion</t>
  </si>
  <si>
    <t>Benjamín Maximiliano Losanto</t>
  </si>
  <si>
    <t xml:space="preserve">Romero Pona Luz Milagros </t>
  </si>
  <si>
    <t>Sol Betiana Yagus</t>
  </si>
  <si>
    <t xml:space="preserve">Ciro Benjamín Nolasco </t>
  </si>
  <si>
    <t>Apellido y Nombre</t>
  </si>
  <si>
    <t>F. de Nac</t>
  </si>
  <si>
    <t>Domicilio</t>
  </si>
  <si>
    <t>Teléfono</t>
  </si>
  <si>
    <t>Ocupación</t>
  </si>
  <si>
    <t>Curso que Elige</t>
  </si>
  <si>
    <t>Localidad</t>
  </si>
  <si>
    <t>Matricula</t>
  </si>
  <si>
    <t>Julio</t>
  </si>
  <si>
    <t>Agosto</t>
  </si>
  <si>
    <t>septiembre</t>
  </si>
  <si>
    <t>Octubre</t>
  </si>
  <si>
    <t>Noviembre</t>
  </si>
  <si>
    <t>Diciembre</t>
  </si>
  <si>
    <t>Mes de inicio</t>
  </si>
  <si>
    <t>Nro de Cuota</t>
  </si>
  <si>
    <t>Dias y horarios de clases</t>
  </si>
  <si>
    <t>Nivel</t>
  </si>
  <si>
    <t>Alzugaray María Laura</t>
  </si>
  <si>
    <t>7/28/2020</t>
  </si>
  <si>
    <t>marialaura.alzugaray@gmail.com</t>
  </si>
  <si>
    <t>Barrio Illia casa N° 84</t>
  </si>
  <si>
    <t>Docente</t>
  </si>
  <si>
    <t>Danzas Folkóricas Argentinas "Modalidad Acelerado"</t>
  </si>
  <si>
    <t>Leandro N. Alem</t>
  </si>
  <si>
    <t>Martes y Jueves 18:00 - 20:00 hs</t>
  </si>
  <si>
    <t>Segundo Preparatorio</t>
  </si>
  <si>
    <t>Da Luz Facundo Manuel</t>
  </si>
  <si>
    <t>2/18/2020</t>
  </si>
  <si>
    <t>fdaluz83@gmail.com</t>
  </si>
  <si>
    <t>12/20/1983</t>
  </si>
  <si>
    <t>Felix Durán 449</t>
  </si>
  <si>
    <t>Asesor crediticio</t>
  </si>
  <si>
    <t>Primero Preparatorio</t>
  </si>
  <si>
    <t>Leguizamón Flavia Beatriz</t>
  </si>
  <si>
    <t>flaviabeatrizleguizamon@gmail.com</t>
  </si>
  <si>
    <t>Bº Loteo Fao M8 S/n</t>
  </si>
  <si>
    <t>Primer Año</t>
  </si>
  <si>
    <t>Paniagua Nadia Belen</t>
  </si>
  <si>
    <t>7/20/2020</t>
  </si>
  <si>
    <t>centroesteticoalmabella@gmail.com</t>
  </si>
  <si>
    <t>Barrio Illia</t>
  </si>
  <si>
    <t xml:space="preserve">Pinto Da Silva  Florencia Guadalupe </t>
  </si>
  <si>
    <t>1/30/2020</t>
  </si>
  <si>
    <t>flor85pintodasilva@gmail.com</t>
  </si>
  <si>
    <t>San martin y fleming s/n</t>
  </si>
  <si>
    <t>Profesora de educacion fisica y preceptora</t>
  </si>
  <si>
    <t>San Javier</t>
  </si>
  <si>
    <t>Sábados de 08:00 - 12:00 hs</t>
  </si>
  <si>
    <t>Tercero Preparatorio</t>
  </si>
  <si>
    <t>Rodriguez de Olivera Solange María</t>
  </si>
  <si>
    <t>solangerodriguezdeolivera@gmail.com</t>
  </si>
  <si>
    <t>11/22/1990</t>
  </si>
  <si>
    <t>Itacaruaré</t>
  </si>
  <si>
    <t>Profesora de Nivel Inicial</t>
  </si>
  <si>
    <t>Smorzeniuk yenifer de los angeles</t>
  </si>
  <si>
    <t>yenismorze@gmail.com</t>
  </si>
  <si>
    <t>10/13/2002</t>
  </si>
  <si>
    <t>3 de febrero s/n Itacaruare</t>
  </si>
  <si>
    <t>Estudiante</t>
  </si>
  <si>
    <t>Da Luz Uriel Ismael</t>
  </si>
  <si>
    <t>Felix Duran 449</t>
  </si>
  <si>
    <t>Danzas Folkóricas Argentinas infantil</t>
  </si>
  <si>
    <t>Miercoles 16:00 hs</t>
  </si>
  <si>
    <t>Inicial</t>
  </si>
  <si>
    <t>Llamosas Renata Valentina</t>
  </si>
  <si>
    <t>andreaferreiraa7@gmail.com</t>
  </si>
  <si>
    <t>Itacaruare</t>
  </si>
  <si>
    <t>3754491063</t>
  </si>
  <si>
    <t>Sabados 14:00 hs</t>
  </si>
  <si>
    <t>Losanto Benjamin Maximiliano</t>
  </si>
  <si>
    <t>marcelalosanto@hotmail.com</t>
  </si>
  <si>
    <t>Calle Bonpland 115</t>
  </si>
  <si>
    <t>Losanto Pedrosky William Nahuel</t>
  </si>
  <si>
    <t>Miercoles de 17:00 - 18:00 hs</t>
  </si>
  <si>
    <t>Moschen Lucas Martin</t>
  </si>
  <si>
    <t>marianaalaniz82@gmail.com</t>
  </si>
  <si>
    <t>Otto Bar 62</t>
  </si>
  <si>
    <t>Martes 16:00 Hs</t>
  </si>
  <si>
    <t>1er año Taller</t>
  </si>
  <si>
    <t>Moschen Paula Antonella</t>
  </si>
  <si>
    <t>Paniagua Alma Isabela</t>
  </si>
  <si>
    <t>carlaasuncion@hotmail.com.ar</t>
  </si>
  <si>
    <t>Saavedra 112</t>
  </si>
  <si>
    <t>Luz Milagros Pona Romero</t>
  </si>
  <si>
    <t>daniponna@gmail.com</t>
  </si>
  <si>
    <t>Bº Illia c109</t>
  </si>
  <si>
    <t>3754418757</t>
  </si>
  <si>
    <t xml:space="preserve">Scromeda Dos Santos Abigail Ariadna </t>
  </si>
  <si>
    <t>Noeliads14@gmail.com</t>
  </si>
  <si>
    <t>Barrio 30 viv Jose Carlos Freaza  casa 12</t>
  </si>
  <si>
    <t>Tucheñuk Helena Anastasia</t>
  </si>
  <si>
    <t>gracielasilvatu3@gmail.com</t>
  </si>
  <si>
    <t>Cataratas del Iguazú 912</t>
  </si>
  <si>
    <t>Profesora de Folklore</t>
  </si>
  <si>
    <t>Turcheñuk Josias Pablo</t>
  </si>
  <si>
    <t>ideincom@gmail.com</t>
  </si>
  <si>
    <t>Chales Gabriel Agustin</t>
  </si>
  <si>
    <t>Johanachales@gmail.com</t>
  </si>
  <si>
    <t>Guitarra</t>
  </si>
  <si>
    <t>Lunes 18:30 hs</t>
  </si>
  <si>
    <t>Solo BAILAMOS</t>
  </si>
  <si>
    <t>Cutti Chiara Jaqueline</t>
  </si>
  <si>
    <t>tizianakutti37@gmail.com</t>
  </si>
  <si>
    <t>Manzana Nº 57 Calle 25 de Mayo</t>
  </si>
  <si>
    <t>Taller "Paisanitos" (3 a 5 años)</t>
  </si>
  <si>
    <t>Genecini Sayra Thaís</t>
  </si>
  <si>
    <t>slobogen64@gmail.com</t>
  </si>
  <si>
    <t>Gobernador López</t>
  </si>
  <si>
    <t xml:space="preserve">Magalí De Simón </t>
  </si>
  <si>
    <t>esena006@gmail.com</t>
  </si>
  <si>
    <t>Barrio Alem 1 casa 8</t>
  </si>
  <si>
    <t xml:space="preserve">Marquez Bastian Lorenzo </t>
  </si>
  <si>
    <t>leonelasolbaez@hotmail.com</t>
  </si>
  <si>
    <t>Loteo Bella Vista, Mzna K1- Lote 6</t>
  </si>
  <si>
    <t xml:space="preserve">Mia francesca maximowicz </t>
  </si>
  <si>
    <t>gabrielagrave4@gmail.com</t>
  </si>
  <si>
    <t>Belgrano 1595</t>
  </si>
  <si>
    <t xml:space="preserve">Nitsch Martínez Hinata Sofia </t>
  </si>
  <si>
    <t>romiisol014@gmail.com</t>
  </si>
  <si>
    <t xml:space="preserve">Barrio Perón casa 2 </t>
  </si>
  <si>
    <t>Olivera Camila Belén</t>
  </si>
  <si>
    <t>Paniagua Julieta Luján</t>
  </si>
  <si>
    <t>Candia Sabrina</t>
  </si>
  <si>
    <t>normarendich25@gmail.com</t>
  </si>
  <si>
    <t>Taller de iniciación Danzas Folkloricas Argentinas</t>
  </si>
  <si>
    <t>Gomez Valentina Aylen</t>
  </si>
  <si>
    <t>sosaalondra808@gmail.com</t>
  </si>
  <si>
    <t>Rizzello Alma Mia</t>
  </si>
  <si>
    <t>dgerardor@hotmail.com</t>
  </si>
  <si>
    <t xml:space="preserve"> lote 621 paraje las mandarinas</t>
  </si>
  <si>
    <t>Rizzello Valentina Aylen</t>
  </si>
  <si>
    <t xml:space="preserve">Rodriguez Dos Santos Milagros Ludmila </t>
  </si>
  <si>
    <t xml:space="preserve">Suárez Alejandro Gastón </t>
  </si>
  <si>
    <t>barbaracontreras758@gmail.com</t>
  </si>
  <si>
    <t>Taller de Tejido</t>
  </si>
  <si>
    <t xml:space="preserve">Leandro N. Alem </t>
  </si>
  <si>
    <t xml:space="preserve">Corrientes 139 Leandro N Alem </t>
  </si>
  <si>
    <t>Sofía Milagros Benchaski</t>
  </si>
  <si>
    <t>maidanalauraedith@gmail.com</t>
  </si>
  <si>
    <t>Av San Martin 589</t>
  </si>
  <si>
    <t>Taller "folklore un lenguaje artístico" (Desde 6 años)</t>
  </si>
  <si>
    <t>Bº Virgen del Rosario</t>
  </si>
  <si>
    <t>Maciel Kreischer Victoria</t>
  </si>
  <si>
    <t>javieromaciel@gmail.com</t>
  </si>
  <si>
    <t>2504/2019</t>
  </si>
  <si>
    <t>Calcuta 282</t>
  </si>
  <si>
    <t>Nahyara Luján Radaelli</t>
  </si>
  <si>
    <t>pamela.chaihort@gmail.com</t>
  </si>
  <si>
    <t>Cañafistola 215 Alem</t>
  </si>
  <si>
    <t>Aylen Elizabeth Sosa</t>
  </si>
  <si>
    <t>natiflu77@gmail.com</t>
  </si>
  <si>
    <t>Danzas Folkloricas Argentinas (infantiles)</t>
  </si>
  <si>
    <t>Pufal Mariana Elizabeth</t>
  </si>
  <si>
    <t>marianaepufal@gmail.com</t>
  </si>
  <si>
    <t>Bo Janssen Mz 1 Lote 4</t>
  </si>
  <si>
    <t>Solo bailamos Adultos</t>
  </si>
  <si>
    <t xml:space="preserve">Carballo Leonardo Sebastian </t>
  </si>
  <si>
    <t>leonardosebastiancarballo@gmail.com</t>
  </si>
  <si>
    <t>Mayordomo Olivera 1196</t>
  </si>
  <si>
    <t>Koch Brenda</t>
  </si>
  <si>
    <t>mariana.metner@gmail.com</t>
  </si>
  <si>
    <t>Juan Maximiliano Damian</t>
  </si>
  <si>
    <t>damianjuanmaximiliano@gmail.com</t>
  </si>
  <si>
    <t>Roballo Antonela Itatí</t>
  </si>
  <si>
    <t>10/30/2020</t>
  </si>
  <si>
    <t>roballoantonela@gmail.com</t>
  </si>
  <si>
    <t>Paraje La Corita</t>
  </si>
  <si>
    <t>Santa María</t>
  </si>
  <si>
    <t xml:space="preserve">DNI </t>
  </si>
  <si>
    <t>Nombres y Apellido del Alumno</t>
  </si>
  <si>
    <t xml:space="preserve">Edad </t>
  </si>
  <si>
    <t xml:space="preserve">Domicilio </t>
  </si>
  <si>
    <t>Teléfono de contacto</t>
  </si>
  <si>
    <t xml:space="preserve">Fecha de nacimiento </t>
  </si>
  <si>
    <t>Sede</t>
  </si>
  <si>
    <t>Talleres/Ballet</t>
  </si>
  <si>
    <t xml:space="preserve">Nivel </t>
  </si>
  <si>
    <t>NRO DE CUIT o DNI del Responsable (Padre, Madre o Tutor)</t>
  </si>
  <si>
    <t>Apellido y Nombre Responsable</t>
  </si>
  <si>
    <t>Curso / Nivel</t>
  </si>
  <si>
    <t>Cuota</t>
  </si>
  <si>
    <t xml:space="preserve">Naomi Nahir Gazal </t>
  </si>
  <si>
    <t>naogazal10@gmail.com</t>
  </si>
  <si>
    <t xml:space="preserve">Barrio cámpora Mz H casa 4 </t>
  </si>
  <si>
    <t>Ballet Bailar y Vivir</t>
  </si>
  <si>
    <t xml:space="preserve">Gazal Naomi </t>
  </si>
  <si>
    <t>Piñeiro Martín Alejandro</t>
  </si>
  <si>
    <t>martinchook17@gmail.com</t>
  </si>
  <si>
    <t xml:space="preserve">Piñeiro Martín </t>
  </si>
  <si>
    <t>marianafranco1221@gmail.com</t>
  </si>
  <si>
    <t>Barrio alem 2 casa 22</t>
  </si>
  <si>
    <t>Profesorado Infantil ( Desde 7 años)</t>
  </si>
  <si>
    <t>1er Año Preparatorio</t>
  </si>
  <si>
    <t>Franco Mariana</t>
  </si>
  <si>
    <t xml:space="preserve">Cintia soledad Burg </t>
  </si>
  <si>
    <t>burgcintia1@gmail.com</t>
  </si>
  <si>
    <t>Bonpland 311</t>
  </si>
  <si>
    <t>Profesorado/Instructorado Adultos (Desde 15 años)</t>
  </si>
  <si>
    <t>Burg Cintia soledad</t>
  </si>
  <si>
    <t>Tiziano Lautaro brites</t>
  </si>
  <si>
    <t>mcaraben@gmail.com</t>
  </si>
  <si>
    <t xml:space="preserve">Barrio primero de mayo </t>
  </si>
  <si>
    <t>Cerro Azul</t>
  </si>
  <si>
    <t xml:space="preserve">Mariana Isabel caraben </t>
  </si>
  <si>
    <t>marcelalosanto025@gmail.com</t>
  </si>
  <si>
    <t>Bonpland 115</t>
  </si>
  <si>
    <t>3er Año Elemental</t>
  </si>
  <si>
    <t xml:space="preserve">Marcela Losanto </t>
  </si>
  <si>
    <t>rosciszewski22yamila@gmail.com</t>
  </si>
  <si>
    <t>San Cayetano 228</t>
  </si>
  <si>
    <t>3er Año Preparatorio</t>
  </si>
  <si>
    <t>Rosciszewski Yamila</t>
  </si>
  <si>
    <t>Guadalupe Xiomara Aguirre</t>
  </si>
  <si>
    <t>lilianabarboza57@gmail.com</t>
  </si>
  <si>
    <t>Arroyo del medio lote 3 mzE</t>
  </si>
  <si>
    <t>03754402825</t>
  </si>
  <si>
    <t>Arroyo del Medio</t>
  </si>
  <si>
    <t>2do Año Preparatorio</t>
  </si>
  <si>
    <t>Barboza Liliana Ines</t>
  </si>
  <si>
    <t>soniakreischer@yahoo.com.ar</t>
  </si>
  <si>
    <t>BUENOS AIRES 233</t>
  </si>
  <si>
    <t>Paisanitos ( Hasta 7 años Mixto)</t>
  </si>
  <si>
    <t>KREISCHER SONIA</t>
  </si>
  <si>
    <t xml:space="preserve">Leite Triana Elizabeth </t>
  </si>
  <si>
    <t>roselizabert@gmail.com</t>
  </si>
  <si>
    <t>Loteo fao lote 3 Mz 13</t>
  </si>
  <si>
    <t>Folklore un Lenguaje Artístico (+12)</t>
  </si>
  <si>
    <t xml:space="preserve">Leite Rosana Elizabet </t>
  </si>
  <si>
    <t>npf_886@hotmail.com</t>
  </si>
  <si>
    <t xml:space="preserve">Avenida Güemes 678 </t>
  </si>
  <si>
    <t>Folklore Creativo (-12)</t>
  </si>
  <si>
    <t xml:space="preserve">Frenna Nicolás Paolo </t>
  </si>
  <si>
    <t>eugemino14@gmail.com</t>
  </si>
  <si>
    <t>Juan Jose Paso 665</t>
  </si>
  <si>
    <t>Miño Eugenia Ivana</t>
  </si>
  <si>
    <t>maesro22romero@gmail.com</t>
  </si>
  <si>
    <t>Barrio illia casa 109</t>
  </si>
  <si>
    <t>Romero Ester Pona Daniel</t>
  </si>
  <si>
    <t xml:space="preserve">Avenida Güemes 678 Leandro N. Alem Misiones </t>
  </si>
  <si>
    <t>Juan jose paso 665</t>
  </si>
  <si>
    <t xml:space="preserve">Miño Eugenia Ivana </t>
  </si>
  <si>
    <t xml:space="preserve">Marcela yaquelin Losanto </t>
  </si>
  <si>
    <t>sandraisabeldasilva1@gmail.com</t>
  </si>
  <si>
    <t xml:space="preserve">Loteo Fao Lote 9 Mz6 </t>
  </si>
  <si>
    <t xml:space="preserve">Da Silva Sandra Isabel </t>
  </si>
  <si>
    <t>silviaa.quensell@gmail.com</t>
  </si>
  <si>
    <t>Juan Pablo ll Mz 143 casa 11</t>
  </si>
  <si>
    <t>Quensell silvia</t>
  </si>
  <si>
    <t>Sofía Itati Cardozo Gómez Fernandez</t>
  </si>
  <si>
    <t>carlagofernandez1612@gmail.com</t>
  </si>
  <si>
    <t xml:space="preserve">Itacaruare </t>
  </si>
  <si>
    <t>2do Año Elemental</t>
  </si>
  <si>
    <t>Carla Gómez Fernandez</t>
  </si>
  <si>
    <t xml:space="preserve">Llamosas Renata Valentina </t>
  </si>
  <si>
    <t>Itacuruaré</t>
  </si>
  <si>
    <t xml:space="preserve">Ferreira Andrea Maricel </t>
  </si>
  <si>
    <t>yan-y010@hotmail.com</t>
  </si>
  <si>
    <t>San Javier 71</t>
  </si>
  <si>
    <t>Yanina Mariel francesconi</t>
  </si>
  <si>
    <t xml:space="preserve">Da Rosa Luz Morena </t>
  </si>
  <si>
    <t>Marianadsrosa@gmail.com</t>
  </si>
  <si>
    <t xml:space="preserve">Barrio El Progreso </t>
  </si>
  <si>
    <t>Da Rosa Mariana</t>
  </si>
  <si>
    <t>yaamiiisuarezz@gmail.com</t>
  </si>
  <si>
    <t>Barrio ILLIA casa 128</t>
  </si>
  <si>
    <t>1er Año Superior</t>
  </si>
  <si>
    <t xml:space="preserve">SUÁREZ YAMILA </t>
  </si>
  <si>
    <t>ferreira melina</t>
  </si>
  <si>
    <t>nelinferreira54@gmail.com</t>
  </si>
  <si>
    <t>barrio illia 128</t>
  </si>
  <si>
    <t>yamila suarez</t>
  </si>
  <si>
    <t>Mayordomo olivera 1196</t>
  </si>
  <si>
    <t>1er Año Elemental</t>
  </si>
  <si>
    <t>gladyspineiro92@gmail.com</t>
  </si>
  <si>
    <t>Barrio Virgen del Rosario C.19 Mza B. Las Rosas L.N. Alem</t>
  </si>
  <si>
    <t>Piñeiro Abril Soledad</t>
  </si>
  <si>
    <t xml:space="preserve">Ghisleyne Mariel Pawluk </t>
  </si>
  <si>
    <t>carmenpolopawluk@gmail.com</t>
  </si>
  <si>
    <t>Lote 632 (Itacaruare)</t>
  </si>
  <si>
    <t>Polo, María del Carmen</t>
  </si>
  <si>
    <t>Piriz Horiana Nahiara</t>
  </si>
  <si>
    <t>horianapiriz@gmail.com</t>
  </si>
  <si>
    <t xml:space="preserve">La corita </t>
  </si>
  <si>
    <t>La Corita</t>
  </si>
  <si>
    <t>Ferreira Andrea</t>
  </si>
  <si>
    <t>Florencia Agustina Roballo</t>
  </si>
  <si>
    <t>fabiinesalvez@hotmail.com</t>
  </si>
  <si>
    <t>Itacaruare Ruta Prov. N° 2</t>
  </si>
  <si>
    <t>Alvez Fabiana Ines</t>
  </si>
  <si>
    <t xml:space="preserve">Raffael Austyn Escalante </t>
  </si>
  <si>
    <t>rocio_noe25@outlook.com</t>
  </si>
  <si>
    <t xml:space="preserve">Loteo Graf Lote U N°1 L.N.Alem </t>
  </si>
  <si>
    <t xml:space="preserve">Márquez Rocío Noelia </t>
  </si>
  <si>
    <t xml:space="preserve">Thiago Francisco Ramos de matos </t>
  </si>
  <si>
    <t>roxanademattos@gmail.com</t>
  </si>
  <si>
    <t>Roxana andrea ramos de matto</t>
  </si>
  <si>
    <t xml:space="preserve">Xiomara Belen Aguilera </t>
  </si>
  <si>
    <t>britezmarina966@gmail.com</t>
  </si>
  <si>
    <t>Mateo estacala RN°2</t>
  </si>
  <si>
    <t>Britez marina mablel</t>
  </si>
  <si>
    <t>fernalop90@gmail.com</t>
  </si>
  <si>
    <t>Juana konopka y Unión nacional 1506</t>
  </si>
  <si>
    <t xml:space="preserve">Piñeiro Fernanda Lorey </t>
  </si>
  <si>
    <t>Rodríguez Sofía Itati</t>
  </si>
  <si>
    <t>yaninaalmeida535@gmail.com</t>
  </si>
  <si>
    <t>Manuel Alvares y Sarmiento</t>
  </si>
  <si>
    <t xml:space="preserve">Almeida Yanina </t>
  </si>
  <si>
    <t>Ayala Erik Benjamin</t>
  </si>
  <si>
    <t>scromedavanessa@gmail.com</t>
  </si>
  <si>
    <t>Calle San Lorenzo Itacaruaré</t>
  </si>
  <si>
    <t>Scromeda Vanesa/Ayala Jose Luis</t>
  </si>
  <si>
    <t xml:space="preserve">Natali Yaquelin Baez </t>
  </si>
  <si>
    <t>yaquelinbaez845@gmail.com</t>
  </si>
  <si>
    <t>L.CROCCE S/N L-11</t>
  </si>
  <si>
    <t xml:space="preserve">Rosa Graciela Ramos </t>
  </si>
  <si>
    <t xml:space="preserve">Evelin Itatí Suarez </t>
  </si>
  <si>
    <t>eveliinszz@gmail.com</t>
  </si>
  <si>
    <t xml:space="preserve">Sargento Cabral y Sarasola </t>
  </si>
  <si>
    <t xml:space="preserve">Suarez Evelin Itatí </t>
  </si>
  <si>
    <t>Yesica belen ferreyra</t>
  </si>
  <si>
    <t>yesicabelenferreyra5@gmail.com</t>
  </si>
  <si>
    <t>Barrio sauer</t>
  </si>
  <si>
    <t xml:space="preserve">Ferreyra yesica belén </t>
  </si>
  <si>
    <t xml:space="preserve">Araujo Mariza Itatí </t>
  </si>
  <si>
    <t>marizaitatiaraujo@gmail.com</t>
  </si>
  <si>
    <t xml:space="preserve">Cerro azul </t>
  </si>
  <si>
    <t xml:space="preserve">Clohe Liz Kubiszen </t>
  </si>
  <si>
    <t>lizmalvaamaro@icloud.com</t>
  </si>
  <si>
    <t>Ambay 136</t>
  </si>
  <si>
    <t xml:space="preserve">Amaro Liz malva </t>
  </si>
  <si>
    <t xml:space="preserve">Francesconi Agustina Nazarena </t>
  </si>
  <si>
    <t>agustinafrancesconi70@gmail.com</t>
  </si>
  <si>
    <t xml:space="preserve">Cerro Azul </t>
  </si>
  <si>
    <t>4/14/0000</t>
  </si>
  <si>
    <t>Victoria Yazmin Engers</t>
  </si>
  <si>
    <t>rojasclaraines123@gmail.com</t>
  </si>
  <si>
    <t>Avenida San Martin</t>
  </si>
  <si>
    <t>Clara Ines Rojas</t>
  </si>
  <si>
    <t xml:space="preserve">Engel malena belén </t>
  </si>
  <si>
    <t>martakunz59@gmail.com</t>
  </si>
  <si>
    <t>25 de mayo y san martin</t>
  </si>
  <si>
    <t>Kunz marta francisca</t>
  </si>
  <si>
    <t>delimanoemi6@gmail.com</t>
  </si>
  <si>
    <t>Barrio Campora mz G casa 10</t>
  </si>
  <si>
    <t xml:space="preserve">De Lima Clara Noemi </t>
  </si>
  <si>
    <t xml:space="preserve">Leites Franco Emmanuel </t>
  </si>
  <si>
    <t>leitesfrancoemmanuel@gmail.com</t>
  </si>
  <si>
    <t xml:space="preserve">Lote 197 Arroyo del Medio </t>
  </si>
  <si>
    <t xml:space="preserve">Leites Franco </t>
  </si>
  <si>
    <t>giselaantonietaalvez2@gmail.com</t>
  </si>
  <si>
    <t>Cataratas del Iguazú 780</t>
  </si>
  <si>
    <t xml:space="preserve">Gisela Alvez </t>
  </si>
  <si>
    <t xml:space="preserve">Angelina Boronski Galarza </t>
  </si>
  <si>
    <t>andreaangelinagalarza7@gmail.com</t>
  </si>
  <si>
    <t xml:space="preserve">Calle Haití </t>
  </si>
  <si>
    <t xml:space="preserve">Galarza Andrea Angelina </t>
  </si>
  <si>
    <t>Melani Guadalupe Correa</t>
  </si>
  <si>
    <t>cabreramariaeugenia311@gmail.com</t>
  </si>
  <si>
    <t>Barrio belgrano calle maestro amatta 77</t>
  </si>
  <si>
    <t>Arruda Maria Eugenia</t>
  </si>
  <si>
    <t xml:space="preserve">Francesca Aytana Sanabria </t>
  </si>
  <si>
    <t>alecorr28@gmail.com</t>
  </si>
  <si>
    <t>Snarbach 134</t>
  </si>
  <si>
    <t xml:space="preserve">Correa da Silva </t>
  </si>
  <si>
    <t>neguikpp@gmail.com</t>
  </si>
  <si>
    <t>Mecking 256</t>
  </si>
  <si>
    <t xml:space="preserve">Knipp Andrea Soledad </t>
  </si>
  <si>
    <t>soleocara28@gmail.com</t>
  </si>
  <si>
    <t>Cristo Rey 608</t>
  </si>
  <si>
    <t>Ocampo Rafaela</t>
  </si>
  <si>
    <t>andersenrafaela@gmail.com</t>
  </si>
  <si>
    <t>gobernadores 1575</t>
  </si>
  <si>
    <t>Andersen Rafaela</t>
  </si>
  <si>
    <t>mariayandreshupan@gmail.com</t>
  </si>
  <si>
    <t>av. Belgrano 1033</t>
  </si>
  <si>
    <t>Noelia Hupan</t>
  </si>
  <si>
    <t>Instituto Para el Desarrollo del Arte</t>
  </si>
  <si>
    <t>"Danzas Folkloricas Argentinas"</t>
  </si>
  <si>
    <t>PROFESORA:</t>
  </si>
  <si>
    <t>ANDREA ANDRIOLI</t>
  </si>
  <si>
    <t>Sede:</t>
  </si>
  <si>
    <t>SAN JAVIER</t>
  </si>
  <si>
    <t>Año:</t>
  </si>
  <si>
    <t>Zapateo</t>
  </si>
  <si>
    <t>Zarandeo</t>
  </si>
  <si>
    <t>Teoría</t>
  </si>
  <si>
    <t>Posición</t>
  </si>
  <si>
    <t>Expresión</t>
  </si>
  <si>
    <t>Danza</t>
  </si>
  <si>
    <t>Prom/Final</t>
  </si>
  <si>
    <t>1ro Preparatorio</t>
  </si>
  <si>
    <t>De Morais Keila Ayelen</t>
  </si>
  <si>
    <t>54536877</t>
  </si>
  <si>
    <t xml:space="preserve">De Morais Ornela </t>
  </si>
  <si>
    <t>50569580</t>
  </si>
  <si>
    <t xml:space="preserve">Rodríguez Héctor Leandro </t>
  </si>
  <si>
    <t>54035639</t>
  </si>
  <si>
    <t>Vasquez Alba Elena</t>
  </si>
  <si>
    <t>53795666</t>
  </si>
  <si>
    <t>2do Preparatorio</t>
  </si>
  <si>
    <t>Ariana Aylin Galvan</t>
  </si>
  <si>
    <t>54484198</t>
  </si>
  <si>
    <t>de la Cruz Fernando Gabriel</t>
  </si>
  <si>
    <t>52808423</t>
  </si>
  <si>
    <t>De Mattos Renzo Nahuel</t>
  </si>
  <si>
    <t>53540265</t>
  </si>
  <si>
    <t xml:space="preserve">Diana Aylen Márquez </t>
  </si>
  <si>
    <t>53536588</t>
  </si>
  <si>
    <t>Indira Speyer</t>
  </si>
  <si>
    <t>53795137</t>
  </si>
  <si>
    <t xml:space="preserve">Mezetti Naieli Sofia </t>
  </si>
  <si>
    <t>55699017</t>
  </si>
  <si>
    <t>Segovia,Victoria Ayelen</t>
  </si>
  <si>
    <t>55400685</t>
  </si>
  <si>
    <t>Observaciones</t>
  </si>
  <si>
    <t>...................................</t>
  </si>
  <si>
    <t>....................................</t>
  </si>
  <si>
    <t>SOLANGE RODRIGUEZ</t>
  </si>
  <si>
    <t>ITACARUARE</t>
  </si>
  <si>
    <t>Cardozo Gómez Fernández Sofía itati</t>
  </si>
  <si>
    <t>53537483</t>
  </si>
  <si>
    <t xml:space="preserve">Kohl  de Oliveira William </t>
  </si>
  <si>
    <t>53785767</t>
  </si>
  <si>
    <t xml:space="preserve">Medina Candela Lissel Oraide </t>
  </si>
  <si>
    <t xml:space="preserve">55777016 </t>
  </si>
  <si>
    <t>Pawluk Ghisleyne Mariel</t>
  </si>
  <si>
    <t>55488299</t>
  </si>
  <si>
    <t>Roballo Florencia Agustina</t>
  </si>
  <si>
    <t>55777006</t>
  </si>
  <si>
    <t>Rodríguez Sofia Itatí</t>
  </si>
  <si>
    <t>53963778</t>
  </si>
  <si>
    <t>52300816</t>
  </si>
  <si>
    <t xml:space="preserve">Rodriguez Ludmara Gisahi </t>
  </si>
  <si>
    <t>51083733</t>
  </si>
  <si>
    <t>1ro Elemental</t>
  </si>
  <si>
    <t xml:space="preserve">Candia Sabrina Yazmin </t>
  </si>
  <si>
    <t>52173063</t>
  </si>
  <si>
    <t>Cavallo Ámbar Abril</t>
  </si>
  <si>
    <t>52449851</t>
  </si>
  <si>
    <t>Medina Luisana Ailend</t>
  </si>
  <si>
    <t>52739062</t>
  </si>
  <si>
    <t xml:space="preserve">Renata Valentina Llamosas </t>
  </si>
  <si>
    <t>52309302</t>
  </si>
  <si>
    <t>55343203</t>
  </si>
  <si>
    <t>Rodríguez Do Santos Milagros Ludmila</t>
  </si>
  <si>
    <t>53963725</t>
  </si>
  <si>
    <t>Scromeda Do Santos Abigail Ariadna</t>
  </si>
  <si>
    <t>52303419</t>
  </si>
  <si>
    <t>Sosa Aylen Elizabeth</t>
  </si>
  <si>
    <t>52309305</t>
  </si>
  <si>
    <t xml:space="preserve">Brenda Nacimento </t>
  </si>
  <si>
    <t>53536509</t>
  </si>
  <si>
    <t>PROFESOR:</t>
  </si>
  <si>
    <t>FRANCO LEITES</t>
  </si>
  <si>
    <t>CERRO AZUL - ARROYO DEL MEDIO</t>
  </si>
  <si>
    <t xml:space="preserve">Aguirre Guadalupe Xiomara </t>
  </si>
  <si>
    <t>55617160</t>
  </si>
  <si>
    <t xml:space="preserve">Gimena Aylin Leites </t>
  </si>
  <si>
    <t>54232826</t>
  </si>
  <si>
    <t>36456529</t>
  </si>
  <si>
    <t>Báez Natali Yaquelin</t>
  </si>
  <si>
    <t>43331812</t>
  </si>
  <si>
    <t xml:space="preserve">Ferreyra Yesica Belén </t>
  </si>
  <si>
    <t>36456601</t>
  </si>
  <si>
    <t xml:space="preserve">42515020 </t>
  </si>
  <si>
    <t>PROFESORAS:</t>
  </si>
  <si>
    <t>GRACIELA SILVA - MOIRA FRUTOS</t>
  </si>
  <si>
    <t xml:space="preserve">LEANDRO N. ALEM </t>
  </si>
  <si>
    <t>Tereschuk Anibal Adrian</t>
  </si>
  <si>
    <t>40197439</t>
  </si>
  <si>
    <t xml:space="preserve">Olexen Mariana Cinthia </t>
  </si>
  <si>
    <t>42288209</t>
  </si>
  <si>
    <t xml:space="preserve">Back Brenda Anahi </t>
  </si>
  <si>
    <t>52739073</t>
  </si>
  <si>
    <t xml:space="preserve">Carolina Belén Rominski </t>
  </si>
  <si>
    <t>43831994</t>
  </si>
  <si>
    <t>Hanna Denise Machado</t>
  </si>
  <si>
    <t>52809887</t>
  </si>
  <si>
    <t xml:space="preserve">Pufal Mariana Elizabeth </t>
  </si>
  <si>
    <t>28539165</t>
  </si>
  <si>
    <t xml:space="preserve">Wach Candela Jazmín </t>
  </si>
  <si>
    <t>53090248</t>
  </si>
  <si>
    <t>Arndt Ona Guillermina</t>
  </si>
  <si>
    <t>53785780</t>
  </si>
  <si>
    <t>Frenna Zoe Alexia</t>
  </si>
  <si>
    <t>53785766</t>
  </si>
  <si>
    <t xml:space="preserve">34234803 </t>
  </si>
  <si>
    <t>2do Elemental</t>
  </si>
  <si>
    <t>Benjamin Maximiliano Losanto</t>
  </si>
  <si>
    <t>53796732</t>
  </si>
  <si>
    <t xml:space="preserve">Luz Milagros Pona Romero </t>
  </si>
  <si>
    <t>53536539</t>
  </si>
  <si>
    <t>Josías Pablo Turcheñuk</t>
  </si>
  <si>
    <t>Helena Anastasia Turcheñuk</t>
  </si>
  <si>
    <t>Yasmin Araceli Cerdan</t>
  </si>
  <si>
    <t>53092552</t>
  </si>
  <si>
    <t>Diploma Superior</t>
  </si>
  <si>
    <t xml:space="preserve">Rodríguez de Oliveira Solange María </t>
  </si>
  <si>
    <t>34802897</t>
  </si>
  <si>
    <t xml:space="preserve">Roballo Antonela Itatí </t>
  </si>
  <si>
    <t>41506733</t>
  </si>
  <si>
    <t>Factura C</t>
  </si>
  <si>
    <t>0002-00000043</t>
  </si>
  <si>
    <t>CUIT</t>
  </si>
  <si>
    <t>ROBALLO ANTONELA ITATI</t>
  </si>
  <si>
    <t>0002-00000044</t>
  </si>
  <si>
    <t>KREISCHER SONIA ELBA</t>
  </si>
  <si>
    <t>0002-00000045</t>
  </si>
  <si>
    <t>0002-00000046</t>
  </si>
  <si>
    <t>ROSCISZEWSKI YAMILA FABIANA</t>
  </si>
  <si>
    <t>0002-00000047</t>
  </si>
  <si>
    <t>KONDRATZKY LUCIANA BELEN</t>
  </si>
  <si>
    <t>0002-00000048</t>
  </si>
  <si>
    <t>0002-00000054</t>
  </si>
  <si>
    <t>GOMEZ FERNANDEZ CARLA ITATI</t>
  </si>
  <si>
    <t>0002-00000055</t>
  </si>
  <si>
    <t>TRINDADES ANGEL RAMON</t>
  </si>
  <si>
    <t>0002-00000056</t>
  </si>
  <si>
    <t>MALISKO DAMARIS SOLEDAD</t>
  </si>
  <si>
    <t>0002-00000057</t>
  </si>
  <si>
    <t>ROMINSKI CAROLINA BELEN</t>
  </si>
  <si>
    <t>0002-00000058</t>
  </si>
  <si>
    <t>FERREIRA DA SILVA OSCAR ANIBAL</t>
  </si>
  <si>
    <t>0002-00000059</t>
  </si>
  <si>
    <t>ROMERO MARIA ESTER</t>
  </si>
  <si>
    <t>0002-00000060</t>
  </si>
  <si>
    <t>PUFAL MARIANA ELIZABETH</t>
  </si>
  <si>
    <t>0002-00000061</t>
  </si>
  <si>
    <t>GONZALVEZ DE OLIVERA MIGUEL FERNANDO</t>
  </si>
  <si>
    <t>0002-00000062</t>
  </si>
  <si>
    <t>RODRIGUEZ MATA ORLANDO ABRAHAN</t>
  </si>
  <si>
    <t>0002-00000063</t>
  </si>
  <si>
    <t>DA SILVA SANDRA ISABEL</t>
  </si>
  <si>
    <t>0002-00000064</t>
  </si>
  <si>
    <t>MIÑO EUGENIA IVANA</t>
  </si>
  <si>
    <t>0002-00000049</t>
  </si>
  <si>
    <t>ALANIZ MARIANA HAYDEE</t>
  </si>
  <si>
    <t>0002-00000050</t>
  </si>
  <si>
    <t>0002-00000051</t>
  </si>
  <si>
    <t>PAULUZEK CATERIN ASTRID</t>
  </si>
  <si>
    <t>0002-00000052</t>
  </si>
  <si>
    <t>0002-00000053</t>
  </si>
  <si>
    <t>CANDIA DEIVIS MICHAEL</t>
  </si>
  <si>
    <t>0002-00000071</t>
  </si>
  <si>
    <t>KARUCHEK YANINA BELEN</t>
  </si>
  <si>
    <t>0002-00000072</t>
  </si>
  <si>
    <t>GAZAL NAOMI NAHIR</t>
  </si>
  <si>
    <t>0002-00000065</t>
  </si>
  <si>
    <t>Nota de Crédito C</t>
  </si>
  <si>
    <t>0002-00000002</t>
  </si>
  <si>
    <t>0002-00000066</t>
  </si>
  <si>
    <t>0002-00000067</t>
  </si>
  <si>
    <t>0002-00000068</t>
  </si>
  <si>
    <t>0002-00000069</t>
  </si>
  <si>
    <t>0002-00000070</t>
  </si>
  <si>
    <t>OCAMPO RAFAELA SOLEDAD</t>
  </si>
  <si>
    <t>0002-00000073</t>
  </si>
  <si>
    <t>LEITES FRANCO EMMANUEL</t>
  </si>
  <si>
    <t>0002-00000074</t>
  </si>
  <si>
    <t>0002-00000075</t>
  </si>
  <si>
    <t>RODRIGUEZ DE OLIVERA SOLANGE MARIA</t>
  </si>
  <si>
    <t>0002-00000077</t>
  </si>
  <si>
    <t>0002-00000078</t>
  </si>
  <si>
    <t>0002-00000079</t>
  </si>
  <si>
    <t>0002-00000080</t>
  </si>
  <si>
    <t>0002-00000081</t>
  </si>
  <si>
    <t>0002-00000082</t>
  </si>
  <si>
    <t>0002-00000083</t>
  </si>
  <si>
    <t>0002-00000084</t>
  </si>
  <si>
    <t>Doc. (otro)</t>
  </si>
  <si>
    <t>0002-00000085</t>
  </si>
  <si>
    <t>0002-00000086</t>
  </si>
  <si>
    <t>0002-00000087</t>
  </si>
  <si>
    <t>PIÑEIRO GLADYS ANDREA</t>
  </si>
  <si>
    <t>0002-00000003</t>
  </si>
  <si>
    <t>0002-00000076</t>
  </si>
  <si>
    <t>0002-00000088</t>
  </si>
  <si>
    <t>LUIS DA SILVEYRA PAOLA</t>
  </si>
  <si>
    <t>0002-00000089</t>
  </si>
  <si>
    <t>0002-00000090</t>
  </si>
  <si>
    <t>0002-00000091</t>
  </si>
  <si>
    <t>0002-00000092</t>
  </si>
  <si>
    <t>0002-00000093</t>
  </si>
  <si>
    <t>0002-00000094</t>
  </si>
  <si>
    <t>0002-00000095</t>
  </si>
  <si>
    <t>0002-00000096</t>
  </si>
  <si>
    <t>0002-00000097</t>
  </si>
  <si>
    <t>0002-00000098</t>
  </si>
  <si>
    <t>0002-00000099</t>
  </si>
  <si>
    <t>0002-00000103</t>
  </si>
  <si>
    <t>0002-00000104</t>
  </si>
  <si>
    <t>0002-00000105</t>
  </si>
  <si>
    <t>0002-00000106</t>
  </si>
  <si>
    <t>0002-00000107</t>
  </si>
  <si>
    <t>0002-00000108</t>
  </si>
  <si>
    <t>0002-00000109</t>
  </si>
  <si>
    <t>0002-00000110</t>
  </si>
  <si>
    <t>0002-00000100</t>
  </si>
  <si>
    <t>0002-00000101</t>
  </si>
  <si>
    <t>0002-00000102</t>
  </si>
  <si>
    <t>0002-00000111</t>
  </si>
  <si>
    <t>BESLIBJAC ROCIO ELIZABETH</t>
  </si>
  <si>
    <t>0002-00000112</t>
  </si>
  <si>
    <t>0002-00000004</t>
  </si>
  <si>
    <t>0002-00000113</t>
  </si>
  <si>
    <t>0002-00000114</t>
  </si>
  <si>
    <t>0002-00000005</t>
  </si>
  <si>
    <t>0002-00000115</t>
  </si>
  <si>
    <t>0002-00000116</t>
  </si>
  <si>
    <t>0002-00000117</t>
  </si>
  <si>
    <t>0002-00000119</t>
  </si>
  <si>
    <t>0002-00000118</t>
  </si>
  <si>
    <t>0002-00000120</t>
  </si>
  <si>
    <t>0002-00000121</t>
  </si>
  <si>
    <t>0002-00000122</t>
  </si>
  <si>
    <t>0002-00000123</t>
  </si>
  <si>
    <t>0002-00000124</t>
  </si>
  <si>
    <t>SCROMEDA MACARENA VANESA</t>
  </si>
  <si>
    <t>0002-00000125</t>
  </si>
  <si>
    <t>0002-00000006</t>
  </si>
  <si>
    <t>EDAD</t>
  </si>
  <si>
    <t>Fecha de Nacimiento</t>
  </si>
  <si>
    <t>Escuela a la que asiste y grado o curso</t>
  </si>
  <si>
    <t>Nombre del Padre/Madre</t>
  </si>
  <si>
    <t>Curso que elige</t>
  </si>
  <si>
    <t>Niveles [Preparatorios]</t>
  </si>
  <si>
    <t>Niveles [Elementales]</t>
  </si>
  <si>
    <t>Niveles [Superiores]</t>
  </si>
  <si>
    <t/>
  </si>
  <si>
    <t>Email</t>
  </si>
  <si>
    <t>Provincia</t>
  </si>
  <si>
    <t>Leguizamón Flavia Beatriz.</t>
  </si>
  <si>
    <t>Mz 8, lote 6. Barrio Loteo Fao.</t>
  </si>
  <si>
    <t>Leandro N. Alem.</t>
  </si>
  <si>
    <t>Instituto Superior de Formación Docente. (PEP) 4to año.</t>
  </si>
  <si>
    <t>Lovera Liliana Beatriz y José Antonio Leguizamón.</t>
  </si>
  <si>
    <t>Estudiante.</t>
  </si>
  <si>
    <t>Danzas Folklóricas Argentina modalidad Acelerada (Mayores de 18 años)</t>
  </si>
  <si>
    <t>Primero, Segundo</t>
  </si>
  <si>
    <t>Misiones</t>
  </si>
  <si>
    <t>yamila_oronah@hotmail.com</t>
  </si>
  <si>
    <t xml:space="preserve">Oronah yamila Alejandra </t>
  </si>
  <si>
    <t>Meliquina 256 cab. 2</t>
  </si>
  <si>
    <t xml:space="preserve">San Martín de los Andes </t>
  </si>
  <si>
    <t>Tallerista</t>
  </si>
  <si>
    <t>Segundo, Tercero</t>
  </si>
  <si>
    <t>Neuquén</t>
  </si>
  <si>
    <t>Juan José Roballo/ Marta Beatriz De Andrade</t>
  </si>
  <si>
    <t>ualejandra074@gmail.com</t>
  </si>
  <si>
    <t xml:space="preserve">Ulloa María Alejandra </t>
  </si>
  <si>
    <t xml:space="preserve">Calle cerro los ángeles 121 ,, cordones del Chapelco </t>
  </si>
  <si>
    <t xml:space="preserve">San martín de los Andes </t>
  </si>
  <si>
    <t xml:space="preserve">Educadora en primera Infancia </t>
  </si>
  <si>
    <t>Segundo</t>
  </si>
  <si>
    <t>Pinto Da Silva Florencia Guadalupe</t>
  </si>
  <si>
    <t xml:space="preserve">San Martín y fleming </t>
  </si>
  <si>
    <t>Primero</t>
  </si>
  <si>
    <t xml:space="preserve">Moschen, Lucas Martín </t>
  </si>
  <si>
    <t xml:space="preserve">Leandro N.Alem </t>
  </si>
  <si>
    <t>Escuela N°62. Tercer grado</t>
  </si>
  <si>
    <t xml:space="preserve">Mariana Alaniz </t>
  </si>
  <si>
    <t xml:space="preserve">Docente </t>
  </si>
  <si>
    <t>Danzas Folklóricas Argentina modalidad Común (Niños q ya asistieron al taller)</t>
  </si>
  <si>
    <t xml:space="preserve">Moschen, Paula Antonella </t>
  </si>
  <si>
    <t xml:space="preserve">Escuela 62. Primer grado </t>
  </si>
  <si>
    <t xml:space="preserve">Alzugaray Maria Laura </t>
  </si>
  <si>
    <t>Barrio Illia casa 84</t>
  </si>
  <si>
    <t>Profesora</t>
  </si>
  <si>
    <t>bogadonilse452@gmail.com</t>
  </si>
  <si>
    <t>Bogado Nilse Noemi</t>
  </si>
  <si>
    <t>Barrio belgrano.manz103</t>
  </si>
  <si>
    <t>Candelaria</t>
  </si>
  <si>
    <t>Empleada publica. Bibliotecaria</t>
  </si>
  <si>
    <t>Primero, Segundo, Tercero</t>
  </si>
  <si>
    <t xml:space="preserve">Paniagua Nadia Belén </t>
  </si>
  <si>
    <t>Alicia</t>
  </si>
  <si>
    <t>Estetisista- Maestra de Nivel Inicia.</t>
  </si>
  <si>
    <t>Félix Durán 449</t>
  </si>
  <si>
    <t>Comerciante</t>
  </si>
  <si>
    <t>Tercero</t>
  </si>
  <si>
    <t>mabel17892810@hotmail.com.ar</t>
  </si>
  <si>
    <t>Barrios Illia casa 109</t>
  </si>
  <si>
    <t>Espíritu Santo 3grado turno mañana</t>
  </si>
  <si>
    <t>María Ester Romero/ Esteban Daniel Pona</t>
  </si>
  <si>
    <t>Administrativa</t>
  </si>
  <si>
    <t>andreapedroski63@gmail.com</t>
  </si>
  <si>
    <t xml:space="preserve">Pedroski Andrea Soledad </t>
  </si>
  <si>
    <t>Almafuerte mz12</t>
  </si>
  <si>
    <t xml:space="preserve">Almafuerte </t>
  </si>
  <si>
    <t xml:space="preserve">Empleada </t>
  </si>
  <si>
    <t>patriciazipan5@gmail.com</t>
  </si>
  <si>
    <t xml:space="preserve">Zipan Luzmila yohana </t>
  </si>
  <si>
    <t xml:space="preserve">Bonpland misiones </t>
  </si>
  <si>
    <t xml:space="preserve">Bonpland </t>
  </si>
  <si>
    <t>IEA N1</t>
  </si>
  <si>
    <t xml:space="preserve">Viviana </t>
  </si>
  <si>
    <t xml:space="preserve">Ama de casa </t>
  </si>
  <si>
    <t>kreuningludmila@gmail.com</t>
  </si>
  <si>
    <t>Kreuning Ludmila Aymara</t>
  </si>
  <si>
    <t xml:space="preserve">Km 14 ruta 4 San Javier Misiones </t>
  </si>
  <si>
    <t xml:space="preserve">San Javier </t>
  </si>
  <si>
    <t xml:space="preserve">Escuela de comercio N5 primera imprenta </t>
  </si>
  <si>
    <t xml:space="preserve">Dora Eliza Piñeiro </t>
  </si>
  <si>
    <t xml:space="preserve">Estudio </t>
  </si>
  <si>
    <t>Primero, Segundo, Tercero, Diploma</t>
  </si>
  <si>
    <t>kreuningrenata@gmail.com</t>
  </si>
  <si>
    <t xml:space="preserve">Kreuning Renata </t>
  </si>
  <si>
    <t xml:space="preserve">Km14 ruta N 4 San Javier Misiones </t>
  </si>
  <si>
    <t>Estudio</t>
  </si>
  <si>
    <t>yiselfriedruch27@gmail.com</t>
  </si>
  <si>
    <t>Guzman Friedrich Emma Marilyn</t>
  </si>
  <si>
    <t>Lote 98</t>
  </si>
  <si>
    <t>Escula 95. Curso 5to</t>
  </si>
  <si>
    <t xml:space="preserve">Friedrich Yisel </t>
  </si>
  <si>
    <t xml:space="preserve">Empleada doméstica </t>
  </si>
  <si>
    <t>yaninasuares876@gmail.com</t>
  </si>
  <si>
    <t>Suares Naiara Ayelen</t>
  </si>
  <si>
    <t>SN</t>
  </si>
  <si>
    <t>Santa maria</t>
  </si>
  <si>
    <t>Escuela n° 30 (la corita) grado 6</t>
  </si>
  <si>
    <t xml:space="preserve">Yanina daiana suares </t>
  </si>
  <si>
    <t xml:space="preserve">Suares Zoe Daiana Salomé </t>
  </si>
  <si>
    <t>Escuela n°30 (la corita) grado 4</t>
  </si>
  <si>
    <t>Suares Yanina daiana</t>
  </si>
  <si>
    <t>fsilvialiliana697@gmail.com</t>
  </si>
  <si>
    <t>Franco silvia liliana</t>
  </si>
  <si>
    <t>Ushuaia 85</t>
  </si>
  <si>
    <t>Leandro n alem</t>
  </si>
  <si>
    <t>IDEAR</t>
  </si>
  <si>
    <t>Jose maria franco y angela gomez</t>
  </si>
  <si>
    <t>patriciasolmelo15@gmail.com</t>
  </si>
  <si>
    <t>Do Santos Melo Milagros Catrina</t>
  </si>
  <si>
    <t>Mz 30 solar b</t>
  </si>
  <si>
    <t>Bonpland</t>
  </si>
  <si>
    <t xml:space="preserve">Escula 13 madre de pueblos. 4° grado </t>
  </si>
  <si>
    <t>Do Santos Sergio Abel, Melo Patricia Soledad</t>
  </si>
  <si>
    <t>Ama de casa</t>
  </si>
  <si>
    <t>Taller de Iniciación a las Danzas Folklóricas Argentinas (Niños)</t>
  </si>
  <si>
    <t>ag0036035@gmail.com</t>
  </si>
  <si>
    <t>Morena Antonia Acosta</t>
  </si>
  <si>
    <t xml:space="preserve">Manz 125 Roque Sáenz Peña y Mariano Moreno </t>
  </si>
  <si>
    <t>Santa Cecilia N°285</t>
  </si>
  <si>
    <t>Alejandra González</t>
  </si>
  <si>
    <t xml:space="preserve">San Martín y fleming s/n </t>
  </si>
  <si>
    <t>vivianaago1972@gmail.com</t>
  </si>
  <si>
    <t xml:space="preserve">González Silvia Viviana </t>
  </si>
  <si>
    <t>Barrio 20 viviendas casa 01 mzna355</t>
  </si>
  <si>
    <t>3año IDEAR</t>
  </si>
  <si>
    <t>soniapedroski153@gmail.com</t>
  </si>
  <si>
    <t>Zaira Valentina De silveria</t>
  </si>
  <si>
    <t>Garupa colectora ruta 12</t>
  </si>
  <si>
    <t>Garupa misiones</t>
  </si>
  <si>
    <t>Esperanza de la patria garupa grado 5to A turno mañana</t>
  </si>
  <si>
    <t>Madre Sonia Graciela pedroski</t>
  </si>
  <si>
    <t>dominguezsilvani@gmail.com</t>
  </si>
  <si>
    <t>Silvani noemi, Domínguez Pereira</t>
  </si>
  <si>
    <t>Barrio juan pablo II. casa 16 manzana 141</t>
  </si>
  <si>
    <t>Leandro N Alem.</t>
  </si>
  <si>
    <t>Normal Superior N1. profesorado de educación primaria. 3 año</t>
  </si>
  <si>
    <t>Raúl e Isabel.</t>
  </si>
  <si>
    <t>Lote N° 197</t>
  </si>
  <si>
    <t xml:space="preserve">Arroyo del Medio </t>
  </si>
  <si>
    <t>Cep N° 29</t>
  </si>
  <si>
    <t xml:space="preserve">Modisto </t>
  </si>
  <si>
    <t>espindolasilvina11@gmail.com</t>
  </si>
  <si>
    <t xml:space="preserve">Espíndola Silvina Andrea </t>
  </si>
  <si>
    <t>Candelaria 973</t>
  </si>
  <si>
    <t>Leandro N Alem</t>
  </si>
  <si>
    <t>Secundaria completa Esc Normal superior N1</t>
  </si>
  <si>
    <t>De sosa Amalia</t>
  </si>
  <si>
    <t>eva14@live.com.ar</t>
  </si>
  <si>
    <t xml:space="preserve">Daldovo Zuetta, Lucero Belén </t>
  </si>
  <si>
    <t xml:space="preserve">Barrio Alem 2 casa 46 </t>
  </si>
  <si>
    <t xml:space="preserve">Leandro N Alem </t>
  </si>
  <si>
    <t>Santiago canclini 3 grado</t>
  </si>
  <si>
    <t xml:space="preserve">Eva Ramona Zuetta </t>
  </si>
  <si>
    <t>ts330603@gmail.com</t>
  </si>
  <si>
    <t xml:space="preserve">Ferreira Da Silva Noah </t>
  </si>
  <si>
    <t>Brasil 1228</t>
  </si>
  <si>
    <t>Instituto Canclini sala de 5</t>
  </si>
  <si>
    <t xml:space="preserve">Tatiana Micaela Solis </t>
  </si>
  <si>
    <t xml:space="preserve">Auxiliar de maestra jardinera </t>
  </si>
  <si>
    <t xml:space="preserve">Ferreira Da Silva Madelyn </t>
  </si>
  <si>
    <t xml:space="preserve">Instituto Canclini sala de 5 </t>
  </si>
  <si>
    <t>jeniferbarboza29@gmail.com</t>
  </si>
  <si>
    <t>Yenifer Barboza</t>
  </si>
  <si>
    <t>B.Humberto Perez</t>
  </si>
  <si>
    <t>Blanca Gomez</t>
  </si>
  <si>
    <t>Empleada Domestica</t>
  </si>
  <si>
    <t>Gonzalez Agustina</t>
  </si>
  <si>
    <t>B.HUMBERTO PEREZ</t>
  </si>
  <si>
    <t>Barboza yenifer</t>
  </si>
  <si>
    <t>Dallabrida Ana Paula</t>
  </si>
  <si>
    <t>Sede Central:</t>
  </si>
  <si>
    <t>Leandro N. Alem - Misiones</t>
  </si>
  <si>
    <t>Tel: 3754-499750</t>
  </si>
  <si>
    <t>e-mail: idearmisiones@gmail.com</t>
  </si>
  <si>
    <t>CERTIFICADO ANALITICO</t>
  </si>
  <si>
    <t>El Instituto para el desarrollo del Arte, registrado en el Servicio Provincial de Enseñanza Privada de la Prov. de Misiones Nº 213/21,</t>
  </si>
  <si>
    <t>No incorporado a la enseñanza oficial, con sede central en calle cataratas del iguazú 912 de la ciudad de Leandro N. Alem,</t>
  </si>
  <si>
    <r>
      <rPr>
        <rFont val="Arial"/>
        <color theme="1"/>
      </rPr>
      <t>provincia de Misiones, Argentina, certifica que el/la alumno/a:</t>
    </r>
    <r>
      <rPr>
        <rFont val="Arial"/>
        <b/>
        <color theme="1"/>
      </rPr>
      <t xml:space="preserve"> _______________________________________</t>
    </r>
    <r>
      <rPr>
        <rFont val="Arial"/>
        <color theme="1"/>
      </rPr>
      <t>, DNI: ____________________</t>
    </r>
  </si>
  <si>
    <t>ha cursado y aprobado las siguientes materias del instructorado en "Danzas Folkloricas Argentinas"</t>
  </si>
  <si>
    <t>ASIGNATURAS</t>
  </si>
  <si>
    <t>CALIFICACIONES</t>
  </si>
  <si>
    <t>EN Nº</t>
  </si>
  <si>
    <t>EN LETRAS</t>
  </si>
  <si>
    <t>1er AÑO</t>
  </si>
  <si>
    <t>TEORIA I</t>
  </si>
  <si>
    <t>ZAPATEO I</t>
  </si>
  <si>
    <t>ZARANDEO I</t>
  </si>
  <si>
    <t>ACEPTACION COMPOSITIVA COREOGRAFIA I</t>
  </si>
  <si>
    <t>INTERPRETACION TEATRALIDAD Y EXPRESION I</t>
  </si>
  <si>
    <t>TALLER GESTION Y ORG. PARA LA PUESTA EN ESCENA</t>
  </si>
  <si>
    <t>EN NRO</t>
  </si>
  <si>
    <t>2do AÑO</t>
  </si>
  <si>
    <t>TEORIA II</t>
  </si>
  <si>
    <t>ZAPATEO II</t>
  </si>
  <si>
    <t>ZARANDEO II</t>
  </si>
  <si>
    <t>ACEPTACION COMPOSITIVA COREOGRAFIA II</t>
  </si>
  <si>
    <t>INTERPRETACION TEATRALIDAD Y EXPRESION II</t>
  </si>
  <si>
    <t>HISTORIA DE LA DANZA</t>
  </si>
  <si>
    <t>DIDACTICA APLICADA</t>
  </si>
  <si>
    <t>USO DIDACTICO DE LAS TIC</t>
  </si>
  <si>
    <t>3er AÑO</t>
  </si>
  <si>
    <t>TEORIA III</t>
  </si>
  <si>
    <t>ZAPATEO III</t>
  </si>
  <si>
    <t>ZARANDEO III</t>
  </si>
  <si>
    <t>ACEPTACION COMPOSITIVA COREOGRAFIA III</t>
  </si>
  <si>
    <t>INTERPRETACION TEATRALIDAD Y EXPRESION III</t>
  </si>
  <si>
    <t>METODOLOGIA Y TECNICA DE LA INVESTIGACIÓN</t>
  </si>
  <si>
    <t>PRACTICAS EDUCATIVAS</t>
  </si>
  <si>
    <r>
      <rPr>
        <rFont val="Arial"/>
        <color theme="1"/>
      </rPr>
      <t>El alumno/a ha egresado, como "</t>
    </r>
    <r>
      <rPr>
        <rFont val="Arial"/>
        <b/>
        <color theme="1"/>
      </rPr>
      <t>Maestro Preparatorio de Danzas Folklóricas Argentinas</t>
    </r>
    <r>
      <rPr>
        <rFont val="Arial"/>
        <color theme="1"/>
      </rPr>
      <t>"</t>
    </r>
  </si>
  <si>
    <t>y ha sido registrado en esta institución bajo el Nro 1/23, en la ciudad de L. N. Alem, Mnes. el día 19 de Julio de 2023.</t>
  </si>
  <si>
    <t>SELLO</t>
  </si>
  <si>
    <t>___________________</t>
  </si>
  <si>
    <t>Forma de Pago</t>
  </si>
  <si>
    <t>Período</t>
  </si>
  <si>
    <t>Detalle</t>
  </si>
  <si>
    <t>montos</t>
  </si>
  <si>
    <t>Efectivo</t>
  </si>
  <si>
    <t>Enero</t>
  </si>
  <si>
    <t>Mercado Pago</t>
  </si>
  <si>
    <t>Febrero</t>
  </si>
  <si>
    <t>Transferencia</t>
  </si>
  <si>
    <t>Cange</t>
  </si>
  <si>
    <t>BECA 2022</t>
  </si>
  <si>
    <t>Derecho de Examen 1ro Preparatorio</t>
  </si>
  <si>
    <t>Derecho de Examen 2do Preparatorio</t>
  </si>
  <si>
    <t>Derecho de Examen 3ro Preparatorio</t>
  </si>
  <si>
    <t>Septiembre</t>
  </si>
  <si>
    <t>Derecho de Examen DIPLOMA Preparatorio</t>
  </si>
  <si>
    <t>Derecho de Examen 1ro Superior</t>
  </si>
  <si>
    <t>EXAMEN</t>
  </si>
  <si>
    <t>Derecho de Examen 2do Superior</t>
  </si>
  <si>
    <t>Derecho de Examen 3ro Superior</t>
  </si>
  <si>
    <t>Matrícula 2025</t>
  </si>
  <si>
    <t>Taller de Folklore "Un lenguaje Artístico"</t>
  </si>
  <si>
    <t>Taller "Paisanitos" Danzas Folkloricas Argentinas</t>
  </si>
  <si>
    <t>Taller de Malambo</t>
  </si>
  <si>
    <t>Inscripción Danzas Folkloricas Argentinas Infantiles</t>
  </si>
  <si>
    <t>Inscripción Danzas Folkloricas Argentinas Adultos</t>
  </si>
  <si>
    <t>Ballet "Bailar y Vivir"</t>
  </si>
  <si>
    <t>Reg. Nro. 213/21</t>
  </si>
  <si>
    <t>Instituto Superior de Danzas</t>
  </si>
  <si>
    <t>Sede Central: Cataratas del Iguazú 912 - L. N. Alem - Misiones - Argentina - e-mail: idearmisiones@gmail.com</t>
  </si>
  <si>
    <t>SOLICITUD DE MATRICULA CICLO 2026</t>
  </si>
  <si>
    <t>DATOS DEL ALUMNO</t>
  </si>
  <si>
    <t>Apellido y Nombres:</t>
  </si>
  <si>
    <t>Yanina Belen Karuchek</t>
  </si>
  <si>
    <t>Edad:</t>
  </si>
  <si>
    <t>Localidad:</t>
  </si>
  <si>
    <t>Provincia:</t>
  </si>
  <si>
    <t>Fecha de Nacimiento:</t>
  </si>
  <si>
    <t>Nacionalidad:</t>
  </si>
  <si>
    <t>Argentina</t>
  </si>
  <si>
    <t>e-mail:</t>
  </si>
  <si>
    <t>Cursada</t>
  </si>
  <si>
    <t>Solicitud de Insc. Nivel:</t>
  </si>
  <si>
    <t>Preparatorios</t>
  </si>
  <si>
    <t>Preparatorioes</t>
  </si>
  <si>
    <t>Superiores</t>
  </si>
  <si>
    <t>EL RESPONSABLE manifiesta saber y haber  tomado conocimiento del Reglamento interno y toda normativa,</t>
  </si>
  <si>
    <t>Resolución o  Disposición  que  dispongan las  autoridades  del  Instituto Para  el  Desarrollo del  Arte  (IDeAr)</t>
  </si>
  <si>
    <t>Con sede central en Leandro N. Alem y filiales,  con lo que  declara estar plenamente de acuerdo comprome-</t>
  </si>
  <si>
    <t>tiéndose  a  colaborar con  su  cumplimiento institucional y personal, como  también  en  las  participaciones</t>
  </si>
  <si>
    <t>previstas,  autorizando   publicaciones  de   fotografías   relativas   en   medios  gráficos  y  redes  sociales</t>
  </si>
  <si>
    <t>Asímismo  acepta  responsabilizarse con el aporte económico  por  los  servicios  educativos establecidos.</t>
  </si>
  <si>
    <t>El presente contrato no modifica sino que complementa e integra la reglamentación nominada.</t>
  </si>
  <si>
    <t xml:space="preserve">Aranceles de la inscripción y/o Matrícula: </t>
  </si>
  <si>
    <t>---------------------------------</t>
  </si>
  <si>
    <t>------------------------------------</t>
  </si>
  <si>
    <t>FIRMA/SELLO DE CAJA</t>
  </si>
  <si>
    <t>Firma Responsable/Tutor</t>
  </si>
  <si>
    <t>ACEPTO</t>
  </si>
  <si>
    <t>Cuerpo:</t>
  </si>
  <si>
    <t>Adjunto:</t>
  </si>
  <si>
    <t>BOLETÍN DE CALIFICACIONES</t>
  </si>
  <si>
    <t xml:space="preserve"> "Danzas Folklóricas Argentinas"</t>
  </si>
  <si>
    <t>Reg. SPEPM: 213/21</t>
  </si>
  <si>
    <t>Fecha</t>
  </si>
  <si>
    <t>Final</t>
  </si>
  <si>
    <t>Firma</t>
  </si>
  <si>
    <t>Primer año Preparatorio</t>
  </si>
  <si>
    <t>Observaciones:</t>
  </si>
  <si>
    <t>Segundo año Preparatorio</t>
  </si>
  <si>
    <t>Tercer año Preparatorio</t>
  </si>
  <si>
    <t>Primer año Elemental</t>
  </si>
  <si>
    <t>Segundo año Elemental</t>
  </si>
  <si>
    <t>Tercer año Elemental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</si>
</sst>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 h:mm:ss"/>
    <numFmt numFmtId="165" formatCode="&quot;$&quot;#,##0.00"/>
    <numFmt numFmtId="166" formatCode="d/M/yyyy"/>
    <numFmt numFmtId="167" formatCode="_ &quot;$&quot;\ * #,##0.00_ ;_ &quot;$&quot;\ * \-#,##0.00_ ;_ &quot;$&quot;\ * &quot;-&quot;??_ ;_ @_ "/>
    <numFmt numFmtId="168" formatCode="dd/mm/yyyy"/>
    <numFmt numFmtId="169" formatCode="d/m/yyyy h:mm:ss"/>
    <numFmt numFmtId="170" formatCode="d/m/yyyy"/>
    <numFmt numFmtId="171" formatCode="dddd&quot;, &quot;d&quot; de &quot;mmmm&quot; de &quot;yyyy"/>
    <numFmt numFmtId="172" formatCode="dd&quot;/&quot;m&quot;/&quot;yyyy"/>
  </numFmts>
  <fonts count="53">
    <font>
      <sz val="10.0"/>
      <color rgb="FF000000"/>
      <name val="Verdana"/>
      <scheme val="minor"/>
    </font>
    <font>
      <color theme="1"/>
      <name val="Verdana"/>
      <scheme val="minor"/>
    </font>
    <font>
      <b/>
      <sz val="13.0"/>
      <color rgb="FF000000"/>
      <name val="Arial"/>
    </font>
    <font/>
    <font>
      <sz val="10.0"/>
      <color rgb="FF000000"/>
      <name val="Arial"/>
    </font>
    <font>
      <b/>
      <sz val="26.0"/>
      <color theme="1"/>
      <name val="Arial"/>
    </font>
    <font>
      <b/>
      <sz val="18.0"/>
      <color rgb="FF000000"/>
      <name val="Arial"/>
    </font>
    <font>
      <sz val="10.0"/>
      <color theme="1"/>
      <name val="Arial"/>
    </font>
    <font>
      <b/>
      <i/>
      <sz val="14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color theme="1"/>
      <name val="Arial"/>
    </font>
    <font>
      <sz val="12.0"/>
      <color theme="1"/>
      <name val="Arial"/>
    </font>
    <font>
      <b/>
      <sz val="9.0"/>
      <color rgb="FF000000"/>
      <name val="Arial"/>
    </font>
    <font>
      <b/>
      <color rgb="FF000000"/>
      <name val="Arial"/>
    </font>
    <font>
      <b/>
      <i/>
      <sz val="10.0"/>
      <color rgb="FFC00000"/>
      <name val="Arial"/>
    </font>
    <font>
      <sz val="10.0"/>
      <color theme="10"/>
      <name val="Arial"/>
    </font>
    <font>
      <i/>
      <sz val="10.0"/>
      <color rgb="FF000000"/>
      <name val="Arial"/>
    </font>
    <font>
      <sz val="11.0"/>
      <color rgb="FF000000"/>
      <name val="Arial"/>
    </font>
    <font>
      <sz val="9.0"/>
      <color rgb="FF000000"/>
      <name val="Arial"/>
    </font>
    <font>
      <b/>
      <i/>
      <sz val="9.0"/>
      <color theme="1"/>
      <name val="Arial"/>
    </font>
    <font>
      <b/>
      <i/>
      <sz val="9.0"/>
      <color rgb="FF000000"/>
      <name val="Arial"/>
    </font>
    <font>
      <sz val="9.0"/>
      <color theme="1"/>
      <name val="Arial"/>
    </font>
    <font>
      <sz val="9.0"/>
      <color rgb="FF000000"/>
      <name val="Verdana"/>
      <scheme val="minor"/>
    </font>
    <font>
      <sz val="10.0"/>
      <color theme="1"/>
      <name val="Verdana"/>
      <scheme val="minor"/>
    </font>
    <font>
      <b/>
      <sz val="11.0"/>
      <color rgb="FF000000"/>
      <name val="Arial"/>
    </font>
    <font>
      <sz val="10.0"/>
      <color rgb="FF000000"/>
      <name val="Calibri"/>
    </font>
    <font>
      <sz val="10.0"/>
      <color rgb="FF1E4E79"/>
      <name val="Arial"/>
    </font>
    <font>
      <sz val="10.0"/>
      <color rgb="FFFFFFFF"/>
      <name val="Arial"/>
    </font>
    <font>
      <sz val="9.0"/>
      <color rgb="FF000000"/>
      <name val="&quot;Google Sans Mono&quot;"/>
    </font>
    <font>
      <color rgb="FFFFFFFF"/>
      <name val="Verdana"/>
      <scheme val="minor"/>
    </font>
    <font>
      <color rgb="FF000000"/>
      <name val="Verdana"/>
      <scheme val="minor"/>
    </font>
    <font>
      <sz val="10.0"/>
      <color theme="0"/>
      <name val="Arial"/>
    </font>
    <font>
      <color rgb="FFFF0000"/>
      <name val="Verdana"/>
      <scheme val="minor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color rgb="FF000000"/>
      <name val="Calibri"/>
    </font>
    <font>
      <color theme="1"/>
      <name val="Verdana"/>
    </font>
    <font>
      <b/>
      <color theme="1"/>
      <name val="Verdana"/>
      <scheme val="minor"/>
    </font>
    <font>
      <i/>
      <color theme="1"/>
      <name val="Verdana"/>
      <scheme val="minor"/>
    </font>
    <font>
      <sz val="9.0"/>
      <color rgb="FF000000"/>
      <name val="Sans-serif"/>
    </font>
    <font>
      <sz val="11.0"/>
      <color theme="1"/>
      <name val="Calibri"/>
    </font>
    <font>
      <sz val="11.0"/>
      <color theme="1"/>
      <name val="Wingdings"/>
    </font>
    <font>
      <sz val="14.0"/>
      <color rgb="FF000000"/>
      <name val="Lobster"/>
    </font>
    <font>
      <sz val="12.0"/>
      <color rgb="FF000000"/>
      <name val="Lobster"/>
    </font>
    <font>
      <i/>
      <sz val="12.0"/>
      <color rgb="FF000000"/>
      <name val="Arial"/>
    </font>
    <font>
      <b/>
      <sz val="12.0"/>
      <color rgb="FF000000"/>
      <name val="Arial"/>
    </font>
    <font>
      <sz val="18.0"/>
      <color rgb="FF000000"/>
      <name val="Verdana"/>
      <scheme val="minor"/>
    </font>
    <font>
      <i/>
      <color rgb="FF000000"/>
      <name val="Verdana"/>
      <scheme val="minor"/>
    </font>
    <font>
      <b/>
      <color rgb="FF000000"/>
      <name val="Verdana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ED2BB"/>
        <bgColor rgb="FFDED2BB"/>
      </patternFill>
    </fill>
    <fill>
      <patternFill patternType="solid">
        <fgColor rgb="FFFBE4D5"/>
        <bgColor rgb="FFFBE4D5"/>
      </patternFill>
    </fill>
    <fill>
      <patternFill patternType="solid">
        <fgColor rgb="FFEEFAFF"/>
        <bgColor rgb="FFEEFAFF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47">
    <border/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/>
      <top style="thin">
        <color rgb="FF000000"/>
      </top>
      <bottom/>
    </border>
    <border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bottom/>
    </border>
    <border>
      <left/>
      <top/>
      <bottom/>
    </border>
    <border>
      <left style="thin">
        <color rgb="FF000000"/>
      </left>
    </border>
    <border>
      <right style="thin">
        <color rgb="FF000000"/>
      </right>
      <top/>
      <bottom/>
    </border>
    <border>
      <right/>
      <bottom/>
    </border>
    <border>
      <left style="thin">
        <color rgb="FF000000"/>
      </left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top/>
      <bottom style="double">
        <color rgb="FF000000"/>
      </bottom>
    </border>
    <border>
      <left/>
      <top/>
      <bottom style="double">
        <color rgb="FF000000"/>
      </bottom>
    </border>
    <border>
      <left/>
      <right/>
      <top/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B72D3"/>
      </left>
      <right style="thin">
        <color rgb="FF1B72D3"/>
      </right>
      <top style="thin">
        <color rgb="FF1B72D3"/>
      </top>
      <bottom style="thin">
        <color rgb="FF1B72D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0" fillId="0" fontId="4" numFmtId="0" xfId="0" applyFont="1"/>
    <xf borderId="0" fillId="0" fontId="5" numFmtId="0" xfId="0" applyAlignment="1" applyFont="1">
      <alignment horizontal="center"/>
    </xf>
    <xf borderId="5" fillId="2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8" fillId="0" fontId="1" numFmtId="0" xfId="0" applyBorder="1" applyFont="1"/>
    <xf borderId="9" fillId="2" fontId="6" numFmtId="0" xfId="0" applyAlignment="1" applyBorder="1" applyFont="1">
      <alignment horizontal="left" readingOrder="0"/>
    </xf>
    <xf borderId="7" fillId="2" fontId="4" numFmtId="0" xfId="0" applyAlignment="1" applyBorder="1" applyFont="1">
      <alignment horizontal="left"/>
    </xf>
    <xf borderId="10" fillId="2" fontId="7" numFmtId="0" xfId="0" applyAlignment="1" applyBorder="1" applyFont="1">
      <alignment horizontal="left"/>
    </xf>
    <xf borderId="0" fillId="0" fontId="8" numFmtId="0" xfId="0" applyAlignment="1" applyFont="1">
      <alignment horizontal="center"/>
    </xf>
    <xf borderId="11" fillId="2" fontId="8" numFmtId="0" xfId="0" applyAlignment="1" applyBorder="1" applyFont="1">
      <alignment horizontal="center"/>
    </xf>
    <xf borderId="10" fillId="0" fontId="3" numFmtId="0" xfId="0" applyBorder="1" applyFont="1"/>
    <xf borderId="4" fillId="0" fontId="3" numFmtId="0" xfId="0" applyBorder="1" applyFont="1"/>
    <xf borderId="12" fillId="2" fontId="9" numFmtId="0" xfId="0" applyAlignment="1" applyBorder="1" applyFont="1">
      <alignment horizontal="center"/>
    </xf>
    <xf borderId="13" fillId="2" fontId="6" numFmtId="0" xfId="0" applyAlignment="1" applyBorder="1" applyFont="1">
      <alignment horizontal="center" readingOrder="0" vertical="bottom"/>
    </xf>
    <xf borderId="13" fillId="0" fontId="3" numFmtId="0" xfId="0" applyBorder="1" applyFont="1"/>
    <xf borderId="14" fillId="2" fontId="6" numFmtId="0" xfId="0" applyAlignment="1" applyBorder="1" applyFont="1">
      <alignment horizontal="center" readingOrder="0" vertical="bottom"/>
    </xf>
    <xf borderId="10" fillId="2" fontId="9" numFmtId="3" xfId="0" applyAlignment="1" applyBorder="1" applyFont="1" applyNumberFormat="1">
      <alignment horizontal="left"/>
    </xf>
    <xf borderId="0" fillId="0" fontId="8" numFmtId="0" xfId="0" applyFont="1"/>
    <xf borderId="15" fillId="2" fontId="8" numFmtId="0" xfId="0" applyBorder="1" applyFont="1"/>
    <xf borderId="16" fillId="2" fontId="10" numFmtId="0" xfId="0" applyBorder="1" applyFont="1"/>
    <xf borderId="12" fillId="2" fontId="11" numFmtId="0" xfId="0" applyAlignment="1" applyBorder="1" applyFont="1">
      <alignment horizontal="center"/>
    </xf>
    <xf borderId="15" fillId="2" fontId="11" numFmtId="0" xfId="0" applyAlignment="1" applyBorder="1" applyFont="1">
      <alignment horizontal="center"/>
    </xf>
    <xf borderId="17" fillId="2" fontId="12" numFmtId="0" xfId="0" applyAlignment="1" applyBorder="1" applyFont="1">
      <alignment horizontal="left" readingOrder="0"/>
    </xf>
    <xf borderId="0" fillId="0" fontId="13" numFmtId="0" xfId="0" applyFont="1"/>
    <xf borderId="0" fillId="0" fontId="14" numFmtId="0" xfId="0" applyFont="1"/>
    <xf borderId="18" fillId="2" fontId="12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12" fillId="2" fontId="12" numFmtId="0" xfId="0" applyAlignment="1" applyBorder="1" applyFont="1">
      <alignment horizontal="left" readingOrder="0"/>
    </xf>
    <xf borderId="0" fillId="0" fontId="12" numFmtId="0" xfId="0" applyAlignment="1" applyFont="1">
      <alignment horizontal="left" readingOrder="0"/>
    </xf>
    <xf borderId="19" fillId="2" fontId="12" numFmtId="0" xfId="0" applyAlignment="1" applyBorder="1" applyFont="1">
      <alignment horizontal="left" readingOrder="0"/>
    </xf>
    <xf borderId="15" fillId="2" fontId="9" numFmtId="0" xfId="0" applyAlignment="1" applyBorder="1" applyFont="1">
      <alignment horizontal="center"/>
    </xf>
    <xf borderId="16" fillId="2" fontId="12" numFmtId="0" xfId="0" applyAlignment="1" applyBorder="1" applyFont="1">
      <alignment horizontal="left" readingOrder="0"/>
    </xf>
    <xf borderId="16" fillId="2" fontId="7" numFmtId="0" xfId="0" applyAlignment="1" applyBorder="1" applyFont="1">
      <alignment horizontal="left"/>
    </xf>
    <xf borderId="10" fillId="2" fontId="12" numFmtId="0" xfId="0" applyAlignment="1" applyBorder="1" applyFont="1">
      <alignment horizontal="left"/>
    </xf>
    <xf borderId="4" fillId="2" fontId="12" numFmtId="14" xfId="0" applyAlignment="1" applyBorder="1" applyFont="1" applyNumberFormat="1">
      <alignment horizontal="left"/>
    </xf>
    <xf borderId="12" fillId="2" fontId="4" numFmtId="0" xfId="0" applyAlignment="1" applyBorder="1" applyFont="1">
      <alignment horizontal="left"/>
    </xf>
    <xf borderId="0" fillId="0" fontId="15" numFmtId="0" xfId="0" applyAlignment="1" applyFont="1">
      <alignment horizontal="left" readingOrder="0"/>
    </xf>
    <xf borderId="19" fillId="2" fontId="15" numFmtId="0" xfId="0" applyAlignment="1" applyBorder="1" applyFont="1">
      <alignment horizontal="left" readingOrder="0"/>
    </xf>
    <xf borderId="0" fillId="2" fontId="15" numFmtId="0" xfId="0" applyAlignment="1" applyFont="1">
      <alignment horizontal="left" readingOrder="0"/>
    </xf>
    <xf borderId="20" fillId="2" fontId="9" numFmtId="0" xfId="0" applyBorder="1" applyFont="1"/>
    <xf borderId="15" fillId="2" fontId="9" numFmtId="0" xfId="0" applyBorder="1" applyFont="1"/>
    <xf borderId="18" fillId="2" fontId="12" numFmtId="0" xfId="0" applyAlignment="1" applyBorder="1" applyFont="1">
      <alignment horizontal="left" readingOrder="0"/>
    </xf>
    <xf borderId="20" fillId="2" fontId="12" numFmtId="0" xfId="0" applyAlignment="1" applyBorder="1" applyFont="1">
      <alignment horizontal="left"/>
    </xf>
    <xf borderId="10" fillId="2" fontId="7" numFmtId="0" xfId="0" applyBorder="1" applyFont="1"/>
    <xf borderId="19" fillId="0" fontId="1" numFmtId="0" xfId="0" applyBorder="1" applyFont="1"/>
    <xf borderId="13" fillId="2" fontId="4" numFmtId="0" xfId="0" applyAlignment="1" applyBorder="1" applyFont="1">
      <alignment horizontal="left" readingOrder="0"/>
    </xf>
    <xf borderId="21" fillId="2" fontId="12" numFmtId="0" xfId="0" applyAlignment="1" applyBorder="1" applyFont="1">
      <alignment horizontal="left" readingOrder="0"/>
    </xf>
    <xf borderId="12" fillId="2" fontId="9" numFmtId="0" xfId="0" applyBorder="1" applyFont="1"/>
    <xf borderId="0" fillId="0" fontId="16" numFmtId="0" xfId="0" applyAlignment="1" applyFont="1">
      <alignment readingOrder="0"/>
    </xf>
    <xf borderId="22" fillId="0" fontId="16" numFmtId="0" xfId="0" applyAlignment="1" applyBorder="1" applyFont="1">
      <alignment readingOrder="0"/>
    </xf>
    <xf borderId="23" fillId="2" fontId="12" numFmtId="0" xfId="0" applyAlignment="1" applyBorder="1" applyFont="1">
      <alignment horizontal="left" readingOrder="0"/>
    </xf>
    <xf borderId="24" fillId="2" fontId="12" numFmtId="0" xfId="0" applyAlignment="1" applyBorder="1" applyFont="1">
      <alignment horizontal="left" readingOrder="0"/>
    </xf>
    <xf borderId="25" fillId="2" fontId="17" numFmtId="0" xfId="0" applyAlignment="1" applyBorder="1" applyFont="1">
      <alignment horizontal="left" readingOrder="0"/>
    </xf>
    <xf borderId="26" fillId="2" fontId="17" numFmtId="0" xfId="0" applyAlignment="1" applyBorder="1" applyFont="1">
      <alignment horizontal="left" readingOrder="0"/>
    </xf>
    <xf borderId="27" fillId="2" fontId="12" numFmtId="0" xfId="0" applyAlignment="1" applyBorder="1" applyFont="1">
      <alignment horizontal="left" readingOrder="0"/>
    </xf>
    <xf borderId="23" fillId="2" fontId="17" numFmtId="0" xfId="0" applyAlignment="1" applyBorder="1" applyFont="1">
      <alignment horizontal="left" readingOrder="0"/>
    </xf>
    <xf borderId="24" fillId="2" fontId="17" numFmtId="0" xfId="0" applyAlignment="1" applyBorder="1" applyFont="1">
      <alignment horizontal="left" readingOrder="0"/>
    </xf>
    <xf borderId="28" fillId="2" fontId="18" numFmtId="0" xfId="0" applyAlignment="1" applyBorder="1" applyFont="1">
      <alignment horizontal="left"/>
    </xf>
    <xf borderId="28" fillId="2" fontId="7" numFmtId="0" xfId="0" applyAlignment="1" applyBorder="1" applyFont="1">
      <alignment horizontal="left"/>
    </xf>
    <xf borderId="25" fillId="2" fontId="7" numFmtId="0" xfId="0" applyAlignment="1" applyBorder="1" applyFont="1">
      <alignment horizontal="left"/>
    </xf>
    <xf borderId="0" fillId="0" fontId="19" numFmtId="0" xfId="0" applyAlignment="1" applyFont="1">
      <alignment horizontal="center"/>
    </xf>
    <xf borderId="19" fillId="2" fontId="19" numFmtId="0" xfId="0" applyAlignment="1" applyBorder="1" applyFont="1">
      <alignment horizontal="center"/>
    </xf>
    <xf borderId="29" fillId="0" fontId="3" numFmtId="0" xfId="0" applyBorder="1" applyFont="1"/>
    <xf borderId="10" fillId="2" fontId="9" numFmtId="14" xfId="0" applyAlignment="1" applyBorder="1" applyFont="1" applyNumberFormat="1">
      <alignment horizontal="right"/>
    </xf>
    <xf borderId="0" fillId="0" fontId="15" numFmtId="0" xfId="0" applyAlignment="1" applyFont="1">
      <alignment horizontal="left" readingOrder="0" vertical="center"/>
    </xf>
    <xf borderId="19" fillId="3" fontId="15" numFmtId="0" xfId="0" applyAlignment="1" applyBorder="1" applyFill="1" applyFont="1">
      <alignment horizontal="left" readingOrder="0" vertical="center"/>
    </xf>
    <xf borderId="0" fillId="3" fontId="20" numFmtId="0" xfId="0" applyAlignment="1" applyFont="1">
      <alignment horizontal="left" readingOrder="0" vertical="center"/>
    </xf>
    <xf borderId="0" fillId="3" fontId="21" numFmtId="0" xfId="0" applyAlignment="1" applyFont="1">
      <alignment readingOrder="0" vertical="center"/>
    </xf>
    <xf borderId="0" fillId="3" fontId="15" numFmtId="0" xfId="0" applyAlignment="1" applyFont="1">
      <alignment readingOrder="0" vertical="center"/>
    </xf>
    <xf borderId="29" fillId="3" fontId="4" numFmtId="1" xfId="0" applyAlignment="1" applyBorder="1" applyFont="1" applyNumberFormat="1">
      <alignment horizontal="left" vertical="center"/>
    </xf>
    <xf borderId="10" fillId="2" fontId="22" numFmtId="0" xfId="0" applyAlignment="1" applyBorder="1" applyFont="1">
      <alignment horizontal="center"/>
    </xf>
    <xf borderId="0" fillId="3" fontId="4" numFmtId="0" xfId="0" applyAlignment="1" applyFont="1">
      <alignment horizontal="left" readingOrder="0" vertical="center"/>
    </xf>
    <xf borderId="0" fillId="3" fontId="21" numFmtId="0" xfId="0" applyAlignment="1" applyFont="1">
      <alignment horizontal="left" readingOrder="0" vertical="center"/>
    </xf>
    <xf borderId="30" fillId="3" fontId="15" numFmtId="0" xfId="0" applyAlignment="1" applyBorder="1" applyFont="1">
      <alignment horizontal="left" readingOrder="0" vertical="center"/>
    </xf>
    <xf borderId="31" fillId="3" fontId="21" numFmtId="0" xfId="0" applyAlignment="1" applyBorder="1" applyFont="1">
      <alignment horizontal="left" vertical="center"/>
    </xf>
    <xf borderId="31" fillId="3" fontId="23" numFmtId="0" xfId="0" applyAlignment="1" applyBorder="1" applyFont="1">
      <alignment horizontal="left" readingOrder="0" vertical="center"/>
    </xf>
    <xf borderId="31" fillId="3" fontId="23" numFmtId="0" xfId="0" applyAlignment="1" applyBorder="1" applyFont="1">
      <alignment horizontal="left" vertical="center"/>
    </xf>
    <xf borderId="31" fillId="3" fontId="4" numFmtId="0" xfId="0" applyAlignment="1" applyBorder="1" applyFont="1">
      <alignment horizontal="left" readingOrder="0" vertical="center"/>
    </xf>
    <xf borderId="32" fillId="3" fontId="4" numFmtId="0" xfId="0" applyAlignment="1" applyBorder="1" applyFont="1">
      <alignment horizontal="center" readingOrder="0" vertical="center"/>
    </xf>
    <xf borderId="10" fillId="2" fontId="24" numFmtId="0" xfId="0" applyBorder="1" applyFont="1"/>
    <xf borderId="33" fillId="2" fontId="4" numFmtId="0" xfId="0" applyBorder="1" applyFont="1"/>
    <xf borderId="18" fillId="2" fontId="7" numFmtId="0" xfId="0" applyBorder="1" applyFont="1"/>
    <xf borderId="0" fillId="0" fontId="12" numFmtId="0" xfId="0" applyAlignment="1" applyFont="1">
      <alignment horizontal="center" readingOrder="0" vertical="center"/>
    </xf>
    <xf borderId="34" fillId="4" fontId="12" numFmtId="0" xfId="0" applyAlignment="1" applyBorder="1" applyFill="1" applyFont="1">
      <alignment horizontal="center" readingOrder="0" vertical="center"/>
    </xf>
    <xf borderId="35" fillId="4" fontId="12" numFmtId="0" xfId="0" applyAlignment="1" applyBorder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7" fillId="4" fontId="12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/>
    </xf>
    <xf borderId="0" fillId="0" fontId="25" numFmtId="0" xfId="0" applyAlignment="1" applyFont="1">
      <alignment readingOrder="0"/>
    </xf>
    <xf borderId="3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readingOrder="0"/>
    </xf>
    <xf borderId="39" fillId="0" fontId="12" numFmtId="165" xfId="0" applyAlignment="1" applyBorder="1" applyFont="1" applyNumberFormat="1">
      <alignment readingOrder="0"/>
    </xf>
    <xf borderId="10" fillId="2" fontId="11" numFmtId="165" xfId="0" applyAlignment="1" applyBorder="1" applyFont="1" applyNumberFormat="1">
      <alignment horizontal="left" vertical="bottom"/>
    </xf>
    <xf borderId="0" fillId="2" fontId="4" numFmtId="0" xfId="0" applyAlignment="1" applyFont="1">
      <alignment readingOrder="0" shrinkToFit="0" vertical="bottom" wrapText="1"/>
    </xf>
    <xf borderId="0" fillId="0" fontId="20" numFmtId="0" xfId="0" applyAlignment="1" applyFont="1">
      <alignment vertical="bottom"/>
    </xf>
    <xf borderId="0" fillId="0" fontId="1" numFmtId="0" xfId="0" applyAlignment="1" applyFont="1">
      <alignment vertical="bottom"/>
    </xf>
    <xf borderId="19" fillId="0" fontId="4" numFmtId="0" xfId="0" applyAlignment="1" applyBorder="1" applyFont="1">
      <alignment horizontal="right" readingOrder="0"/>
    </xf>
    <xf borderId="0" fillId="0" fontId="4" numFmtId="0" xfId="0" applyAlignment="1" applyFont="1">
      <alignment readingOrder="0"/>
    </xf>
    <xf borderId="10" fillId="2" fontId="11" numFmtId="165" xfId="0" applyAlignment="1" applyBorder="1" applyFont="1" applyNumberFormat="1">
      <alignment horizontal="right" vertical="top"/>
    </xf>
    <xf borderId="0" fillId="0" fontId="20" numFmtId="0" xfId="0" applyFont="1"/>
    <xf borderId="19" fillId="0" fontId="4" numFmtId="0" xfId="0" applyAlignment="1" applyBorder="1" applyFont="1">
      <alignment readingOrder="0"/>
    </xf>
    <xf borderId="29" fillId="0" fontId="4" numFmtId="0" xfId="0" applyAlignment="1" applyBorder="1" applyFont="1">
      <alignment readingOrder="0"/>
    </xf>
    <xf borderId="0" fillId="0" fontId="25" numFmtId="0" xfId="0" applyFont="1"/>
    <xf borderId="19" fillId="0" fontId="4" numFmtId="0" xfId="0" applyBorder="1" applyFont="1"/>
    <xf borderId="0" fillId="0" fontId="4" numFmtId="166" xfId="0" applyFont="1" applyNumberFormat="1"/>
    <xf borderId="0" fillId="0" fontId="7" numFmtId="0" xfId="0" applyFont="1"/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left"/>
    </xf>
    <xf borderId="0" fillId="0" fontId="4" numFmtId="167" xfId="0" applyAlignment="1" applyFont="1" applyNumberFormat="1">
      <alignment vertical="bottom"/>
    </xf>
    <xf borderId="29" fillId="0" fontId="4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30" fillId="0" fontId="0" numFmtId="0" xfId="0" applyBorder="1" applyFont="1"/>
    <xf borderId="31" fillId="0" fontId="0" numFmtId="166" xfId="0" applyBorder="1" applyFont="1" applyNumberFormat="1"/>
    <xf borderId="31" fillId="0" fontId="26" numFmtId="0" xfId="0" applyBorder="1" applyFont="1"/>
    <xf borderId="31" fillId="0" fontId="0" numFmtId="0" xfId="0" applyBorder="1" applyFont="1"/>
    <xf borderId="31" fillId="0" fontId="0" numFmtId="0" xfId="0" applyAlignment="1" applyBorder="1" applyFont="1">
      <alignment horizontal="center" vertical="top"/>
    </xf>
    <xf borderId="31" fillId="0" fontId="0" numFmtId="0" xfId="0" applyAlignment="1" applyBorder="1" applyFont="1">
      <alignment horizontal="left"/>
    </xf>
    <xf borderId="31" fillId="0" fontId="0" numFmtId="0" xfId="0" applyAlignment="1" applyBorder="1" applyFont="1">
      <alignment horizontal="center"/>
    </xf>
    <xf borderId="31" fillId="0" fontId="0" numFmtId="3" xfId="0" applyAlignment="1" applyBorder="1" applyFont="1" applyNumberFormat="1">
      <alignment horizontal="left"/>
    </xf>
    <xf borderId="31" fillId="0" fontId="0" numFmtId="167" xfId="0" applyAlignment="1" applyBorder="1" applyFont="1" applyNumberFormat="1">
      <alignment vertical="bottom"/>
    </xf>
    <xf borderId="32" fillId="0" fontId="0" numFmtId="167" xfId="0" applyAlignment="1" applyBorder="1" applyFont="1" applyNumberFormat="1">
      <alignment horizontal="right" vertical="bottom"/>
    </xf>
    <xf borderId="17" fillId="2" fontId="4" numFmtId="0" xfId="0" applyBorder="1" applyFont="1"/>
    <xf borderId="17" fillId="2" fontId="12" numFmtId="0" xfId="0" applyAlignment="1" applyBorder="1" applyFont="1">
      <alignment horizontal="center"/>
    </xf>
    <xf borderId="17" fillId="2" fontId="20" numFmtId="0" xfId="0" applyBorder="1" applyFont="1"/>
    <xf borderId="0" fillId="0" fontId="12" numFmtId="0" xfId="0" applyAlignment="1" applyFont="1">
      <alignment horizontal="center" readingOrder="0"/>
    </xf>
    <xf borderId="40" fillId="2" fontId="12" numFmtId="0" xfId="0" applyAlignment="1" applyBorder="1" applyFont="1">
      <alignment horizontal="center" readingOrder="0"/>
    </xf>
    <xf borderId="41" fillId="2" fontId="27" numFmtId="0" xfId="0" applyAlignment="1" applyBorder="1" applyFont="1">
      <alignment horizontal="left"/>
    </xf>
    <xf borderId="41" fillId="2" fontId="27" numFmtId="0" xfId="0" applyAlignment="1" applyBorder="1" applyFont="1">
      <alignment vertical="top"/>
    </xf>
    <xf borderId="41" fillId="2" fontId="27" numFmtId="0" xfId="0" applyBorder="1" applyFont="1"/>
    <xf borderId="40" fillId="2" fontId="27" numFmtId="0" xfId="0" applyAlignment="1" applyBorder="1" applyFont="1">
      <alignment horizontal="center" readingOrder="0"/>
    </xf>
    <xf borderId="39" fillId="0" fontId="27" numFmtId="165" xfId="0" applyAlignment="1" applyBorder="1" applyFont="1" applyNumberFormat="1">
      <alignment readingOrder="0"/>
    </xf>
    <xf borderId="18" fillId="2" fontId="11" numFmtId="165" xfId="0" applyAlignment="1" applyBorder="1" applyFont="1" applyNumberFormat="1">
      <alignment horizontal="right"/>
    </xf>
    <xf borderId="0" fillId="0" fontId="28" numFmtId="0" xfId="0" applyAlignment="1" applyFont="1">
      <alignment horizontal="center" vertical="center"/>
    </xf>
    <xf borderId="35" fillId="2" fontId="28" numFmtId="0" xfId="0" applyAlignment="1" applyBorder="1" applyFont="1">
      <alignment horizontal="center" vertical="center"/>
    </xf>
    <xf borderId="4" fillId="2" fontId="7" numFmtId="0" xfId="0" applyAlignment="1" applyBorder="1" applyFont="1">
      <alignment vertical="top"/>
    </xf>
    <xf borderId="0" fillId="2" fontId="4" numFmtId="0" xfId="0" applyFont="1"/>
    <xf borderId="0" fillId="2" fontId="4" numFmtId="167" xfId="0" applyFont="1" applyNumberFormat="1"/>
    <xf borderId="0" fillId="2" fontId="7" numFmtId="0" xfId="0" applyFont="1"/>
    <xf borderId="4" fillId="2" fontId="7" numFmtId="0" xfId="0" applyBorder="1" applyFont="1"/>
    <xf borderId="17" fillId="2" fontId="4" numFmtId="167" xfId="0" applyBorder="1" applyFont="1" applyNumberFormat="1"/>
    <xf borderId="17" fillId="2" fontId="7" numFmtId="0" xfId="0" applyBorder="1" applyFont="1"/>
    <xf borderId="16" fillId="2" fontId="7" numFmtId="0" xfId="0" applyBorder="1" applyFont="1"/>
    <xf borderId="0" fillId="0" fontId="4" numFmtId="0" xfId="0" applyAlignment="1" applyFont="1">
      <alignment horizontal="right" vertical="center"/>
    </xf>
    <xf borderId="34" fillId="5" fontId="4" numFmtId="0" xfId="0" applyAlignment="1" applyBorder="1" applyFill="1" applyFont="1">
      <alignment horizontal="right" vertical="center"/>
    </xf>
    <xf borderId="40" fillId="2" fontId="19" numFmtId="0" xfId="0" applyAlignment="1" applyBorder="1" applyFont="1">
      <alignment vertical="center"/>
    </xf>
    <xf borderId="41" fillId="2" fontId="19" numFmtId="0" xfId="0" applyAlignment="1" applyBorder="1" applyFont="1">
      <alignment vertical="center"/>
    </xf>
    <xf borderId="42" fillId="2" fontId="19" numFmtId="0" xfId="0" applyAlignment="1" applyBorder="1" applyFont="1">
      <alignment vertical="center"/>
    </xf>
    <xf borderId="35" fillId="2" fontId="19" numFmtId="0" xfId="0" applyAlignment="1" applyBorder="1" applyFont="1">
      <alignment horizontal="left" shrinkToFit="0" vertical="center" wrapText="1"/>
    </xf>
    <xf borderId="40" fillId="5" fontId="4" numFmtId="0" xfId="0" applyAlignment="1" applyBorder="1" applyFont="1">
      <alignment readingOrder="0" vertical="center"/>
    </xf>
    <xf borderId="41" fillId="5" fontId="29" numFmtId="0" xfId="0" applyAlignment="1" applyBorder="1" applyFont="1">
      <alignment vertical="center"/>
    </xf>
    <xf borderId="42" fillId="5" fontId="29" numFmtId="0" xfId="0" applyAlignment="1" applyBorder="1" applyFont="1">
      <alignment vertical="center"/>
    </xf>
    <xf borderId="16" fillId="2" fontId="30" numFmtId="0" xfId="0" applyBorder="1" applyFont="1"/>
    <xf borderId="16" fillId="2" fontId="4" numFmtId="0" xfId="0" applyBorder="1" applyFont="1"/>
    <xf borderId="0" fillId="0" fontId="31" numFmtId="0" xfId="0" applyFont="1"/>
    <xf borderId="0" fillId="0" fontId="32" numFmtId="14" xfId="0" applyFont="1" applyNumberFormat="1"/>
    <xf borderId="0" fillId="0" fontId="32" numFmtId="0" xfId="0" applyFont="1"/>
    <xf borderId="0" fillId="0" fontId="32" numFmtId="165" xfId="0" applyFont="1" applyNumberFormat="1"/>
    <xf borderId="0" fillId="0" fontId="33" numFmtId="0" xfId="0" applyFont="1"/>
    <xf borderId="16" fillId="2" fontId="34" numFmtId="0" xfId="0" applyBorder="1" applyFont="1"/>
    <xf borderId="0" fillId="0" fontId="31" numFmtId="1" xfId="0" applyFont="1" applyNumberFormat="1"/>
    <xf borderId="16" fillId="2" fontId="4" numFmtId="166" xfId="0" applyBorder="1" applyFont="1" applyNumberFormat="1"/>
    <xf borderId="16" fillId="2" fontId="4" numFmtId="167" xfId="0" applyBorder="1" applyFont="1" applyNumberFormat="1"/>
    <xf borderId="0" fillId="3" fontId="25" numFmtId="0" xfId="0" applyFont="1"/>
    <xf borderId="16" fillId="2" fontId="4" numFmtId="165" xfId="0" applyBorder="1" applyFont="1" applyNumberFormat="1"/>
    <xf borderId="16" fillId="3" fontId="7" numFmtId="0" xfId="0" applyBorder="1" applyFont="1"/>
    <xf borderId="38" fillId="0" fontId="4" numFmtId="0" xfId="0" applyAlignment="1" applyBorder="1" applyFont="1">
      <alignment horizontal="right" readingOrder="0"/>
    </xf>
    <xf borderId="29" fillId="0" fontId="12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5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" xfId="0" applyFont="1" applyNumberFormat="1"/>
    <xf borderId="0" fillId="0" fontId="1" numFmtId="165" xfId="0" applyFont="1" applyNumberFormat="1"/>
    <xf borderId="34" fillId="3" fontId="20" numFmtId="0" xfId="0" applyAlignment="1" applyBorder="1" applyFont="1">
      <alignment horizontal="right" readingOrder="0" shrinkToFit="0" wrapText="1"/>
    </xf>
    <xf borderId="34" fillId="3" fontId="20" numFmtId="0" xfId="0" applyAlignment="1" applyBorder="1" applyFont="1">
      <alignment readingOrder="0" shrinkToFit="0" wrapText="1"/>
    </xf>
    <xf borderId="34" fillId="3" fontId="20" numFmtId="14" xfId="0" applyAlignment="1" applyBorder="1" applyFont="1" applyNumberFormat="1">
      <alignment horizontal="right" shrinkToFit="0" wrapText="1"/>
    </xf>
    <xf borderId="34" fillId="3" fontId="36" numFmtId="0" xfId="0" applyAlignment="1" applyBorder="1" applyFont="1">
      <alignment shrinkToFit="0" wrapText="1"/>
    </xf>
    <xf borderId="34" fillId="3" fontId="20" numFmtId="166" xfId="0" applyAlignment="1" applyBorder="1" applyFont="1" applyNumberFormat="1">
      <alignment horizontal="center" shrinkToFit="0" wrapText="1"/>
    </xf>
    <xf borderId="34" fillId="3" fontId="20" numFmtId="166" xfId="0" applyAlignment="1" applyBorder="1" applyFont="1" applyNumberFormat="1">
      <alignment horizontal="right" shrinkToFit="0" wrapText="1"/>
    </xf>
    <xf borderId="34" fillId="3" fontId="20" numFmtId="0" xfId="0" applyAlignment="1" applyBorder="1" applyFont="1">
      <alignment horizontal="right" shrinkToFit="0" wrapText="1"/>
    </xf>
    <xf borderId="34" fillId="3" fontId="20" numFmtId="0" xfId="0" applyAlignment="1" applyBorder="1" applyFont="1">
      <alignment shrinkToFit="0" wrapText="1"/>
    </xf>
    <xf borderId="34" fillId="3" fontId="20" numFmtId="0" xfId="0" applyAlignment="1" applyBorder="1" applyFont="1">
      <alignment horizontal="center" shrinkToFit="0" wrapText="1"/>
    </xf>
    <xf borderId="16" fillId="3" fontId="28" numFmtId="0" xfId="0" applyAlignment="1" applyBorder="1" applyFont="1">
      <alignment shrinkToFit="0" wrapText="1"/>
    </xf>
    <xf borderId="16" fillId="3" fontId="20" numFmtId="0" xfId="0" applyBorder="1" applyFont="1"/>
    <xf borderId="43" fillId="3" fontId="20" numFmtId="1" xfId="0" applyAlignment="1" applyBorder="1" applyFont="1" applyNumberFormat="1">
      <alignment horizontal="right" readingOrder="0" shrinkToFit="0" vertical="bottom" wrapText="1"/>
    </xf>
    <xf borderId="34" fillId="3" fontId="20" numFmtId="166" xfId="0" applyAlignment="1" applyBorder="1" applyFont="1" applyNumberFormat="1">
      <alignment horizontal="right" readingOrder="0" shrinkToFit="0" wrapText="1"/>
    </xf>
    <xf borderId="34" fillId="3" fontId="37" numFmtId="0" xfId="0" applyAlignment="1" applyBorder="1" applyFont="1">
      <alignment readingOrder="0" shrinkToFit="0" wrapText="1"/>
    </xf>
    <xf borderId="43" fillId="3" fontId="20" numFmtId="1" xfId="0" applyAlignment="1" applyBorder="1" applyFont="1" applyNumberFormat="1">
      <alignment horizontal="right" shrinkToFit="0" vertical="bottom" wrapText="1"/>
    </xf>
    <xf borderId="34" fillId="6" fontId="20" numFmtId="0" xfId="0" applyAlignment="1" applyBorder="1" applyFill="1" applyFont="1">
      <alignment readingOrder="0" vertical="bottom"/>
    </xf>
    <xf borderId="34" fillId="6" fontId="20" numFmtId="166" xfId="0" applyAlignment="1" applyBorder="1" applyFont="1" applyNumberFormat="1">
      <alignment horizontal="right" readingOrder="0" vertical="bottom"/>
    </xf>
    <xf borderId="34" fillId="6" fontId="38" numFmtId="0" xfId="0" applyAlignment="1" applyBorder="1" applyFont="1">
      <alignment readingOrder="0" vertical="bottom"/>
    </xf>
    <xf borderId="43" fillId="6" fontId="20" numFmtId="1" xfId="0" applyAlignment="1" applyBorder="1" applyFont="1" applyNumberFormat="1">
      <alignment horizontal="right" vertical="bottom"/>
    </xf>
    <xf borderId="34" fillId="6" fontId="20" numFmtId="0" xfId="0" applyAlignment="1" applyBorder="1" applyFont="1">
      <alignment horizontal="right" readingOrder="0" vertical="bottom"/>
    </xf>
    <xf borderId="34" fillId="6" fontId="20" numFmtId="0" xfId="0" applyAlignment="1" applyBorder="1" applyFont="1">
      <alignment horizontal="right" vertical="bottom"/>
    </xf>
    <xf borderId="34" fillId="6" fontId="20" numFmtId="0" xfId="0" applyAlignment="1" applyBorder="1" applyFont="1">
      <alignment vertical="bottom"/>
    </xf>
    <xf borderId="34" fillId="6" fontId="20" numFmtId="0" xfId="0" applyAlignment="1" applyBorder="1" applyFont="1">
      <alignment horizontal="center" readingOrder="0" vertical="bottom"/>
    </xf>
    <xf borderId="34" fillId="6" fontId="20" numFmtId="1" xfId="0" applyAlignment="1" applyBorder="1" applyFont="1" applyNumberFormat="1">
      <alignment horizontal="left" vertical="bottom"/>
    </xf>
    <xf borderId="16" fillId="3" fontId="39" numFmtId="0" xfId="0" applyAlignment="1" applyBorder="1" applyFont="1">
      <alignment vertical="bottom"/>
    </xf>
    <xf borderId="16" fillId="3" fontId="20" numFmtId="0" xfId="0" applyAlignment="1" applyBorder="1" applyFont="1">
      <alignment shrinkToFit="0" vertical="bottom" wrapText="0"/>
    </xf>
    <xf borderId="43" fillId="3" fontId="40" numFmtId="1" xfId="0" applyAlignment="1" applyBorder="1" applyFont="1" applyNumberFormat="1">
      <alignment readingOrder="0" vertical="bottom"/>
    </xf>
    <xf borderId="43" fillId="6" fontId="20" numFmtId="1" xfId="0" applyAlignment="1" applyBorder="1" applyFont="1" applyNumberFormat="1">
      <alignment horizontal="right" readingOrder="0" vertical="bottom"/>
    </xf>
    <xf borderId="34" fillId="3" fontId="20" numFmtId="0" xfId="0" applyAlignment="1" applyBorder="1" applyFont="1">
      <alignment horizontal="center" readingOrder="0" shrinkToFit="0" wrapText="1"/>
    </xf>
    <xf borderId="43" fillId="3" fontId="40" numFmtId="1" xfId="0" applyAlignment="1" applyBorder="1" applyFont="1" applyNumberFormat="1">
      <alignment vertical="bottom"/>
    </xf>
    <xf borderId="34" fillId="3" fontId="20" numFmtId="14" xfId="0" applyAlignment="1" applyBorder="1" applyFont="1" applyNumberFormat="1">
      <alignment horizontal="right" readingOrder="0" shrinkToFit="0" wrapText="1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169" xfId="0" applyAlignment="1" applyFont="1" applyNumberFormat="1">
      <alignment readingOrder="0"/>
    </xf>
    <xf borderId="0" fillId="0" fontId="41" numFmtId="0" xfId="0" applyFont="1"/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31" numFmtId="1" xfId="0" applyFont="1" applyNumberFormat="1"/>
    <xf quotePrefix="1"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34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left" readingOrder="0"/>
    </xf>
    <xf borderId="34" fillId="0" fontId="1" numFmtId="0" xfId="0" applyBorder="1" applyFont="1"/>
    <xf borderId="34" fillId="0" fontId="1" numFmtId="4" xfId="0" applyBorder="1" applyFont="1" applyNumberFormat="1"/>
    <xf borderId="34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39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0" fontId="1" numFmtId="171" xfId="0" applyBorder="1" applyFont="1" applyNumberFormat="1"/>
    <xf borderId="31" fillId="0" fontId="3" numFmtId="0" xfId="0" applyBorder="1" applyFont="1"/>
    <xf borderId="31" fillId="0" fontId="1" numFmtId="0" xfId="0" applyBorder="1" applyFont="1"/>
    <xf borderId="32" fillId="0" fontId="1" numFmtId="0" xfId="0" applyBorder="1" applyFont="1"/>
    <xf borderId="38" fillId="0" fontId="1" numFmtId="0" xfId="0" applyBorder="1" applyFont="1"/>
    <xf borderId="19" fillId="0" fontId="1" numFmtId="0" xfId="0" applyAlignment="1" applyBorder="1" applyFont="1">
      <alignment readingOrder="0"/>
    </xf>
    <xf borderId="44" fillId="3" fontId="43" numFmtId="168" xfId="0" applyAlignment="1" applyBorder="1" applyFont="1" applyNumberFormat="1">
      <alignment horizontal="center" readingOrder="0"/>
    </xf>
    <xf borderId="44" fillId="3" fontId="43" numFmtId="0" xfId="0" applyAlignment="1" applyBorder="1" applyFont="1">
      <alignment horizontal="center" readingOrder="0"/>
    </xf>
    <xf borderId="44" fillId="3" fontId="21" numFmtId="0" xfId="0" applyAlignment="1" applyBorder="1" applyFont="1">
      <alignment horizontal="center" readingOrder="0"/>
    </xf>
    <xf borderId="44" fillId="7" fontId="21" numFmtId="0" xfId="0" applyAlignment="1" applyBorder="1" applyFill="1" applyFont="1">
      <alignment horizontal="left" readingOrder="0"/>
    </xf>
    <xf borderId="44" fillId="7" fontId="43" numFmtId="0" xfId="0" applyAlignment="1" applyBorder="1" applyFont="1">
      <alignment horizontal="center"/>
    </xf>
    <xf borderId="44" fillId="7" fontId="43" numFmtId="168" xfId="0" applyAlignment="1" applyBorder="1" applyFont="1" applyNumberFormat="1">
      <alignment horizontal="center" readingOrder="0"/>
    </xf>
    <xf borderId="44" fillId="7" fontId="43" numFmtId="0" xfId="0" applyAlignment="1" applyBorder="1" applyFont="1">
      <alignment horizontal="center" readingOrder="0"/>
    </xf>
    <xf borderId="44" fillId="3" fontId="21" numFmtId="0" xfId="0" applyAlignment="1" applyBorder="1" applyFont="1">
      <alignment horizontal="left" readingOrder="0"/>
    </xf>
    <xf borderId="44" fillId="3" fontId="43" numFmtId="0" xfId="0" applyAlignment="1" applyBorder="1" applyFont="1">
      <alignment horizontal="center"/>
    </xf>
    <xf borderId="44" fillId="7" fontId="21" numFmtId="0" xfId="0" applyAlignment="1" applyBorder="1" applyFont="1">
      <alignment horizontal="center" readingOrder="0"/>
    </xf>
    <xf borderId="44" fillId="3" fontId="43" numFmtId="0" xfId="0" applyAlignment="1" applyBorder="1" applyFont="1">
      <alignment horizontal="left"/>
    </xf>
    <xf borderId="44" fillId="7" fontId="43" numFmtId="0" xfId="0" applyAlignment="1" applyBorder="1" applyFont="1">
      <alignment horizontal="left"/>
    </xf>
    <xf borderId="44" fillId="3" fontId="43" numFmtId="0" xfId="0" applyAlignment="1" applyBorder="1" applyFont="1">
      <alignment horizontal="left" readingOrder="0"/>
    </xf>
    <xf borderId="44" fillId="7" fontId="43" numFmtId="0" xfId="0" applyAlignment="1" applyBorder="1" applyFont="1">
      <alignment horizontal="left" readingOrder="0"/>
    </xf>
    <xf borderId="44" fillId="0" fontId="1" numFmtId="0" xfId="0" applyBorder="1" applyFont="1"/>
    <xf borderId="0" fillId="0" fontId="1" numFmtId="0" xfId="0" applyAlignment="1" applyFont="1">
      <alignment horizontal="left"/>
    </xf>
    <xf borderId="0" fillId="0" fontId="41" numFmtId="0" xfId="0" applyFont="1"/>
    <xf borderId="0" fillId="0" fontId="1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38" fillId="0" fontId="1" numFmtId="0" xfId="0" applyAlignment="1" applyBorder="1" applyFont="1">
      <alignment horizontal="center" readingOrder="0" vertical="center"/>
    </xf>
    <xf borderId="39" fillId="0" fontId="3" numFmtId="0" xfId="0" applyBorder="1" applyFont="1"/>
    <xf borderId="35" fillId="0" fontId="1" numFmtId="0" xfId="0" applyAlignment="1" applyBorder="1" applyFont="1">
      <alignment horizontal="center" readingOrder="0"/>
    </xf>
    <xf borderId="30" fillId="0" fontId="3" numFmtId="0" xfId="0" applyBorder="1" applyFont="1"/>
    <xf borderId="32" fillId="0" fontId="3" numFmtId="0" xfId="0" applyBorder="1" applyFont="1"/>
    <xf borderId="45" fillId="0" fontId="1" numFmtId="0" xfId="0" applyAlignment="1" applyBorder="1" applyFont="1">
      <alignment readingOrder="0"/>
    </xf>
    <xf borderId="37" fillId="0" fontId="1" numFmtId="0" xfId="0" applyAlignment="1" applyBorder="1" applyFont="1">
      <alignment readingOrder="0"/>
    </xf>
    <xf borderId="46" fillId="0" fontId="1" numFmtId="0" xfId="0" applyAlignment="1" applyBorder="1" applyFont="1">
      <alignment readingOrder="0"/>
    </xf>
    <xf borderId="46" fillId="0" fontId="1" numFmtId="0" xfId="0" applyAlignment="1" applyBorder="1" applyFont="1">
      <alignment horizontal="center" readingOrder="0" shrinkToFit="0" vertical="center" wrapText="1"/>
    </xf>
    <xf borderId="46" fillId="0" fontId="3" numFmtId="0" xfId="0" applyBorder="1" applyFont="1"/>
    <xf borderId="37" fillId="0" fontId="1" numFmtId="0" xfId="0" applyBorder="1" applyFont="1"/>
    <xf borderId="43" fillId="0" fontId="3" numFmtId="0" xfId="0" applyBorder="1" applyFont="1"/>
    <xf borderId="46" fillId="0" fontId="1" numFmtId="0" xfId="0" applyBorder="1" applyFont="1"/>
    <xf borderId="43" fillId="0" fontId="1" numFmtId="0" xfId="0" applyBorder="1" applyFont="1"/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0" fontId="44" numFmtId="0" xfId="0" applyAlignment="1" applyFont="1">
      <alignment readingOrder="0"/>
    </xf>
    <xf borderId="0" fillId="0" fontId="44" numFmtId="0" xfId="0" applyFont="1"/>
    <xf borderId="0" fillId="0" fontId="45" numFmtId="0" xfId="0" applyAlignment="1" applyFont="1">
      <alignment readingOrder="0"/>
    </xf>
    <xf borderId="38" fillId="0" fontId="4" numFmtId="0" xfId="0" applyBorder="1" applyFont="1"/>
    <xf borderId="8" fillId="0" fontId="4" numFmtId="0" xfId="0" applyBorder="1" applyFont="1"/>
    <xf borderId="39" fillId="0" fontId="4" numFmtId="0" xfId="0" applyBorder="1" applyFont="1"/>
    <xf borderId="19" fillId="0" fontId="4" numFmtId="0" xfId="0" applyBorder="1" applyFont="1"/>
    <xf borderId="0" fillId="0" fontId="46" numFmtId="0" xfId="0" applyFont="1"/>
    <xf borderId="29" fillId="0" fontId="4" numFmtId="0" xfId="0" applyBorder="1" applyFont="1"/>
    <xf borderId="0" fillId="0" fontId="27" numFmtId="0" xfId="0" applyAlignment="1" applyFont="1">
      <alignment horizontal="center" readingOrder="0"/>
    </xf>
    <xf borderId="0" fillId="0" fontId="47" numFmtId="0" xfId="0" applyFont="1"/>
    <xf borderId="19" fillId="0" fontId="46" numFmtId="0" xfId="0" applyAlignment="1" applyBorder="1" applyFont="1">
      <alignment horizontal="center"/>
    </xf>
    <xf borderId="0" fillId="0" fontId="46" numFmtId="0" xfId="0" applyAlignment="1" applyFont="1">
      <alignment horizontal="center"/>
    </xf>
    <xf borderId="0" fillId="0" fontId="48" numFmtId="0" xfId="0" applyAlignment="1" applyFont="1">
      <alignment horizontal="center" readingOrder="0"/>
    </xf>
    <xf borderId="30" fillId="0" fontId="49" numFmtId="0" xfId="0" applyAlignment="1" applyBorder="1" applyFont="1">
      <alignment horizontal="center" readingOrder="0"/>
    </xf>
    <xf borderId="35" fillId="8" fontId="21" numFmtId="0" xfId="0" applyAlignment="1" applyBorder="1" applyFill="1" applyFont="1">
      <alignment horizontal="right" readingOrder="0" vertical="center"/>
    </xf>
    <xf borderId="35" fillId="9" fontId="12" numFmtId="0" xfId="0" applyAlignment="1" applyBorder="1" applyFill="1" applyFont="1">
      <alignment horizontal="center" readingOrder="0"/>
    </xf>
    <xf borderId="35" fillId="0" fontId="4" numFmtId="0" xfId="0" applyAlignment="1" applyBorder="1" applyFont="1">
      <alignment horizontal="left" readingOrder="0"/>
    </xf>
    <xf borderId="36" fillId="0" fontId="4" numFmtId="0" xfId="0" applyAlignment="1" applyBorder="1" applyFont="1">
      <alignment horizontal="left" readingOrder="0"/>
    </xf>
    <xf borderId="36" fillId="0" fontId="4" numFmtId="0" xfId="0" applyBorder="1" applyFont="1"/>
    <xf borderId="37" fillId="0" fontId="4" numFmtId="172" xfId="0" applyBorder="1" applyFont="1" applyNumberFormat="1"/>
    <xf borderId="38" fillId="9" fontId="12" numFmtId="0" xfId="0" applyAlignment="1" applyBorder="1" applyFont="1">
      <alignment horizontal="center"/>
    </xf>
    <xf borderId="8" fillId="0" fontId="3" numFmtId="0" xfId="0" applyBorder="1" applyFont="1"/>
    <xf borderId="35" fillId="0" fontId="4" numFmtId="0" xfId="0" applyBorder="1" applyFont="1"/>
    <xf borderId="37" fillId="0" fontId="4" numFmtId="0" xfId="0" applyBorder="1" applyFont="1"/>
    <xf borderId="0" fillId="0" fontId="33" numFmtId="0" xfId="0" applyFont="1"/>
    <xf borderId="34" fillId="0" fontId="4" numFmtId="0" xfId="0" applyBorder="1" applyFont="1"/>
    <xf borderId="35" fillId="2" fontId="12" numFmtId="0" xfId="0" applyAlignment="1" applyBorder="1" applyFont="1">
      <alignment readingOrder="0" shrinkToFit="0" vertical="center" wrapText="1"/>
    </xf>
    <xf borderId="35" fillId="0" fontId="12" numFmtId="0" xfId="0" applyAlignment="1" applyBorder="1" applyFont="1">
      <alignment readingOrder="0"/>
    </xf>
    <xf borderId="35" fillId="0" fontId="12" numFmtId="1" xfId="0" applyAlignment="1" applyBorder="1" applyFont="1" applyNumberFormat="1">
      <alignment horizontal="left"/>
    </xf>
    <xf borderId="35" fillId="0" fontId="12" numFmtId="0" xfId="0" applyBorder="1" applyFont="1"/>
    <xf borderId="35" fillId="0" fontId="12" numFmtId="14" xfId="0" applyAlignment="1" applyBorder="1" applyFont="1" applyNumberFormat="1">
      <alignment horizontal="left"/>
    </xf>
    <xf borderId="0" fillId="0" fontId="33" numFmtId="0" xfId="0" applyAlignment="1" applyFont="1">
      <alignment readingOrder="0"/>
    </xf>
    <xf borderId="34" fillId="0" fontId="4" numFmtId="0" xfId="0" applyAlignment="1" applyBorder="1" applyFont="1">
      <alignment horizontal="center" readingOrder="0" vertical="center"/>
    </xf>
    <xf borderId="45" fillId="0" fontId="4" numFmtId="0" xfId="0" applyAlignment="1" applyBorder="1" applyFont="1">
      <alignment horizontal="center" vertical="center"/>
    </xf>
    <xf borderId="35" fillId="0" fontId="33" numFmtId="0" xfId="0" applyAlignment="1" applyBorder="1" applyFont="1">
      <alignment horizontal="center" readingOrder="0"/>
    </xf>
    <xf borderId="34" fillId="0" fontId="33" numFmtId="0" xfId="0" applyAlignment="1" applyBorder="1" applyFont="1">
      <alignment horizontal="center" readingOrder="0"/>
    </xf>
    <xf borderId="0" fillId="0" fontId="4" numFmtId="165" xfId="0" applyAlignment="1" applyFont="1" applyNumberFormat="1">
      <alignment readingOrder="0"/>
    </xf>
    <xf borderId="19" fillId="0" fontId="28" numFmtId="0" xfId="0" applyBorder="1" applyFont="1"/>
    <xf borderId="0" fillId="0" fontId="28" numFmtId="0" xfId="0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4" fillId="0" fontId="12" numFmtId="0" xfId="0" applyAlignment="1" applyBorder="1" applyFont="1">
      <alignment horizontal="right" vertical="center"/>
    </xf>
    <xf borderId="19" fillId="0" fontId="4" numFmtId="0" xfId="0" applyAlignment="1" applyBorder="1" applyFont="1">
      <alignment horizontal="left" shrinkToFit="0" wrapText="1"/>
    </xf>
    <xf borderId="34" fillId="0" fontId="12" numFmtId="0" xfId="0" applyAlignment="1" applyBorder="1" applyFont="1">
      <alignment horizontal="right"/>
    </xf>
    <xf borderId="0" fillId="0" fontId="39" numFmtId="0" xfId="0" applyFont="1"/>
    <xf borderId="0" fillId="0" fontId="50" numFmtId="0" xfId="0" applyAlignment="1" applyFont="1">
      <alignment horizontal="center" readingOrder="0"/>
    </xf>
    <xf borderId="0" fillId="0" fontId="51" numFmtId="0" xfId="0" applyAlignment="1" applyFont="1">
      <alignment horizontal="center" readingOrder="0"/>
    </xf>
    <xf borderId="31" fillId="0" fontId="51" numFmtId="0" xfId="0" applyAlignment="1" applyBorder="1" applyFont="1">
      <alignment horizontal="center" readingOrder="0"/>
    </xf>
    <xf borderId="0" fillId="0" fontId="52" numFmtId="0" xfId="0" applyAlignment="1" applyFont="1">
      <alignment horizontal="center" readingOrder="0" shrinkToFit="0" wrapText="1"/>
    </xf>
    <xf borderId="0" fillId="0" fontId="33" numFmtId="0" xfId="0" applyAlignment="1" applyFont="1">
      <alignment horizontal="center" readingOrder="0" shrinkToFit="0" wrapText="1"/>
    </xf>
    <xf borderId="34" fillId="0" fontId="52" numFmtId="0" xfId="0" applyAlignment="1" applyBorder="1" applyFont="1">
      <alignment horizontal="center" readingOrder="0" shrinkToFit="0" wrapText="1"/>
    </xf>
    <xf borderId="34" fillId="0" fontId="12" numFmtId="0" xfId="0" applyAlignment="1" applyBorder="1" applyFont="1">
      <alignment horizontal="center" readingOrder="0"/>
    </xf>
    <xf borderId="34" fillId="0" fontId="12" numFmtId="0" xfId="0" applyAlignment="1" applyBorder="1" applyFont="1">
      <alignment horizontal="center"/>
    </xf>
    <xf borderId="34" fillId="0" fontId="33" numFmtId="0" xfId="0" applyAlignment="1" applyBorder="1" applyFont="1">
      <alignment horizontal="center" readingOrder="0" shrinkToFit="0" wrapText="1"/>
    </xf>
    <xf borderId="35" fillId="0" fontId="1" numFmtId="0" xfId="0" applyAlignment="1" applyBorder="1" applyFont="1">
      <alignment readingOrder="0" vertical="center"/>
    </xf>
    <xf borderId="36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Pagos-style">
      <tableStyleElement dxfId="1" type="firstRowStripe"/>
      <tableStyleElement dxfId="2" type="secondRowStripe"/>
    </tableStyle>
    <tableStyle count="2" pivot="0" name="Pagos-style 2">
      <tableStyleElement dxfId="1" type="firstRowStripe"/>
      <tableStyleElement dxfId="2" type="secondRowStripe"/>
    </tableStyle>
    <tableStyle count="3" pivot="0" name="Insc-style">
      <tableStyleElement dxfId="3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0</xdr:row>
      <xdr:rowOff>219075</xdr:rowOff>
    </xdr:from>
    <xdr:ext cx="600075" cy="590550"/>
    <xdr:grpSp>
      <xdr:nvGrpSpPr>
        <xdr:cNvPr id="2" name="Shape 2" title="Dibujo"/>
        <xdr:cNvGrpSpPr/>
      </xdr:nvGrpSpPr>
      <xdr:grpSpPr>
        <a:xfrm>
          <a:off x="81850" y="180350"/>
          <a:ext cx="664800" cy="661800"/>
          <a:chOff x="81850" y="180350"/>
          <a:chExt cx="664800" cy="661800"/>
        </a:xfrm>
      </xdr:grpSpPr>
      <xdr:sp>
        <xdr:nvSpPr>
          <xdr:cNvPr id="3" name="Shape 3"/>
          <xdr:cNvSpPr/>
        </xdr:nvSpPr>
        <xdr:spPr>
          <a:xfrm>
            <a:off x="81850" y="204500"/>
            <a:ext cx="664800" cy="613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04550" y="180350"/>
            <a:ext cx="419400" cy="66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100"/>
              <a:t>X</a:t>
            </a:r>
            <a:endParaRPr b="1" sz="3100"/>
          </a:p>
        </xdr:txBody>
      </xdr:sp>
    </xdr:grpSp>
    <xdr:clientData fLocksWithSheet="0"/>
  </xdr:oneCellAnchor>
  <xdr:oneCellAnchor>
    <xdr:from>
      <xdr:col>1</xdr:col>
      <xdr:colOff>752475</xdr:colOff>
      <xdr:row>1</xdr:row>
      <xdr:rowOff>47625</xdr:rowOff>
    </xdr:from>
    <xdr:ext cx="1362075" cy="809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38</xdr:row>
      <xdr:rowOff>28575</xdr:rowOff>
    </xdr:from>
    <xdr:ext cx="1095375" cy="3333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0</xdr:row>
      <xdr:rowOff>219075</xdr:rowOff>
    </xdr:from>
    <xdr:ext cx="600075" cy="590550"/>
    <xdr:grpSp>
      <xdr:nvGrpSpPr>
        <xdr:cNvPr id="2" name="Shape 2" title="Dibujo"/>
        <xdr:cNvGrpSpPr/>
      </xdr:nvGrpSpPr>
      <xdr:grpSpPr>
        <a:xfrm>
          <a:off x="81850" y="180350"/>
          <a:ext cx="664800" cy="661800"/>
          <a:chOff x="81850" y="180350"/>
          <a:chExt cx="664800" cy="661800"/>
        </a:xfrm>
      </xdr:grpSpPr>
      <xdr:sp>
        <xdr:nvSpPr>
          <xdr:cNvPr id="3" name="Shape 3"/>
          <xdr:cNvSpPr/>
        </xdr:nvSpPr>
        <xdr:spPr>
          <a:xfrm>
            <a:off x="81850" y="204500"/>
            <a:ext cx="664800" cy="6135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04550" y="180350"/>
            <a:ext cx="419400" cy="66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3100"/>
              <a:t>X</a:t>
            </a:r>
            <a:endParaRPr b="1" sz="3100"/>
          </a:p>
        </xdr:txBody>
      </xdr:sp>
    </xdr:grpSp>
    <xdr:clientData fLocksWithSheet="0"/>
  </xdr:oneCellAnchor>
  <xdr:oneCellAnchor>
    <xdr:from>
      <xdr:col>10</xdr:col>
      <xdr:colOff>400050</xdr:colOff>
      <xdr:row>31</xdr:row>
      <xdr:rowOff>28575</xdr:rowOff>
    </xdr:from>
    <xdr:ext cx="1095375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0</xdr:row>
      <xdr:rowOff>219075</xdr:rowOff>
    </xdr:from>
    <xdr:ext cx="1552575" cy="80010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29</xdr:row>
      <xdr:rowOff>133350</xdr:rowOff>
    </xdr:from>
    <xdr:ext cx="1162050" cy="15240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0</xdr:row>
      <xdr:rowOff>0</xdr:rowOff>
    </xdr:from>
    <xdr:ext cx="1924050" cy="11239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29</xdr:row>
      <xdr:rowOff>133350</xdr:rowOff>
    </xdr:from>
    <xdr:ext cx="1162050" cy="15240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0</xdr:row>
      <xdr:rowOff>0</xdr:rowOff>
    </xdr:from>
    <xdr:ext cx="1924050" cy="11239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29</xdr:row>
      <xdr:rowOff>133350</xdr:rowOff>
    </xdr:from>
    <xdr:ext cx="1162050" cy="15240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0</xdr:row>
      <xdr:rowOff>0</xdr:rowOff>
    </xdr:from>
    <xdr:ext cx="1924050" cy="11239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29</xdr:row>
      <xdr:rowOff>133350</xdr:rowOff>
    </xdr:from>
    <xdr:ext cx="1162050" cy="1524000"/>
    <xdr:pic>
      <xdr:nvPicPr>
        <xdr:cNvPr id="0" name="image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0</xdr:row>
      <xdr:rowOff>0</xdr:rowOff>
    </xdr:from>
    <xdr:ext cx="1924050" cy="11239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95250</xdr:rowOff>
    </xdr:from>
    <xdr:ext cx="1647825" cy="10477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2076450</xdr:colOff>
      <xdr:row>51</xdr:row>
      <xdr:rowOff>19050</xdr:rowOff>
    </xdr:from>
    <xdr:ext cx="1209675" cy="1600200"/>
    <xdr:pic>
      <xdr:nvPicPr>
        <xdr:cNvPr id="0" name="image6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142875</xdr:rowOff>
    </xdr:from>
    <xdr:ext cx="1771650" cy="12096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5</xdr:row>
      <xdr:rowOff>104775</xdr:rowOff>
    </xdr:from>
    <xdr:ext cx="2171700" cy="6572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</xdr:row>
      <xdr:rowOff>114300</xdr:rowOff>
    </xdr:from>
    <xdr:ext cx="1247775" cy="126682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26</xdr:row>
      <xdr:rowOff>104775</xdr:rowOff>
    </xdr:from>
    <xdr:ext cx="1181100" cy="676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</xdr:row>
      <xdr:rowOff>133350</xdr:rowOff>
    </xdr:from>
    <xdr:ext cx="1181100" cy="676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26</xdr:row>
      <xdr:rowOff>104775</xdr:rowOff>
    </xdr:from>
    <xdr:ext cx="971550" cy="12763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</xdr:row>
      <xdr:rowOff>133350</xdr:rowOff>
    </xdr:from>
    <xdr:ext cx="971550" cy="12763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25</xdr:row>
      <xdr:rowOff>104775</xdr:rowOff>
    </xdr:from>
    <xdr:ext cx="1181100" cy="676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</xdr:row>
      <xdr:rowOff>133350</xdr:rowOff>
    </xdr:from>
    <xdr:ext cx="1181100" cy="67627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25</xdr:row>
      <xdr:rowOff>104775</xdr:rowOff>
    </xdr:from>
    <xdr:ext cx="971550" cy="12763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</xdr:row>
      <xdr:rowOff>133350</xdr:rowOff>
    </xdr:from>
    <xdr:ext cx="971550" cy="12763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amiliaturche" id="{3356886d-6a2c-465c-a7b3-bec4ef43b88c}" providerId="google-sheets"/>
  <x18tc:person displayName="IDear Misiones" id="{42f44351-2078-4ce3-a9ce-14357799c781}" providerId="google-sheets"/>
</x18tc:personList>
</file>

<file path=xl/tables/table1.xml><?xml version="1.0" encoding="utf-8"?>
<table xmlns="http://schemas.openxmlformats.org/spreadsheetml/2006/main" headerRowCount="0" ref="B1:E4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agos-style" showColumnStripes="0" showFirstColumn="1" showLastColumn="1" showRowStripes="1"/>
</table>
</file>

<file path=xl/tables/table2.xml><?xml version="1.0" encoding="utf-8"?>
<table xmlns="http://schemas.openxmlformats.org/spreadsheetml/2006/main" headerRowCount="0" ref="F1:F43" displayName="Table_2" name="Table_2" id="2">
  <tableColumns count="1">
    <tableColumn name="Column1" id="1"/>
  </tableColumns>
  <tableStyleInfo name="Pag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4" displayName="Table_3" name="Table_3" id="3">
  <tableColumns count="1">
    <tableColumn name="Column1" id="1"/>
  </tableColumns>
  <tableStyleInfo name="Ins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6-20T01:32:58.00" personId="{3356886d-6a2c-465c-a7b3-bec4ef43b88c}" id="{85229fc6-e232-45dc-998a-d4327d7fd2b3}" done="0">
    <x18tc:text xml:space="preserve">debe matricula anterior
1000 Agosto, Septiembre, octrubre noviembre diciembre y matricular Total $8,000</x18tc:text>
  </x18tc:threadedComment>
  <x18tc:threadedComment ref="A1" dT="2022-03-01T13:28:57.00" personId="{42f44351-2078-4ce3-a9ce-14357799c781}" id="{c3effaa8-619d-4220-afea-78338fa4c50a}" done="0">
    <x18tc:text xml:space="preserve">va a pagar el lunes 7</x18tc:text>
  </x18tc:threadedComment>
  <x18tc:threadedComment ref="A1" dT="2021-06-20T01:32:58.00" personId="{3356886d-6a2c-465c-a7b3-bec4ef43b88c}" id="{486352b0-1d39-4f49-a203-50d4f33848a5}" done="0">
    <x18tc:text xml:space="preserve">paga taller 750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1-06-20T01:32:58.00" personId="{3356886d-6a2c-465c-a7b3-bec4ef43b88c}" id="{7ae6fcc5-9291-4c6e-880f-8dbe599ea193}" done="0">
    <x18tc:text xml:space="preserve">pago 4 inscripciones de taller $1000 y llevo un barbijo (debe 290)</x18tc:text>
  </x18tc:threadedComment>
  <x18tc:threadedComment ref="B2" dT="2021-06-20T01:32:58.00" personId="{3356886d-6a2c-465c-a7b3-bec4ef43b88c}" id="{b98af9bb-f9ef-4270-a76d-d3b9a4ce3c01}" done="1">
    <x18tc:text xml:space="preserve">debe diciembre y matricula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flor85pintodasilva@gmail.com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4.56"/>
    <col customWidth="1" min="3" max="3" width="21.11"/>
    <col customWidth="1" min="4" max="16" width="1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45317.678562581015</v>
      </c>
      <c r="B2" s="3" t="s">
        <v>10</v>
      </c>
      <c r="C2" s="3" t="s">
        <v>11</v>
      </c>
      <c r="D2" s="3" t="s">
        <v>12</v>
      </c>
      <c r="E2" s="3">
        <v>6.0</v>
      </c>
      <c r="F2" s="3">
        <v>5.6719844E7</v>
      </c>
      <c r="G2" s="3" t="s">
        <v>13</v>
      </c>
      <c r="H2" s="3">
        <v>3.754401018E9</v>
      </c>
      <c r="I2" s="3" t="s">
        <v>14</v>
      </c>
      <c r="J2" s="3" t="s">
        <v>15</v>
      </c>
    </row>
    <row r="3">
      <c r="A3" s="2">
        <v>45317.68322423611</v>
      </c>
      <c r="B3" s="3" t="s">
        <v>10</v>
      </c>
      <c r="C3" s="3" t="s">
        <v>16</v>
      </c>
      <c r="D3" s="3" t="s">
        <v>12</v>
      </c>
      <c r="E3" s="3">
        <v>9.0</v>
      </c>
      <c r="F3" s="3">
        <v>5.6637457E7</v>
      </c>
      <c r="G3" s="3" t="s">
        <v>13</v>
      </c>
      <c r="H3" s="3">
        <v>3.754401018E9</v>
      </c>
      <c r="I3" s="3" t="s">
        <v>14</v>
      </c>
      <c r="J3" s="3" t="s">
        <v>15</v>
      </c>
    </row>
    <row r="4">
      <c r="A4" s="2">
        <v>45319.47872100695</v>
      </c>
      <c r="B4" s="3" t="s">
        <v>17</v>
      </c>
      <c r="C4" s="3" t="s">
        <v>18</v>
      </c>
      <c r="D4" s="3" t="s">
        <v>19</v>
      </c>
      <c r="E4" s="3">
        <v>26.0</v>
      </c>
      <c r="F4" s="3">
        <v>4.0410777E7</v>
      </c>
      <c r="G4" s="3" t="s">
        <v>20</v>
      </c>
      <c r="H4" s="3">
        <v>3.754495541E9</v>
      </c>
      <c r="I4" s="3" t="s">
        <v>21</v>
      </c>
    </row>
    <row r="5">
      <c r="A5" s="2">
        <v>45319.54640784722</v>
      </c>
      <c r="B5" s="3" t="s">
        <v>22</v>
      </c>
      <c r="C5" s="3" t="s">
        <v>23</v>
      </c>
      <c r="D5" s="3" t="s">
        <v>24</v>
      </c>
      <c r="E5" s="3">
        <v>30.0</v>
      </c>
      <c r="F5" s="3">
        <v>3.6470561E7</v>
      </c>
      <c r="G5" s="3" t="s">
        <v>25</v>
      </c>
      <c r="H5" s="3">
        <v>3.754525043E9</v>
      </c>
      <c r="I5" s="3" t="s">
        <v>21</v>
      </c>
    </row>
    <row r="6">
      <c r="A6" s="2">
        <v>45321.37485552083</v>
      </c>
      <c r="B6" s="3" t="s">
        <v>26</v>
      </c>
      <c r="C6" s="3" t="s">
        <v>27</v>
      </c>
      <c r="D6" s="3" t="s">
        <v>26</v>
      </c>
      <c r="E6" s="3">
        <v>15.0</v>
      </c>
      <c r="F6" s="3">
        <v>4.8889747E7</v>
      </c>
      <c r="G6" s="3" t="s">
        <v>28</v>
      </c>
      <c r="H6" s="3">
        <v>3.754528106E9</v>
      </c>
      <c r="I6" s="3" t="s">
        <v>29</v>
      </c>
    </row>
    <row r="7">
      <c r="A7" s="2">
        <v>45322.8081571875</v>
      </c>
      <c r="B7" s="3" t="s">
        <v>30</v>
      </c>
      <c r="C7" s="3" t="s">
        <v>31</v>
      </c>
      <c r="D7" s="3" t="s">
        <v>30</v>
      </c>
      <c r="E7" s="3" t="s">
        <v>32</v>
      </c>
      <c r="F7" s="4">
        <v>5.3790456E7</v>
      </c>
      <c r="G7" s="3" t="s">
        <v>33</v>
      </c>
      <c r="H7" s="3" t="s">
        <v>34</v>
      </c>
      <c r="I7" s="3" t="s">
        <v>14</v>
      </c>
    </row>
    <row r="8">
      <c r="A8" s="2">
        <v>45322.86454753472</v>
      </c>
      <c r="B8" s="3" t="s">
        <v>35</v>
      </c>
      <c r="C8" s="3" t="s">
        <v>36</v>
      </c>
      <c r="D8" s="3" t="s">
        <v>35</v>
      </c>
      <c r="E8" s="3" t="s">
        <v>37</v>
      </c>
      <c r="F8" s="4">
        <v>5.2064374E7</v>
      </c>
      <c r="G8" s="3" t="s">
        <v>38</v>
      </c>
      <c r="H8" s="3" t="s">
        <v>39</v>
      </c>
      <c r="I8" s="3" t="s">
        <v>29</v>
      </c>
    </row>
    <row r="9">
      <c r="A9" s="2">
        <v>45329.75367982639</v>
      </c>
      <c r="B9" s="3" t="s">
        <v>40</v>
      </c>
      <c r="C9" s="3" t="s">
        <v>41</v>
      </c>
      <c r="D9" s="3" t="s">
        <v>40</v>
      </c>
      <c r="E9" s="3">
        <v>12.0</v>
      </c>
      <c r="F9" s="3">
        <v>5.0940985E7</v>
      </c>
      <c r="G9" s="3" t="s">
        <v>42</v>
      </c>
      <c r="H9" s="3">
        <v>3.755671228E9</v>
      </c>
      <c r="I9" s="3" t="s">
        <v>29</v>
      </c>
      <c r="J9" s="3" t="s">
        <v>43</v>
      </c>
    </row>
    <row r="10">
      <c r="A10" s="2">
        <v>45344.4578769213</v>
      </c>
      <c r="B10" s="3" t="s">
        <v>44</v>
      </c>
      <c r="C10" s="3" t="s">
        <v>45</v>
      </c>
      <c r="D10" s="3" t="s">
        <v>44</v>
      </c>
      <c r="E10" s="3">
        <v>34.0</v>
      </c>
      <c r="F10" s="3">
        <v>3.4422662E7</v>
      </c>
      <c r="G10" s="3" t="s">
        <v>46</v>
      </c>
      <c r="H10" s="3">
        <v>3.754441492E9</v>
      </c>
      <c r="I10" s="3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2.89"/>
    <col customWidth="1" min="2" max="2" width="12.44"/>
    <col customWidth="1" min="3" max="3" width="10.44"/>
    <col customWidth="1" min="4" max="4" width="8.89"/>
    <col customWidth="1" min="5" max="5" width="9.11"/>
    <col customWidth="1" min="6" max="6" width="4.11"/>
    <col customWidth="1" min="7" max="7" width="5.67"/>
    <col customWidth="1" min="8" max="8" width="3.0"/>
    <col customWidth="1" min="9" max="9" width="2.22"/>
    <col customWidth="1" min="10" max="10" width="3.44"/>
    <col customWidth="1" min="11" max="11" width="9.44"/>
    <col customWidth="1" min="12" max="12" width="11.11"/>
    <col customWidth="1" min="13" max="13" width="0.67"/>
  </cols>
  <sheetData>
    <row r="1">
      <c r="A1" s="5"/>
      <c r="B1" s="6" t="s">
        <v>47</v>
      </c>
      <c r="C1" s="7"/>
      <c r="D1" s="7"/>
      <c r="E1" s="7"/>
      <c r="F1" s="7"/>
      <c r="G1" s="7"/>
      <c r="H1" s="7"/>
      <c r="I1" s="7"/>
      <c r="J1" s="7"/>
      <c r="K1" s="7"/>
      <c r="L1" s="8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ht="19.5" customHeight="1">
      <c r="A2" s="11"/>
      <c r="B2" s="12"/>
      <c r="C2" s="13"/>
      <c r="D2" s="13"/>
      <c r="E2" s="14"/>
      <c r="F2" s="12"/>
      <c r="H2" s="15"/>
      <c r="I2" s="16"/>
      <c r="J2" s="15"/>
      <c r="K2" s="15"/>
      <c r="L2" s="17"/>
      <c r="M2" s="18"/>
    </row>
    <row r="3">
      <c r="A3" s="19"/>
      <c r="B3" s="20"/>
      <c r="C3" s="21"/>
      <c r="D3" s="22"/>
      <c r="E3" s="23"/>
      <c r="G3" s="24" t="s">
        <v>48</v>
      </c>
      <c r="H3" s="25"/>
      <c r="I3" s="25"/>
      <c r="J3" s="25"/>
      <c r="K3" s="25"/>
      <c r="L3" s="26"/>
      <c r="M3" s="27"/>
    </row>
    <row r="4" ht="27.0" customHeight="1">
      <c r="A4" s="28"/>
      <c r="B4" s="29"/>
      <c r="C4" s="30"/>
      <c r="D4" s="30"/>
      <c r="E4" s="31"/>
      <c r="F4" s="32"/>
      <c r="G4" s="33" t="s">
        <v>49</v>
      </c>
      <c r="H4" s="34"/>
      <c r="I4" s="35"/>
      <c r="J4" s="36"/>
      <c r="K4" s="37"/>
      <c r="L4" s="38" t="str">
        <f>"0000"&amp;COUNT(G43:G53)+1</f>
        <v>00002</v>
      </c>
      <c r="M4" s="18"/>
    </row>
    <row r="5">
      <c r="A5" s="39"/>
      <c r="B5" s="40" t="s">
        <v>50</v>
      </c>
      <c r="E5" s="23"/>
      <c r="F5" s="41"/>
      <c r="G5" s="42" t="s">
        <v>51</v>
      </c>
      <c r="H5" s="43"/>
      <c r="J5" s="44"/>
      <c r="K5" s="45">
        <f>TODAY()</f>
        <v>46197</v>
      </c>
      <c r="L5" s="46"/>
      <c r="M5" s="18"/>
    </row>
    <row r="6" ht="24.75" customHeight="1">
      <c r="A6" s="47"/>
      <c r="B6" s="48" t="s">
        <v>52</v>
      </c>
      <c r="C6" s="49"/>
      <c r="D6" s="49"/>
      <c r="E6" s="50"/>
      <c r="F6" s="51"/>
      <c r="G6" s="52" t="s">
        <v>53</v>
      </c>
      <c r="H6" s="43"/>
      <c r="J6" s="44"/>
      <c r="K6" s="44"/>
      <c r="L6" s="53"/>
      <c r="M6" s="54"/>
    </row>
    <row r="7">
      <c r="B7" s="55"/>
      <c r="C7" s="56" t="s">
        <v>54</v>
      </c>
      <c r="D7" s="57"/>
      <c r="E7" s="58"/>
      <c r="F7" s="51"/>
      <c r="G7" s="52" t="s">
        <v>55</v>
      </c>
      <c r="H7" s="43"/>
      <c r="J7" s="44"/>
      <c r="K7" s="44"/>
      <c r="L7" s="53"/>
      <c r="M7" s="54"/>
    </row>
    <row r="8">
      <c r="A8" s="59"/>
      <c r="B8" s="60" t="s">
        <v>56</v>
      </c>
      <c r="C8" s="61"/>
      <c r="D8" s="62"/>
      <c r="E8" s="63"/>
      <c r="F8" s="64"/>
      <c r="G8" s="65" t="s">
        <v>57</v>
      </c>
      <c r="H8" s="66"/>
      <c r="I8" s="67"/>
      <c r="J8" s="68"/>
      <c r="K8" s="69"/>
      <c r="L8" s="70"/>
      <c r="M8" s="18"/>
    </row>
    <row r="9" ht="15.75" customHeight="1">
      <c r="A9" s="71"/>
      <c r="B9" s="72" t="s">
        <v>58</v>
      </c>
      <c r="L9" s="73"/>
      <c r="M9" s="74"/>
    </row>
    <row r="10" ht="16.5" customHeight="1">
      <c r="A10" s="75"/>
      <c r="B10" s="76" t="s">
        <v>59</v>
      </c>
      <c r="C10" s="77" t="s">
        <v>60</v>
      </c>
      <c r="G10" s="78"/>
      <c r="H10" s="78"/>
      <c r="I10" s="78"/>
      <c r="J10" s="78"/>
      <c r="K10" s="79" t="s">
        <v>61</v>
      </c>
      <c r="L10" s="80">
        <f>VLOOKUP(C10,formulario!C1:R1006,14,0)</f>
        <v>55046930</v>
      </c>
      <c r="M10" s="81"/>
    </row>
    <row r="11" ht="16.5" customHeight="1">
      <c r="A11" s="75"/>
      <c r="B11" s="76" t="s">
        <v>62</v>
      </c>
      <c r="C11" s="82" t="str">
        <f>VLOOKUP(C10,formulario!C1:J1006,4,0)</f>
        <v>Mecking 256</v>
      </c>
      <c r="D11" s="83"/>
      <c r="E11" s="83"/>
      <c r="F11" s="83"/>
      <c r="G11" s="78"/>
      <c r="H11" s="78"/>
      <c r="I11" s="78"/>
      <c r="J11" s="78"/>
      <c r="K11" s="79" t="s">
        <v>63</v>
      </c>
      <c r="L11" s="80">
        <f>VLOOKUP(C10,formulario!C1:J1006,5,0)</f>
        <v>3754456868</v>
      </c>
      <c r="M11" s="81"/>
    </row>
    <row r="12" ht="16.5" customHeight="1">
      <c r="A12" s="75"/>
      <c r="B12" s="84" t="s">
        <v>64</v>
      </c>
      <c r="C12" s="85">
        <f>VLOOKUP(C10,formulario!C1:N1006,10,0)</f>
        <v>34515584</v>
      </c>
      <c r="D12" s="86"/>
      <c r="E12" s="87"/>
      <c r="F12" s="87"/>
      <c r="G12" s="87"/>
      <c r="H12" s="87"/>
      <c r="I12" s="87"/>
      <c r="J12" s="88"/>
      <c r="K12" s="88"/>
      <c r="L12" s="89"/>
      <c r="M12" s="90"/>
    </row>
    <row r="13" ht="4.5" customHeight="1">
      <c r="A13" s="10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</row>
    <row r="14" ht="15.75" customHeight="1">
      <c r="A14" s="93"/>
      <c r="B14" s="94" t="s">
        <v>65</v>
      </c>
      <c r="C14" s="95" t="s">
        <v>66</v>
      </c>
      <c r="D14" s="96"/>
      <c r="E14" s="96"/>
      <c r="F14" s="96"/>
      <c r="G14" s="96"/>
      <c r="H14" s="96"/>
      <c r="I14" s="96"/>
      <c r="J14" s="96"/>
      <c r="K14" s="97"/>
      <c r="L14" s="98" t="s">
        <v>67</v>
      </c>
      <c r="M14" s="99"/>
    </row>
    <row r="15" ht="3.0" customHeight="1">
      <c r="A15" s="1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2"/>
    </row>
    <row r="16" ht="15.75" customHeight="1">
      <c r="A16" s="100"/>
      <c r="B16" s="101" t="s">
        <v>68</v>
      </c>
      <c r="C16" s="102" t="s">
        <v>69</v>
      </c>
      <c r="D16" s="102"/>
      <c r="E16" s="102"/>
      <c r="F16" s="102" t="str">
        <f>B16&amp; " 2026"</f>
        <v>Junio 2026</v>
      </c>
      <c r="G16" s="102"/>
      <c r="H16" s="102"/>
      <c r="I16" s="102"/>
      <c r="J16" s="102"/>
      <c r="K16" s="102"/>
      <c r="L16" s="103">
        <v>25000.0</v>
      </c>
      <c r="M16" s="104"/>
      <c r="N16" s="105"/>
      <c r="O16" s="105"/>
      <c r="P16" s="105"/>
      <c r="Q16" s="106"/>
      <c r="R16" s="106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 ht="15.75" customHeight="1">
      <c r="A17" s="100"/>
      <c r="B17" s="108"/>
      <c r="C17" s="109" t="s">
        <v>70</v>
      </c>
      <c r="D17" s="109"/>
      <c r="E17" s="109"/>
      <c r="F17" s="109"/>
      <c r="G17" s="109"/>
      <c r="H17" s="109"/>
      <c r="I17" s="109"/>
      <c r="J17" s="109"/>
      <c r="K17" s="109"/>
      <c r="L17" s="103">
        <v>20000.0</v>
      </c>
      <c r="M17" s="110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</row>
    <row r="18" ht="15.75" customHeight="1">
      <c r="A18" s="100"/>
      <c r="B18" s="112"/>
      <c r="C18" s="109"/>
      <c r="D18" s="109"/>
      <c r="E18" s="109"/>
      <c r="F18" s="109"/>
      <c r="G18" s="109"/>
      <c r="H18" s="109"/>
      <c r="I18" s="109"/>
      <c r="J18" s="109"/>
      <c r="K18" s="109"/>
      <c r="L18" s="113"/>
      <c r="M18" s="110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</row>
    <row r="19" ht="15.75" customHeight="1">
      <c r="A19" s="100"/>
      <c r="B19" s="112"/>
      <c r="C19" s="109"/>
      <c r="D19" s="109"/>
      <c r="E19" s="109"/>
      <c r="F19" s="109"/>
      <c r="G19" s="109"/>
      <c r="H19" s="109"/>
      <c r="I19" s="109"/>
      <c r="J19" s="109"/>
      <c r="K19" s="109"/>
      <c r="L19" s="113"/>
      <c r="M19" s="110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</row>
    <row r="20" ht="15.75" customHeight="1">
      <c r="A20" s="100"/>
      <c r="B20" s="112"/>
      <c r="C20" s="109"/>
      <c r="D20" s="109"/>
      <c r="E20" s="109"/>
      <c r="F20" s="109"/>
      <c r="G20" s="109"/>
      <c r="H20" s="109"/>
      <c r="I20" s="109"/>
      <c r="J20" s="109"/>
      <c r="K20" s="109"/>
      <c r="L20" s="113"/>
      <c r="M20" s="110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</row>
    <row r="21" ht="15.75" customHeight="1">
      <c r="A21" s="100"/>
      <c r="B21" s="112"/>
      <c r="C21" s="109"/>
      <c r="D21" s="109"/>
      <c r="E21" s="109"/>
      <c r="F21" s="109"/>
      <c r="G21" s="109"/>
      <c r="H21" s="109"/>
      <c r="I21" s="109"/>
      <c r="J21" s="109"/>
      <c r="K21" s="109"/>
      <c r="L21" s="113"/>
      <c r="M21" s="110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</row>
    <row r="22" ht="15.75" customHeight="1">
      <c r="A22" s="100"/>
      <c r="B22" s="112"/>
      <c r="C22" s="109"/>
      <c r="D22" s="109"/>
      <c r="E22" s="109"/>
      <c r="F22" s="109"/>
      <c r="G22" s="109"/>
      <c r="H22" s="109"/>
      <c r="I22" s="109"/>
      <c r="J22" s="109"/>
      <c r="K22" s="109"/>
      <c r="L22" s="113"/>
      <c r="M22" s="110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</row>
    <row r="23" ht="15.75" customHeight="1">
      <c r="A23" s="100"/>
      <c r="B23" s="112"/>
      <c r="C23" s="109"/>
      <c r="D23" s="109"/>
      <c r="E23" s="109"/>
      <c r="F23" s="109"/>
      <c r="G23" s="109"/>
      <c r="H23" s="109"/>
      <c r="I23" s="109"/>
      <c r="J23" s="109"/>
      <c r="K23" s="109"/>
      <c r="L23" s="113"/>
      <c r="M23" s="110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</row>
    <row r="24" ht="15.75" customHeight="1">
      <c r="A24" s="100"/>
      <c r="B24" s="112"/>
      <c r="C24" s="109"/>
      <c r="D24" s="109"/>
      <c r="E24" s="109"/>
      <c r="F24" s="109"/>
      <c r="G24" s="109"/>
      <c r="H24" s="109"/>
      <c r="I24" s="109"/>
      <c r="J24" s="109"/>
      <c r="K24" s="109"/>
      <c r="L24" s="113"/>
      <c r="M24" s="110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</row>
    <row r="25" ht="15.75" customHeight="1">
      <c r="A25" s="114"/>
      <c r="B25" s="115"/>
      <c r="C25" s="116"/>
      <c r="D25" s="117"/>
      <c r="E25" s="10"/>
      <c r="F25" s="118"/>
      <c r="G25" s="119"/>
      <c r="H25" s="120"/>
      <c r="I25" s="121"/>
      <c r="J25" s="121"/>
      <c r="K25" s="122"/>
      <c r="L25" s="123"/>
      <c r="M25" s="110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</row>
    <row r="26" ht="15.75" customHeight="1">
      <c r="A26" s="114"/>
      <c r="B26" s="115"/>
      <c r="C26" s="124"/>
      <c r="D26" s="117"/>
      <c r="E26" s="10"/>
      <c r="F26" s="118"/>
      <c r="G26" s="119"/>
      <c r="H26" s="120"/>
      <c r="I26" s="121"/>
      <c r="J26" s="121"/>
      <c r="K26" s="122"/>
      <c r="L26" s="123"/>
      <c r="M26" s="110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</row>
    <row r="27" ht="15.75" customHeight="1">
      <c r="A27" s="114"/>
      <c r="B27" s="125"/>
      <c r="C27" s="126"/>
      <c r="D27" s="127"/>
      <c r="E27" s="128"/>
      <c r="F27" s="129"/>
      <c r="G27" s="130"/>
      <c r="H27" s="131"/>
      <c r="I27" s="132"/>
      <c r="J27" s="132"/>
      <c r="K27" s="133"/>
      <c r="L27" s="134" t="str">
        <f>IF(B27="","",K27)</f>
        <v/>
      </c>
      <c r="M27" s="110"/>
    </row>
    <row r="28" ht="1.5" customHeight="1">
      <c r="A28" s="10"/>
      <c r="B28" s="135"/>
      <c r="C28" s="135"/>
      <c r="D28" s="135"/>
      <c r="E28" s="135"/>
      <c r="F28" s="135"/>
      <c r="G28" s="135"/>
      <c r="H28" s="135"/>
      <c r="I28" s="135"/>
      <c r="J28" s="136"/>
      <c r="K28" s="137"/>
      <c r="L28" s="137"/>
      <c r="M28" s="92"/>
    </row>
    <row r="29" ht="15.75" customHeight="1">
      <c r="A29" s="138"/>
      <c r="B29" s="139" t="s">
        <v>71</v>
      </c>
      <c r="C29" s="140"/>
      <c r="D29" s="141"/>
      <c r="E29" s="140"/>
      <c r="F29" s="142"/>
      <c r="G29" s="142"/>
      <c r="H29" s="142"/>
      <c r="I29" s="142"/>
      <c r="J29" s="142"/>
      <c r="K29" s="143" t="s">
        <v>72</v>
      </c>
      <c r="L29" s="144">
        <f>SUM(L16:L28)</f>
        <v>45000</v>
      </c>
      <c r="M29" s="145"/>
    </row>
    <row r="30" ht="15.75" customHeight="1">
      <c r="A30" s="146"/>
      <c r="B30" s="147" t="s">
        <v>73</v>
      </c>
      <c r="C30" s="96"/>
      <c r="D30" s="96"/>
      <c r="E30" s="96"/>
      <c r="F30" s="96"/>
      <c r="G30" s="96"/>
      <c r="H30" s="96"/>
      <c r="I30" s="96"/>
      <c r="J30" s="96"/>
      <c r="K30" s="96"/>
      <c r="L30" s="97"/>
      <c r="M30" s="148" t="s">
        <v>74</v>
      </c>
      <c r="N30" s="10"/>
      <c r="O30" s="10"/>
      <c r="P30" s="10"/>
      <c r="Q30" s="10"/>
      <c r="R30" s="10"/>
    </row>
    <row r="31" ht="15.75" customHeight="1">
      <c r="A31" s="10"/>
      <c r="B31" s="149"/>
      <c r="C31" s="149"/>
      <c r="D31" s="149"/>
      <c r="E31" s="149"/>
      <c r="F31" s="149"/>
      <c r="G31" s="150"/>
      <c r="H31" s="151"/>
      <c r="I31" s="151"/>
      <c r="J31" s="151"/>
      <c r="K31" s="151"/>
      <c r="L31" s="151"/>
      <c r="M31" s="152"/>
    </row>
    <row r="32" ht="15.75" customHeight="1">
      <c r="A32" s="10"/>
      <c r="B32" s="149"/>
      <c r="C32" s="149"/>
      <c r="D32" s="149"/>
      <c r="E32" s="149"/>
      <c r="F32" s="149"/>
      <c r="G32" s="150"/>
      <c r="H32" s="151"/>
      <c r="I32" s="151"/>
      <c r="J32" s="151"/>
      <c r="K32" s="151"/>
      <c r="L32" s="151"/>
      <c r="M32" s="152"/>
    </row>
    <row r="33" ht="15.75" customHeight="1">
      <c r="A33" s="10"/>
      <c r="B33" s="149"/>
      <c r="C33" s="149"/>
      <c r="D33" s="149"/>
      <c r="E33" s="149"/>
      <c r="F33" s="149"/>
      <c r="G33" s="150"/>
      <c r="H33" s="151"/>
      <c r="I33" s="151"/>
      <c r="J33" s="151"/>
      <c r="K33" s="151"/>
      <c r="L33" s="151"/>
      <c r="M33" s="152"/>
    </row>
    <row r="34" ht="15.75" customHeight="1">
      <c r="A34" s="10"/>
      <c r="B34" s="149"/>
      <c r="C34" s="149"/>
      <c r="D34" s="149"/>
      <c r="E34" s="149"/>
      <c r="F34" s="149"/>
      <c r="G34" s="150"/>
      <c r="H34" s="151"/>
      <c r="I34" s="151"/>
      <c r="J34" s="151"/>
      <c r="K34" s="151"/>
      <c r="L34" s="151"/>
      <c r="M34" s="152"/>
    </row>
    <row r="35" ht="15.75" customHeight="1">
      <c r="A35" s="10"/>
      <c r="B35" s="135"/>
      <c r="C35" s="135"/>
      <c r="D35" s="135"/>
      <c r="E35" s="135"/>
      <c r="F35" s="135"/>
      <c r="G35" s="153"/>
      <c r="H35" s="154"/>
      <c r="I35" s="154"/>
      <c r="J35" s="154"/>
      <c r="K35" s="154"/>
      <c r="L35" s="154"/>
      <c r="M35" s="155"/>
    </row>
    <row r="36" ht="15.75" customHeight="1">
      <c r="A36" s="156"/>
      <c r="B36" s="157" t="s">
        <v>75</v>
      </c>
      <c r="C36" s="158" t="s">
        <v>76</v>
      </c>
      <c r="D36" s="159"/>
      <c r="E36" s="159"/>
      <c r="F36" s="159"/>
      <c r="G36" s="159"/>
      <c r="H36" s="159"/>
      <c r="I36" s="159"/>
      <c r="J36" s="159"/>
      <c r="K36" s="159"/>
      <c r="L36" s="160"/>
      <c r="M36" s="155"/>
    </row>
    <row r="37" ht="36.75" customHeight="1">
      <c r="A37" s="156"/>
      <c r="B37" s="157" t="s">
        <v>77</v>
      </c>
      <c r="C37" s="161" t="str">
        <f>"Hola, "&amp;G12&amp;" “Como las hojas en otoño que caen para volver a renacer, cada paso en la danza folklórica guarda la memoria de quienes vinieron antes… y la fuerza de quienes siguen bailando hoy. 🍂💃"</f>
        <v>Hola,  “Como las hojas en otoño que caen para volver a renacer, cada paso en la danza folklórica guarda la memoria de quienes vinieron antes… y la fuerza de quienes siguen bailando hoy. 🍂💃</v>
      </c>
      <c r="D37" s="96"/>
      <c r="E37" s="96"/>
      <c r="F37" s="96"/>
      <c r="G37" s="96"/>
      <c r="H37" s="96"/>
      <c r="I37" s="96"/>
      <c r="J37" s="96"/>
      <c r="K37" s="96"/>
      <c r="L37" s="97"/>
      <c r="M37" s="155"/>
    </row>
    <row r="38" ht="15.75" customHeight="1">
      <c r="A38" s="156"/>
      <c r="B38" s="157" t="s">
        <v>78</v>
      </c>
      <c r="C38" s="162" t="str">
        <f>VLOOKUP(C10,formulario!C1:J1006,2,0)</f>
        <v>neguikpp@gmail.com</v>
      </c>
      <c r="D38" s="163"/>
      <c r="E38" s="163"/>
      <c r="F38" s="163"/>
      <c r="G38" s="163"/>
      <c r="H38" s="163"/>
      <c r="I38" s="163"/>
      <c r="J38" s="163"/>
      <c r="K38" s="163"/>
      <c r="L38" s="164"/>
      <c r="M38" s="155"/>
    </row>
    <row r="39" ht="15.75" customHeight="1">
      <c r="A39" s="10"/>
      <c r="B39" s="165"/>
      <c r="D39" s="165"/>
      <c r="E39" s="165"/>
      <c r="F39" s="165"/>
      <c r="G39" s="165"/>
      <c r="H39" s="165"/>
      <c r="I39" s="166"/>
      <c r="J39" s="166"/>
      <c r="K39" s="166"/>
      <c r="L39" s="165"/>
      <c r="M39" s="155"/>
    </row>
    <row r="40" ht="15.75" customHeight="1">
      <c r="A40" s="167"/>
      <c r="B40" s="168">
        <f>K5</f>
        <v>46197</v>
      </c>
      <c r="C40" s="169" t="str">
        <f>C10</f>
        <v>Francisco Nestor </v>
      </c>
      <c r="D40" s="169" t="str">
        <f>B16</f>
        <v>Junio</v>
      </c>
      <c r="E40" s="168">
        <f>K5</f>
        <v>46197</v>
      </c>
      <c r="F40" s="169" t="str">
        <f>C17</f>
        <v>Inscripción</v>
      </c>
      <c r="G40" s="170">
        <f>L29</f>
        <v>45000</v>
      </c>
      <c r="H40" s="169"/>
      <c r="I40" s="171"/>
      <c r="J40" s="171"/>
      <c r="K40" s="171"/>
      <c r="L40" s="155"/>
      <c r="M40" s="155"/>
    </row>
    <row r="41" ht="15.75" customHeight="1">
      <c r="I41" s="166"/>
      <c r="J41" s="166"/>
      <c r="K41" s="166"/>
      <c r="L41" s="172"/>
      <c r="M41" s="155"/>
    </row>
    <row r="42" ht="15.75" customHeight="1">
      <c r="A42" s="173"/>
      <c r="B42" s="173"/>
      <c r="C42" s="171"/>
      <c r="D42" s="166"/>
      <c r="E42" s="174"/>
      <c r="F42" s="166"/>
      <c r="G42" s="175"/>
      <c r="H42" s="166"/>
      <c r="I42" s="166"/>
      <c r="J42" s="166"/>
      <c r="K42" s="166"/>
      <c r="L42" s="155"/>
      <c r="M42" s="155"/>
    </row>
    <row r="43" ht="15.75" customHeight="1">
      <c r="A43" s="173"/>
      <c r="C43" s="176" t="str">
        <f>IFERROR(__xludf.DUMMYFUNCTION("filter(Pagos!B:F,C10=Pagos!B:B)"),"Francisco Nestor ")</f>
        <v>Francisco Nestor </v>
      </c>
      <c r="D43" s="166" t="str">
        <f>IFERROR(__xludf.DUMMYFUNCTION("""COMPUTED_VALUE"""),"Junio")</f>
        <v>Junio</v>
      </c>
      <c r="E43" s="174">
        <f>IFERROR(__xludf.DUMMYFUNCTION("""COMPUTED_VALUE"""),46196.0)</f>
        <v>46196</v>
      </c>
      <c r="F43" s="177" t="str">
        <f>IFERROR(__xludf.DUMMYFUNCTION("""COMPUTED_VALUE"""),"Inscripción")</f>
        <v>Inscripción</v>
      </c>
      <c r="G43" s="175">
        <f>IFERROR(__xludf.DUMMYFUNCTION("""COMPUTED_VALUE"""),45000.0)</f>
        <v>45000</v>
      </c>
      <c r="H43" s="166"/>
      <c r="I43" s="166"/>
      <c r="J43" s="166"/>
      <c r="K43" s="166"/>
      <c r="L43" s="155"/>
      <c r="M43" s="155"/>
    </row>
    <row r="44" ht="15.75" customHeight="1">
      <c r="A44" s="173"/>
      <c r="C44" s="176"/>
      <c r="D44" s="166"/>
      <c r="E44" s="174"/>
      <c r="F44" s="166"/>
      <c r="G44" s="175"/>
      <c r="H44" s="166"/>
      <c r="I44" s="166"/>
      <c r="J44" s="166"/>
      <c r="K44" s="166"/>
      <c r="L44" s="155"/>
      <c r="M44" s="155"/>
    </row>
    <row r="45" ht="15.75" customHeight="1">
      <c r="A45" s="173"/>
      <c r="C45" s="176"/>
      <c r="D45" s="166"/>
      <c r="E45" s="174"/>
      <c r="F45" s="166"/>
      <c r="G45" s="175"/>
      <c r="H45" s="166"/>
      <c r="I45" s="166"/>
      <c r="J45" s="166"/>
      <c r="K45" s="166"/>
      <c r="L45" s="155"/>
      <c r="M45" s="155"/>
    </row>
    <row r="46" ht="15.75" customHeight="1">
      <c r="A46" s="173"/>
      <c r="C46" s="176"/>
      <c r="D46" s="166"/>
      <c r="E46" s="174"/>
      <c r="F46" s="166"/>
      <c r="G46" s="175"/>
      <c r="H46" s="166"/>
      <c r="I46" s="166"/>
      <c r="J46" s="166"/>
      <c r="K46" s="166"/>
      <c r="L46" s="155"/>
      <c r="M46" s="155"/>
    </row>
    <row r="47" ht="15.75" customHeight="1">
      <c r="A47" s="173"/>
      <c r="C47" s="176"/>
      <c r="D47" s="166"/>
      <c r="E47" s="174"/>
      <c r="F47" s="166"/>
      <c r="G47" s="175"/>
      <c r="H47" s="166"/>
      <c r="I47" s="166"/>
      <c r="J47" s="166"/>
      <c r="K47" s="166"/>
      <c r="L47" s="155"/>
      <c r="M47" s="155"/>
    </row>
    <row r="48" ht="15.75" customHeight="1">
      <c r="A48" s="173"/>
      <c r="C48" s="176"/>
      <c r="D48" s="166"/>
      <c r="E48" s="174"/>
      <c r="F48" s="166"/>
      <c r="G48" s="175"/>
      <c r="H48" s="166"/>
      <c r="I48" s="166"/>
      <c r="J48" s="166"/>
      <c r="K48" s="166"/>
      <c r="L48" s="155"/>
      <c r="M48" s="155"/>
    </row>
    <row r="49" ht="15.75" customHeight="1">
      <c r="A49" s="117"/>
      <c r="B49" s="178"/>
      <c r="C49" s="178"/>
      <c r="D49" s="178"/>
      <c r="F49" s="178"/>
      <c r="H49" s="155"/>
      <c r="I49" s="155"/>
      <c r="J49" s="155"/>
      <c r="K49" s="155"/>
      <c r="L49" s="155"/>
      <c r="M49" s="155"/>
    </row>
    <row r="50" ht="15.75" customHeight="1">
      <c r="H50" s="166"/>
      <c r="I50" s="166"/>
      <c r="J50" s="166"/>
      <c r="K50" s="166"/>
      <c r="L50" s="166"/>
      <c r="M50" s="166"/>
    </row>
    <row r="51" ht="15.75" customHeight="1">
      <c r="H51" s="166"/>
      <c r="I51" s="166"/>
      <c r="J51" s="166"/>
      <c r="K51" s="166"/>
      <c r="L51" s="166"/>
      <c r="M51" s="166"/>
    </row>
    <row r="52" ht="15.75" customHeight="1">
      <c r="H52" s="166"/>
      <c r="I52" s="166"/>
      <c r="J52" s="166"/>
      <c r="K52" s="166"/>
      <c r="L52" s="166"/>
      <c r="M52" s="166"/>
    </row>
    <row r="53" ht="15.75" customHeight="1">
      <c r="H53" s="166"/>
      <c r="I53" s="166"/>
      <c r="J53" s="166"/>
      <c r="K53" s="166"/>
      <c r="L53" s="166"/>
      <c r="M53" s="166"/>
    </row>
    <row r="54" ht="15.75" customHeight="1">
      <c r="H54" s="166"/>
      <c r="I54" s="166"/>
      <c r="J54" s="166"/>
      <c r="K54" s="166"/>
      <c r="L54" s="166"/>
      <c r="M54" s="166"/>
    </row>
    <row r="55" ht="15.75" customHeight="1">
      <c r="H55" s="166"/>
      <c r="I55" s="166"/>
      <c r="J55" s="166"/>
      <c r="K55" s="166"/>
      <c r="L55" s="166"/>
      <c r="M55" s="166"/>
    </row>
    <row r="56" ht="15.75" customHeight="1">
      <c r="H56" s="166"/>
      <c r="I56" s="166"/>
      <c r="J56" s="166"/>
      <c r="K56" s="166"/>
      <c r="L56" s="166"/>
      <c r="M56" s="166"/>
    </row>
    <row r="57" ht="15.75" customHeight="1">
      <c r="H57" s="166"/>
      <c r="I57" s="166"/>
      <c r="J57" s="166"/>
      <c r="K57" s="166"/>
      <c r="L57" s="166"/>
      <c r="M57" s="166"/>
    </row>
    <row r="58" ht="15.75" customHeight="1">
      <c r="H58" s="166"/>
      <c r="I58" s="166"/>
      <c r="J58" s="166"/>
      <c r="K58" s="166"/>
      <c r="L58" s="166"/>
      <c r="M58" s="166"/>
    </row>
    <row r="59" ht="15.75" customHeight="1">
      <c r="H59" s="166"/>
      <c r="I59" s="166"/>
      <c r="J59" s="166"/>
      <c r="K59" s="166"/>
      <c r="L59" s="166"/>
      <c r="M59" s="166"/>
    </row>
    <row r="60" ht="15.75" customHeight="1">
      <c r="H60" s="166"/>
      <c r="I60" s="166"/>
      <c r="J60" s="166"/>
      <c r="K60" s="166"/>
      <c r="L60" s="166"/>
      <c r="M60" s="166"/>
    </row>
    <row r="61" ht="15.75" customHeight="1">
      <c r="H61" s="166"/>
      <c r="I61" s="166"/>
      <c r="J61" s="166"/>
      <c r="K61" s="166"/>
      <c r="L61" s="166"/>
      <c r="M61" s="166"/>
    </row>
    <row r="62" ht="15.75" customHeight="1">
      <c r="H62" s="166"/>
      <c r="I62" s="166"/>
      <c r="J62" s="166"/>
      <c r="K62" s="166"/>
      <c r="L62" s="166"/>
      <c r="M62" s="166"/>
    </row>
    <row r="63" ht="15.75" customHeight="1">
      <c r="H63" s="166"/>
      <c r="I63" s="166"/>
      <c r="J63" s="166"/>
      <c r="K63" s="166"/>
      <c r="L63" s="166"/>
      <c r="M63" s="166"/>
    </row>
    <row r="64" ht="15.75" customHeight="1">
      <c r="H64" s="166"/>
      <c r="I64" s="166"/>
      <c r="J64" s="166"/>
      <c r="K64" s="166"/>
      <c r="L64" s="166"/>
      <c r="M64" s="166"/>
    </row>
    <row r="65" ht="15.75" customHeight="1">
      <c r="H65" s="166"/>
      <c r="I65" s="166"/>
      <c r="J65" s="166"/>
      <c r="K65" s="166"/>
      <c r="L65" s="166"/>
      <c r="M65" s="166"/>
    </row>
    <row r="66" ht="15.75" customHeight="1">
      <c r="H66" s="166"/>
      <c r="I66" s="166"/>
      <c r="J66" s="166"/>
      <c r="K66" s="166"/>
      <c r="L66" s="166"/>
      <c r="M66" s="166"/>
    </row>
    <row r="67" ht="15.75" customHeight="1">
      <c r="H67" s="166"/>
      <c r="I67" s="166"/>
      <c r="J67" s="166"/>
      <c r="K67" s="166"/>
      <c r="L67" s="166"/>
      <c r="M67" s="166"/>
    </row>
    <row r="68" ht="15.75" customHeight="1">
      <c r="H68" s="166"/>
      <c r="I68" s="166"/>
      <c r="J68" s="166"/>
      <c r="K68" s="166"/>
      <c r="L68" s="166"/>
      <c r="M68" s="166"/>
    </row>
    <row r="69" ht="15.75" customHeight="1">
      <c r="H69" s="166"/>
      <c r="I69" s="166"/>
      <c r="J69" s="166"/>
      <c r="K69" s="166"/>
      <c r="L69" s="166"/>
      <c r="M69" s="166"/>
    </row>
    <row r="70" ht="15.75" customHeight="1">
      <c r="H70" s="166"/>
      <c r="I70" s="166"/>
      <c r="J70" s="166"/>
      <c r="K70" s="166"/>
      <c r="L70" s="166"/>
      <c r="M70" s="166"/>
    </row>
    <row r="71" ht="15.75" customHeight="1">
      <c r="H71" s="166"/>
      <c r="I71" s="166"/>
      <c r="J71" s="166"/>
      <c r="K71" s="166"/>
      <c r="L71" s="166"/>
      <c r="M71" s="166"/>
    </row>
    <row r="72" ht="15.75" customHeight="1">
      <c r="H72" s="166"/>
      <c r="I72" s="166"/>
      <c r="J72" s="166"/>
      <c r="K72" s="166"/>
      <c r="L72" s="166"/>
      <c r="M72" s="166"/>
    </row>
    <row r="73" ht="15.75" customHeight="1">
      <c r="H73" s="166"/>
      <c r="I73" s="166"/>
      <c r="J73" s="166"/>
      <c r="K73" s="166"/>
      <c r="L73" s="166"/>
      <c r="M73" s="166"/>
    </row>
    <row r="74" ht="15.75" customHeight="1">
      <c r="H74" s="166"/>
      <c r="I74" s="166"/>
      <c r="J74" s="166"/>
      <c r="K74" s="166"/>
      <c r="L74" s="166"/>
      <c r="M74" s="166"/>
    </row>
    <row r="75" ht="15.75" customHeight="1">
      <c r="H75" s="166"/>
      <c r="I75" s="166"/>
      <c r="J75" s="166"/>
      <c r="K75" s="166"/>
      <c r="L75" s="166"/>
      <c r="M75" s="166"/>
    </row>
    <row r="76" ht="15.75" customHeight="1">
      <c r="H76" s="166"/>
      <c r="I76" s="166"/>
      <c r="J76" s="166"/>
      <c r="K76" s="166"/>
      <c r="L76" s="166"/>
      <c r="M76" s="166"/>
    </row>
    <row r="77" ht="15.75" customHeight="1">
      <c r="H77" s="166"/>
      <c r="I77" s="166"/>
      <c r="J77" s="166"/>
      <c r="K77" s="166"/>
      <c r="L77" s="166"/>
      <c r="M77" s="166"/>
    </row>
    <row r="78" ht="15.75" customHeight="1">
      <c r="H78" s="166"/>
      <c r="I78" s="166"/>
      <c r="J78" s="166"/>
      <c r="K78" s="166"/>
      <c r="L78" s="166"/>
      <c r="M78" s="166"/>
    </row>
    <row r="79" ht="15.75" customHeight="1">
      <c r="H79" s="166"/>
      <c r="I79" s="166"/>
      <c r="J79" s="166"/>
      <c r="K79" s="166"/>
      <c r="L79" s="166"/>
      <c r="M79" s="166"/>
    </row>
    <row r="80" ht="15.75" customHeight="1">
      <c r="H80" s="166"/>
      <c r="I80" s="166"/>
      <c r="J80" s="166"/>
      <c r="K80" s="166"/>
      <c r="L80" s="166"/>
      <c r="M80" s="166"/>
    </row>
    <row r="81" ht="15.75" customHeight="1">
      <c r="H81" s="166"/>
      <c r="I81" s="166"/>
      <c r="J81" s="166"/>
      <c r="K81" s="166"/>
      <c r="L81" s="166"/>
      <c r="M81" s="166"/>
    </row>
    <row r="82" ht="15.75" customHeight="1">
      <c r="H82" s="166"/>
      <c r="I82" s="166"/>
      <c r="J82" s="166"/>
      <c r="K82" s="166"/>
      <c r="L82" s="166"/>
      <c r="M82" s="166"/>
    </row>
    <row r="83" ht="15.75" customHeight="1">
      <c r="H83" s="166"/>
      <c r="I83" s="166"/>
      <c r="J83" s="166"/>
      <c r="K83" s="166"/>
      <c r="L83" s="166"/>
      <c r="M83" s="166"/>
    </row>
    <row r="84" ht="15.75" customHeight="1">
      <c r="H84" s="166"/>
      <c r="I84" s="166"/>
      <c r="J84" s="166"/>
      <c r="K84" s="166"/>
      <c r="L84" s="166"/>
      <c r="M84" s="166"/>
    </row>
    <row r="85" ht="15.75" customHeight="1">
      <c r="H85" s="166"/>
      <c r="I85" s="166"/>
      <c r="J85" s="166"/>
      <c r="K85" s="166"/>
      <c r="L85" s="166"/>
      <c r="M85" s="166"/>
    </row>
    <row r="86" ht="15.75" customHeight="1">
      <c r="H86" s="166"/>
      <c r="I86" s="166"/>
      <c r="J86" s="166"/>
      <c r="K86" s="166"/>
      <c r="L86" s="166"/>
      <c r="M86" s="166"/>
    </row>
    <row r="87" ht="15.75" customHeight="1">
      <c r="H87" s="166"/>
      <c r="I87" s="166"/>
      <c r="J87" s="166"/>
      <c r="K87" s="166"/>
      <c r="L87" s="166"/>
      <c r="M87" s="166"/>
    </row>
    <row r="88" ht="15.75" customHeight="1">
      <c r="M88" s="166"/>
    </row>
    <row r="89" ht="15.75" customHeight="1">
      <c r="M89" s="166"/>
    </row>
    <row r="90" ht="15.75" customHeight="1">
      <c r="M90" s="166"/>
    </row>
    <row r="91" ht="15.75" customHeight="1">
      <c r="M91" s="166"/>
    </row>
    <row r="92" ht="15.75" customHeight="1">
      <c r="M92" s="166"/>
    </row>
    <row r="93" ht="15.75" customHeight="1">
      <c r="M93" s="166"/>
    </row>
    <row r="94" ht="15.75" customHeight="1">
      <c r="M94" s="166"/>
    </row>
    <row r="95" ht="15.75" customHeight="1">
      <c r="M95" s="166"/>
    </row>
    <row r="96" ht="15.75" customHeight="1">
      <c r="M96" s="166"/>
    </row>
    <row r="97" ht="15.75" customHeight="1">
      <c r="M97" s="166"/>
    </row>
    <row r="98" ht="15.75" customHeight="1">
      <c r="M98" s="166"/>
    </row>
    <row r="99" ht="15.75" customHeight="1">
      <c r="M99" s="166"/>
    </row>
    <row r="100" ht="15.75" customHeight="1">
      <c r="M100" s="166"/>
    </row>
    <row r="101" ht="15.75" customHeight="1">
      <c r="M101" s="166"/>
    </row>
    <row r="102" ht="15.75" customHeight="1">
      <c r="M102" s="166"/>
    </row>
    <row r="103" ht="15.75" customHeight="1">
      <c r="M103" s="166"/>
    </row>
    <row r="104" ht="15.75" customHeight="1">
      <c r="M104" s="166"/>
    </row>
    <row r="105" ht="15.75" customHeight="1">
      <c r="M105" s="166"/>
    </row>
    <row r="106" ht="15.75" customHeight="1">
      <c r="M106" s="166"/>
    </row>
    <row r="107" ht="15.75" customHeight="1">
      <c r="M107" s="166"/>
    </row>
    <row r="108" ht="15.75" customHeight="1">
      <c r="M108" s="166"/>
    </row>
    <row r="109" ht="15.75" customHeight="1">
      <c r="M109" s="166"/>
    </row>
    <row r="110" ht="15.75" customHeight="1">
      <c r="M110" s="166"/>
    </row>
    <row r="111" ht="15.75" customHeight="1">
      <c r="M111" s="166"/>
    </row>
    <row r="112" ht="15.75" customHeight="1">
      <c r="M112" s="166"/>
    </row>
    <row r="113" ht="15.75" customHeight="1">
      <c r="M113" s="166"/>
    </row>
    <row r="114" ht="15.75" customHeight="1">
      <c r="M114" s="166"/>
    </row>
    <row r="115" ht="15.75" customHeight="1">
      <c r="M115" s="166"/>
    </row>
    <row r="116" ht="15.75" customHeight="1">
      <c r="M116" s="166"/>
    </row>
    <row r="117" ht="15.75" customHeight="1">
      <c r="M117" s="166"/>
    </row>
    <row r="118" ht="15.75" customHeight="1">
      <c r="M118" s="166"/>
    </row>
    <row r="119" ht="15.75" customHeight="1">
      <c r="M119" s="166"/>
    </row>
    <row r="120" ht="15.75" customHeight="1">
      <c r="M120" s="166"/>
    </row>
    <row r="121" ht="15.75" customHeight="1">
      <c r="M121" s="166"/>
    </row>
    <row r="122" ht="15.75" customHeight="1">
      <c r="M122" s="166"/>
    </row>
    <row r="123" ht="15.75" customHeight="1">
      <c r="M123" s="166"/>
    </row>
    <row r="124" ht="15.75" customHeight="1">
      <c r="M124" s="166"/>
    </row>
    <row r="125" ht="15.75" customHeight="1">
      <c r="M125" s="166"/>
    </row>
    <row r="126" ht="15.75" customHeight="1">
      <c r="M126" s="166"/>
    </row>
    <row r="127" ht="15.75" customHeight="1">
      <c r="M127" s="166"/>
    </row>
    <row r="128" ht="15.75" customHeight="1">
      <c r="M128" s="166"/>
    </row>
    <row r="129" ht="15.75" customHeight="1">
      <c r="M129" s="166"/>
    </row>
    <row r="130" ht="15.75" customHeight="1">
      <c r="M130" s="166"/>
    </row>
    <row r="131" ht="15.75" customHeight="1">
      <c r="M131" s="166"/>
    </row>
    <row r="132" ht="15.75" customHeight="1">
      <c r="M132" s="166"/>
    </row>
    <row r="133" ht="15.75" customHeight="1">
      <c r="M133" s="166"/>
    </row>
    <row r="134" ht="15.75" customHeight="1">
      <c r="M134" s="166"/>
    </row>
    <row r="135" ht="15.75" customHeight="1">
      <c r="M135" s="166"/>
    </row>
    <row r="136" ht="15.75" customHeight="1">
      <c r="M136" s="166"/>
    </row>
    <row r="137" ht="15.75" customHeight="1">
      <c r="M137" s="166"/>
    </row>
    <row r="138" ht="15.75" customHeight="1">
      <c r="M138" s="166"/>
    </row>
    <row r="139" ht="15.75" customHeight="1">
      <c r="M139" s="166"/>
    </row>
    <row r="140" ht="15.75" customHeight="1">
      <c r="M140" s="166"/>
    </row>
    <row r="141" ht="15.75" customHeight="1">
      <c r="M141" s="166"/>
    </row>
    <row r="142" ht="15.75" customHeight="1">
      <c r="M142" s="166"/>
    </row>
    <row r="143" ht="15.75" customHeight="1">
      <c r="M143" s="166"/>
    </row>
    <row r="144" ht="15.75" customHeight="1">
      <c r="M144" s="166"/>
    </row>
    <row r="145" ht="15.75" customHeight="1">
      <c r="M145" s="166"/>
    </row>
    <row r="146" ht="15.75" customHeight="1">
      <c r="M146" s="166"/>
    </row>
    <row r="147" ht="15.75" customHeight="1">
      <c r="M147" s="166"/>
    </row>
    <row r="148" ht="15.75" customHeight="1">
      <c r="M148" s="166"/>
    </row>
    <row r="149" ht="15.75" customHeight="1">
      <c r="M149" s="166"/>
    </row>
    <row r="150" ht="15.75" customHeight="1">
      <c r="M150" s="166"/>
    </row>
    <row r="151" ht="15.75" customHeight="1">
      <c r="M151" s="166"/>
    </row>
    <row r="152" ht="15.75" customHeight="1">
      <c r="M152" s="166"/>
    </row>
    <row r="153" ht="15.75" customHeight="1">
      <c r="M153" s="166"/>
    </row>
    <row r="154" ht="15.75" customHeight="1">
      <c r="M154" s="166"/>
    </row>
    <row r="155" ht="15.75" customHeight="1">
      <c r="M155" s="166"/>
    </row>
    <row r="156" ht="15.75" customHeight="1">
      <c r="M156" s="166"/>
    </row>
    <row r="157" ht="15.75" customHeight="1">
      <c r="M157" s="166"/>
    </row>
    <row r="158" ht="15.75" customHeight="1">
      <c r="M158" s="166"/>
    </row>
    <row r="159" ht="15.75" customHeight="1">
      <c r="M159" s="166"/>
    </row>
    <row r="160" ht="15.75" customHeight="1">
      <c r="M160" s="166"/>
    </row>
    <row r="161" ht="15.75" customHeight="1">
      <c r="M161" s="166"/>
    </row>
    <row r="162" ht="15.75" customHeight="1">
      <c r="M162" s="166"/>
    </row>
    <row r="163" ht="15.75" customHeight="1">
      <c r="M163" s="166"/>
    </row>
    <row r="164" ht="15.75" customHeight="1">
      <c r="M164" s="166"/>
    </row>
    <row r="165" ht="15.75" customHeight="1">
      <c r="M165" s="166"/>
    </row>
    <row r="166" ht="15.75" customHeight="1">
      <c r="M166" s="166"/>
    </row>
    <row r="167" ht="15.75" customHeight="1">
      <c r="M167" s="166"/>
    </row>
    <row r="168" ht="15.75" customHeight="1">
      <c r="M168" s="166"/>
    </row>
    <row r="169" ht="15.75" customHeight="1">
      <c r="M169" s="166"/>
    </row>
    <row r="170" ht="15.75" customHeight="1">
      <c r="M170" s="166"/>
    </row>
    <row r="171" ht="15.75" customHeight="1">
      <c r="M171" s="166"/>
    </row>
    <row r="172" ht="15.75" customHeight="1">
      <c r="M172" s="166"/>
    </row>
    <row r="173" ht="15.75" customHeight="1">
      <c r="M173" s="166"/>
    </row>
    <row r="174" ht="15.75" customHeight="1">
      <c r="M174" s="166"/>
    </row>
    <row r="175" ht="15.75" customHeight="1">
      <c r="M175" s="166"/>
    </row>
    <row r="176" ht="15.75" customHeight="1">
      <c r="M176" s="166"/>
    </row>
    <row r="177" ht="15.75" customHeight="1">
      <c r="M177" s="166"/>
    </row>
    <row r="178" ht="15.75" customHeight="1">
      <c r="M178" s="166"/>
    </row>
    <row r="179" ht="15.75" customHeight="1">
      <c r="M179" s="166"/>
    </row>
    <row r="180" ht="15.75" customHeight="1">
      <c r="M180" s="166"/>
    </row>
    <row r="181" ht="15.75" customHeight="1">
      <c r="M181" s="166"/>
    </row>
    <row r="182" ht="15.75" customHeight="1">
      <c r="M182" s="166"/>
    </row>
    <row r="183" ht="15.75" customHeight="1">
      <c r="M183" s="166"/>
    </row>
    <row r="184" ht="15.75" customHeight="1">
      <c r="M184" s="166"/>
    </row>
    <row r="185" ht="15.75" customHeight="1">
      <c r="M185" s="166"/>
    </row>
    <row r="186" ht="15.75" customHeight="1">
      <c r="M186" s="166"/>
    </row>
    <row r="187" ht="15.75" customHeight="1">
      <c r="M187" s="166"/>
    </row>
    <row r="188" ht="15.75" customHeight="1">
      <c r="M188" s="166"/>
    </row>
    <row r="189" ht="15.75" customHeight="1">
      <c r="M189" s="166"/>
    </row>
    <row r="190" ht="15.75" customHeight="1">
      <c r="M190" s="166"/>
    </row>
    <row r="191" ht="15.75" customHeight="1">
      <c r="M191" s="166"/>
    </row>
    <row r="192" ht="15.75" customHeight="1">
      <c r="M192" s="166"/>
    </row>
    <row r="193" ht="15.75" customHeight="1">
      <c r="M193" s="166"/>
    </row>
    <row r="194" ht="15.75" customHeight="1">
      <c r="M194" s="166"/>
    </row>
    <row r="195" ht="15.75" customHeight="1">
      <c r="M195" s="166"/>
    </row>
    <row r="196" ht="15.75" customHeight="1">
      <c r="M196" s="166"/>
    </row>
    <row r="197" ht="15.75" customHeight="1">
      <c r="M197" s="166"/>
    </row>
    <row r="198" ht="15.75" customHeight="1">
      <c r="M198" s="166"/>
    </row>
    <row r="199" ht="15.75" customHeight="1">
      <c r="M199" s="166"/>
    </row>
    <row r="200" ht="15.75" customHeight="1">
      <c r="M200" s="166"/>
    </row>
    <row r="201" ht="15.75" customHeight="1">
      <c r="M201" s="166"/>
    </row>
    <row r="202" ht="15.75" customHeight="1">
      <c r="M202" s="166"/>
    </row>
    <row r="203" ht="15.75" customHeight="1">
      <c r="M203" s="166"/>
    </row>
    <row r="204" ht="15.75" customHeight="1">
      <c r="M204" s="166"/>
    </row>
    <row r="205" ht="15.75" customHeight="1">
      <c r="M205" s="166"/>
    </row>
    <row r="206" ht="15.75" customHeight="1">
      <c r="M206" s="166"/>
    </row>
    <row r="207" ht="15.75" customHeight="1">
      <c r="M207" s="166"/>
    </row>
    <row r="208" ht="15.75" customHeight="1">
      <c r="M208" s="166"/>
    </row>
    <row r="209" ht="15.75" customHeight="1">
      <c r="M209" s="166"/>
    </row>
    <row r="210" ht="15.75" customHeight="1">
      <c r="M210" s="166"/>
    </row>
    <row r="211" ht="15.75" customHeight="1">
      <c r="M211" s="166"/>
    </row>
    <row r="212" ht="15.75" customHeight="1">
      <c r="M212" s="166"/>
    </row>
    <row r="213" ht="15.75" customHeight="1">
      <c r="M213" s="166"/>
    </row>
    <row r="214" ht="15.75" customHeight="1">
      <c r="M214" s="166"/>
    </row>
    <row r="215" ht="15.75" customHeight="1">
      <c r="M215" s="166"/>
    </row>
    <row r="216" ht="15.75" customHeight="1">
      <c r="M216" s="166"/>
    </row>
    <row r="217" ht="15.75" customHeight="1">
      <c r="M217" s="166"/>
    </row>
    <row r="218" ht="15.75" customHeight="1">
      <c r="M218" s="166"/>
    </row>
    <row r="219" ht="15.75" customHeight="1">
      <c r="M219" s="166"/>
    </row>
    <row r="220" ht="15.75" customHeight="1">
      <c r="M220" s="166"/>
    </row>
    <row r="221" ht="15.75" customHeight="1">
      <c r="M221" s="166"/>
    </row>
    <row r="222" ht="15.75" customHeight="1">
      <c r="M222" s="166"/>
    </row>
    <row r="223" ht="15.75" customHeight="1">
      <c r="M223" s="166"/>
    </row>
    <row r="224" ht="15.75" customHeight="1">
      <c r="M224" s="166"/>
    </row>
    <row r="225" ht="15.75" customHeight="1">
      <c r="M225" s="166"/>
    </row>
    <row r="226" ht="15.75" customHeight="1">
      <c r="M226" s="166"/>
    </row>
    <row r="227" ht="15.75" customHeight="1">
      <c r="M227" s="166"/>
    </row>
    <row r="228" ht="15.75" customHeight="1">
      <c r="M228" s="166"/>
    </row>
    <row r="229" ht="15.75" customHeight="1">
      <c r="M229" s="166"/>
    </row>
    <row r="230" ht="15.75" customHeight="1">
      <c r="M230" s="166"/>
    </row>
    <row r="231" ht="15.75" customHeight="1">
      <c r="M231" s="166"/>
    </row>
    <row r="232" ht="15.75" customHeight="1">
      <c r="M232" s="166"/>
    </row>
    <row r="233" ht="15.75" customHeight="1">
      <c r="M233" s="166"/>
    </row>
    <row r="234" ht="15.75" customHeight="1">
      <c r="M234" s="166"/>
    </row>
    <row r="235" ht="15.75" customHeight="1">
      <c r="M235" s="166"/>
    </row>
    <row r="236" ht="15.75" customHeight="1">
      <c r="M236" s="166"/>
    </row>
    <row r="237" ht="15.75" customHeight="1">
      <c r="M237" s="166"/>
    </row>
    <row r="238" ht="15.75" customHeight="1">
      <c r="M238" s="166"/>
    </row>
    <row r="239" ht="15.75" customHeight="1">
      <c r="M239" s="166"/>
    </row>
    <row r="240" ht="15.75" customHeight="1">
      <c r="M240" s="166"/>
    </row>
    <row r="241" ht="15.75" customHeight="1">
      <c r="M241" s="166"/>
    </row>
    <row r="242" ht="15.75" customHeight="1">
      <c r="M242" s="166"/>
    </row>
    <row r="243" ht="15.75" customHeight="1">
      <c r="M243" s="166"/>
    </row>
    <row r="244" ht="15.75" customHeight="1">
      <c r="M244" s="166"/>
    </row>
    <row r="245" ht="15.75" customHeight="1">
      <c r="M245" s="166"/>
    </row>
    <row r="246" ht="15.75" customHeight="1">
      <c r="M246" s="166"/>
    </row>
    <row r="247" ht="15.75" customHeight="1">
      <c r="M247" s="166"/>
    </row>
    <row r="248" ht="15.75" customHeight="1">
      <c r="M248" s="166"/>
    </row>
    <row r="249" ht="15.75" customHeight="1">
      <c r="M249" s="166"/>
    </row>
    <row r="250" ht="15.75" customHeight="1">
      <c r="M250" s="166"/>
    </row>
    <row r="251" ht="15.75" customHeight="1">
      <c r="M251" s="166"/>
    </row>
    <row r="252" ht="15.75" customHeight="1">
      <c r="M252" s="166"/>
    </row>
    <row r="253" ht="15.75" customHeight="1">
      <c r="M253" s="166"/>
    </row>
    <row r="254" ht="15.75" customHeight="1">
      <c r="M254" s="166"/>
    </row>
    <row r="255" ht="15.75" customHeight="1">
      <c r="M255" s="166"/>
    </row>
    <row r="256" ht="15.75" customHeight="1">
      <c r="M256" s="166"/>
    </row>
    <row r="257" ht="15.75" customHeight="1">
      <c r="M257" s="166"/>
    </row>
    <row r="258" ht="15.75" customHeight="1">
      <c r="M258" s="166"/>
    </row>
    <row r="259" ht="15.75" customHeight="1">
      <c r="M259" s="166"/>
    </row>
    <row r="260" ht="15.75" customHeight="1">
      <c r="M260" s="166"/>
    </row>
    <row r="261" ht="15.75" customHeight="1">
      <c r="M261" s="166"/>
    </row>
    <row r="262" ht="15.75" customHeight="1">
      <c r="M262" s="166"/>
    </row>
    <row r="263" ht="15.75" customHeight="1">
      <c r="M263" s="166"/>
    </row>
    <row r="264" ht="15.75" customHeight="1">
      <c r="M264" s="166"/>
    </row>
    <row r="265" ht="15.75" customHeight="1">
      <c r="M265" s="166"/>
    </row>
    <row r="266" ht="15.75" customHeight="1">
      <c r="M266" s="166"/>
    </row>
    <row r="267" ht="15.75" customHeight="1">
      <c r="M267" s="166"/>
    </row>
    <row r="268" ht="15.75" customHeight="1">
      <c r="M268" s="166"/>
    </row>
    <row r="269" ht="15.75" customHeight="1">
      <c r="M269" s="166"/>
    </row>
    <row r="270" ht="15.75" customHeight="1">
      <c r="M270" s="166"/>
    </row>
    <row r="271" ht="15.75" customHeight="1">
      <c r="M271" s="166"/>
    </row>
    <row r="272" ht="15.75" customHeight="1">
      <c r="M272" s="166"/>
    </row>
    <row r="273" ht="15.75" customHeight="1">
      <c r="M273" s="166"/>
    </row>
    <row r="274" ht="15.75" customHeight="1">
      <c r="M274" s="166"/>
    </row>
    <row r="275" ht="15.75" customHeight="1">
      <c r="M275" s="166"/>
    </row>
    <row r="276" ht="15.75" customHeight="1">
      <c r="M276" s="166"/>
    </row>
    <row r="277" ht="15.75" customHeight="1">
      <c r="M277" s="166"/>
    </row>
    <row r="278" ht="15.75" customHeight="1">
      <c r="M278" s="166"/>
    </row>
    <row r="279" ht="15.75" customHeight="1">
      <c r="M279" s="166"/>
    </row>
    <row r="280" ht="15.75" customHeight="1">
      <c r="M280" s="166"/>
    </row>
    <row r="281" ht="15.75" customHeight="1">
      <c r="M281" s="166"/>
    </row>
    <row r="282" ht="15.75" customHeight="1">
      <c r="M282" s="166"/>
    </row>
    <row r="283" ht="15.75" customHeight="1">
      <c r="M283" s="166"/>
    </row>
    <row r="284" ht="15.75" customHeight="1">
      <c r="M284" s="166"/>
    </row>
    <row r="285" ht="15.75" customHeight="1">
      <c r="M285" s="166"/>
    </row>
    <row r="286" ht="15.75" customHeight="1">
      <c r="M286" s="166"/>
    </row>
    <row r="287" ht="15.75" customHeight="1">
      <c r="M287" s="166"/>
    </row>
    <row r="288" ht="15.75" customHeight="1">
      <c r="M288" s="166"/>
    </row>
    <row r="289" ht="15.75" customHeight="1">
      <c r="M289" s="166"/>
    </row>
    <row r="290" ht="15.75" customHeight="1">
      <c r="M290" s="166"/>
    </row>
    <row r="291" ht="15.75" customHeight="1">
      <c r="M291" s="166"/>
    </row>
    <row r="292" ht="15.75" customHeight="1">
      <c r="M292" s="166"/>
    </row>
    <row r="293" ht="15.75" customHeight="1">
      <c r="M293" s="166"/>
    </row>
    <row r="294" ht="15.75" customHeight="1">
      <c r="M294" s="166"/>
    </row>
    <row r="295" ht="15.75" customHeight="1">
      <c r="M295" s="166"/>
    </row>
    <row r="296" ht="15.75" customHeight="1">
      <c r="M296" s="166"/>
    </row>
    <row r="297" ht="15.75" customHeight="1">
      <c r="M297" s="166"/>
    </row>
    <row r="298" ht="15.75" customHeight="1">
      <c r="M298" s="166"/>
    </row>
    <row r="299" ht="15.75" customHeight="1">
      <c r="M299" s="166"/>
    </row>
    <row r="300" ht="15.75" customHeight="1">
      <c r="M300" s="166"/>
    </row>
    <row r="301" ht="15.75" customHeight="1">
      <c r="M301" s="166"/>
    </row>
    <row r="302" ht="15.75" customHeight="1">
      <c r="M302" s="166"/>
    </row>
    <row r="303" ht="15.75" customHeight="1">
      <c r="M303" s="166"/>
    </row>
    <row r="304" ht="15.75" customHeight="1">
      <c r="M304" s="166"/>
    </row>
    <row r="305" ht="15.75" customHeight="1">
      <c r="M305" s="166"/>
    </row>
    <row r="306" ht="15.75" customHeight="1">
      <c r="M306" s="166"/>
    </row>
    <row r="307" ht="15.75" customHeight="1">
      <c r="M307" s="166"/>
    </row>
    <row r="308" ht="15.75" customHeight="1">
      <c r="M308" s="166"/>
    </row>
    <row r="309" ht="15.75" customHeight="1">
      <c r="M309" s="166"/>
    </row>
    <row r="310" ht="15.75" customHeight="1">
      <c r="M310" s="166"/>
    </row>
    <row r="311" ht="15.75" customHeight="1">
      <c r="M311" s="166"/>
    </row>
    <row r="312" ht="15.75" customHeight="1">
      <c r="M312" s="166"/>
    </row>
    <row r="313" ht="15.75" customHeight="1">
      <c r="M313" s="166"/>
    </row>
    <row r="314" ht="15.75" customHeight="1">
      <c r="M314" s="166"/>
    </row>
    <row r="315" ht="15.75" customHeight="1">
      <c r="M315" s="166"/>
    </row>
    <row r="316" ht="15.75" customHeight="1">
      <c r="M316" s="166"/>
    </row>
    <row r="317" ht="15.75" customHeight="1">
      <c r="M317" s="166"/>
    </row>
    <row r="318" ht="15.75" customHeight="1">
      <c r="M318" s="166"/>
    </row>
    <row r="319" ht="15.75" customHeight="1">
      <c r="M319" s="166"/>
    </row>
    <row r="320" ht="15.75" customHeight="1">
      <c r="M320" s="166"/>
    </row>
    <row r="321" ht="15.75" customHeight="1">
      <c r="M321" s="166"/>
    </row>
    <row r="322" ht="15.75" customHeight="1">
      <c r="M322" s="166"/>
    </row>
    <row r="323" ht="15.75" customHeight="1">
      <c r="M323" s="166"/>
    </row>
    <row r="324" ht="15.75" customHeight="1">
      <c r="M324" s="166"/>
    </row>
    <row r="325" ht="15.75" customHeight="1">
      <c r="M325" s="166"/>
    </row>
    <row r="326" ht="15.75" customHeight="1">
      <c r="M326" s="166"/>
    </row>
    <row r="327" ht="15.75" customHeight="1">
      <c r="M327" s="166"/>
    </row>
    <row r="328" ht="15.75" customHeight="1">
      <c r="M328" s="166"/>
    </row>
    <row r="329" ht="15.75" customHeight="1">
      <c r="M329" s="166"/>
    </row>
    <row r="330" ht="15.75" customHeight="1">
      <c r="M330" s="166"/>
    </row>
    <row r="331" ht="15.75" customHeight="1">
      <c r="M331" s="166"/>
    </row>
    <row r="332" ht="15.75" customHeight="1">
      <c r="M332" s="166"/>
    </row>
    <row r="333" ht="15.75" customHeight="1">
      <c r="M333" s="166"/>
    </row>
    <row r="334" ht="15.75" customHeight="1">
      <c r="M334" s="166"/>
    </row>
    <row r="335" ht="15.75" customHeight="1">
      <c r="M335" s="166"/>
    </row>
    <row r="336" ht="15.75" customHeight="1">
      <c r="M336" s="166"/>
    </row>
    <row r="337" ht="15.75" customHeight="1">
      <c r="M337" s="166"/>
    </row>
    <row r="338" ht="15.75" customHeight="1">
      <c r="M338" s="166"/>
    </row>
    <row r="339" ht="15.75" customHeight="1">
      <c r="M339" s="166"/>
    </row>
    <row r="340" ht="15.75" customHeight="1">
      <c r="M340" s="166"/>
    </row>
    <row r="341" ht="15.75" customHeight="1">
      <c r="M341" s="166"/>
    </row>
    <row r="342" ht="15.75" customHeight="1">
      <c r="M342" s="166"/>
    </row>
    <row r="343" ht="15.75" customHeight="1">
      <c r="M343" s="166"/>
    </row>
    <row r="344" ht="15.75" customHeight="1">
      <c r="M344" s="166"/>
    </row>
    <row r="345" ht="15.75" customHeight="1">
      <c r="M345" s="166"/>
    </row>
    <row r="346" ht="15.75" customHeight="1">
      <c r="M346" s="166"/>
    </row>
    <row r="347" ht="15.75" customHeight="1">
      <c r="M347" s="166"/>
    </row>
    <row r="348" ht="15.75" customHeight="1">
      <c r="M348" s="166"/>
    </row>
    <row r="349" ht="15.75" customHeight="1">
      <c r="M349" s="166"/>
    </row>
    <row r="350" ht="15.75" customHeight="1">
      <c r="M350" s="166"/>
    </row>
    <row r="351" ht="15.75" customHeight="1">
      <c r="M351" s="166"/>
    </row>
    <row r="352" ht="15.75" customHeight="1">
      <c r="M352" s="166"/>
    </row>
    <row r="353" ht="15.75" customHeight="1">
      <c r="M353" s="166"/>
    </row>
    <row r="354" ht="15.75" customHeight="1">
      <c r="M354" s="166"/>
    </row>
    <row r="355" ht="15.75" customHeight="1">
      <c r="M355" s="166"/>
    </row>
    <row r="356" ht="15.75" customHeight="1">
      <c r="M356" s="166"/>
    </row>
    <row r="357" ht="15.75" customHeight="1">
      <c r="M357" s="166"/>
    </row>
    <row r="358" ht="15.75" customHeight="1">
      <c r="M358" s="166"/>
    </row>
    <row r="359" ht="15.75" customHeight="1">
      <c r="M359" s="166"/>
    </row>
    <row r="360" ht="15.75" customHeight="1">
      <c r="M360" s="166"/>
    </row>
    <row r="361" ht="15.75" customHeight="1">
      <c r="M361" s="166"/>
    </row>
    <row r="362" ht="15.75" customHeight="1">
      <c r="M362" s="166"/>
    </row>
    <row r="363" ht="15.75" customHeight="1">
      <c r="M363" s="166"/>
    </row>
    <row r="364" ht="15.75" customHeight="1">
      <c r="M364" s="166"/>
    </row>
    <row r="365" ht="15.75" customHeight="1">
      <c r="M365" s="166"/>
    </row>
    <row r="366" ht="15.75" customHeight="1">
      <c r="M366" s="166"/>
    </row>
    <row r="367" ht="15.75" customHeight="1">
      <c r="M367" s="166"/>
    </row>
    <row r="368" ht="15.75" customHeight="1">
      <c r="M368" s="166"/>
    </row>
    <row r="369" ht="15.75" customHeight="1">
      <c r="M369" s="166"/>
    </row>
    <row r="370" ht="15.75" customHeight="1">
      <c r="M370" s="166"/>
    </row>
    <row r="371" ht="15.75" customHeight="1">
      <c r="M371" s="166"/>
    </row>
    <row r="372" ht="15.75" customHeight="1">
      <c r="M372" s="166"/>
    </row>
    <row r="373" ht="15.75" customHeight="1">
      <c r="M373" s="166"/>
    </row>
    <row r="374" ht="15.75" customHeight="1">
      <c r="M374" s="166"/>
    </row>
    <row r="375" ht="15.75" customHeight="1">
      <c r="M375" s="166"/>
    </row>
    <row r="376" ht="15.75" customHeight="1">
      <c r="M376" s="166"/>
    </row>
    <row r="377" ht="15.75" customHeight="1">
      <c r="M377" s="166"/>
    </row>
    <row r="378" ht="15.75" customHeight="1">
      <c r="M378" s="166"/>
    </row>
    <row r="379" ht="15.75" customHeight="1">
      <c r="M379" s="166"/>
    </row>
    <row r="380" ht="15.75" customHeight="1">
      <c r="M380" s="166"/>
    </row>
    <row r="381" ht="15.75" customHeight="1">
      <c r="M381" s="166"/>
    </row>
    <row r="382" ht="15.75" customHeight="1">
      <c r="M382" s="166"/>
    </row>
    <row r="383" ht="15.75" customHeight="1">
      <c r="M383" s="166"/>
    </row>
    <row r="384" ht="15.75" customHeight="1">
      <c r="M384" s="166"/>
    </row>
    <row r="385" ht="15.75" customHeight="1">
      <c r="M385" s="166"/>
    </row>
    <row r="386" ht="15.75" customHeight="1">
      <c r="M386" s="166"/>
    </row>
    <row r="387" ht="15.75" customHeight="1">
      <c r="M387" s="166"/>
    </row>
    <row r="388" ht="15.75" customHeight="1">
      <c r="M388" s="166"/>
    </row>
    <row r="389" ht="15.75" customHeight="1">
      <c r="M389" s="166"/>
    </row>
    <row r="390" ht="15.75" customHeight="1">
      <c r="M390" s="166"/>
    </row>
    <row r="391" ht="15.75" customHeight="1">
      <c r="M391" s="166"/>
    </row>
    <row r="392" ht="15.75" customHeight="1">
      <c r="M392" s="166"/>
    </row>
    <row r="393" ht="15.75" customHeight="1">
      <c r="M393" s="166"/>
    </row>
    <row r="394" ht="15.75" customHeight="1">
      <c r="M394" s="166"/>
    </row>
    <row r="395" ht="15.75" customHeight="1">
      <c r="M395" s="166"/>
    </row>
    <row r="396" ht="15.75" customHeight="1">
      <c r="M396" s="166"/>
    </row>
    <row r="397" ht="15.75" customHeight="1">
      <c r="M397" s="166"/>
    </row>
    <row r="398" ht="15.75" customHeight="1">
      <c r="M398" s="166"/>
    </row>
    <row r="399" ht="15.75" customHeight="1">
      <c r="M399" s="166"/>
    </row>
    <row r="400" ht="15.75" customHeight="1">
      <c r="M400" s="166"/>
    </row>
    <row r="401" ht="15.75" customHeight="1">
      <c r="M401" s="166"/>
    </row>
    <row r="402" ht="15.75" customHeight="1">
      <c r="M402" s="166"/>
    </row>
    <row r="403" ht="15.75" customHeight="1">
      <c r="M403" s="166"/>
    </row>
    <row r="404" ht="15.75" customHeight="1">
      <c r="M404" s="166"/>
    </row>
    <row r="405" ht="15.75" customHeight="1">
      <c r="M405" s="166"/>
    </row>
    <row r="406" ht="15.75" customHeight="1">
      <c r="M406" s="166"/>
    </row>
    <row r="407" ht="15.75" customHeight="1">
      <c r="M407" s="166"/>
    </row>
    <row r="408" ht="15.75" customHeight="1">
      <c r="M408" s="166"/>
    </row>
    <row r="409" ht="15.75" customHeight="1">
      <c r="M409" s="166"/>
    </row>
    <row r="410" ht="15.75" customHeight="1">
      <c r="M410" s="166"/>
    </row>
    <row r="411" ht="15.75" customHeight="1">
      <c r="M411" s="166"/>
    </row>
    <row r="412" ht="15.75" customHeight="1">
      <c r="M412" s="166"/>
    </row>
    <row r="413" ht="15.75" customHeight="1">
      <c r="M413" s="166"/>
    </row>
    <row r="414" ht="15.75" customHeight="1">
      <c r="M414" s="166"/>
    </row>
    <row r="415" ht="15.75" customHeight="1">
      <c r="M415" s="166"/>
    </row>
    <row r="416" ht="15.75" customHeight="1">
      <c r="M416" s="166"/>
    </row>
    <row r="417" ht="15.75" customHeight="1">
      <c r="M417" s="166"/>
    </row>
    <row r="418" ht="15.75" customHeight="1">
      <c r="M418" s="166"/>
    </row>
    <row r="419" ht="15.75" customHeight="1">
      <c r="M419" s="166"/>
    </row>
    <row r="420" ht="15.75" customHeight="1">
      <c r="M420" s="166"/>
    </row>
    <row r="421" ht="15.75" customHeight="1">
      <c r="M421" s="166"/>
    </row>
    <row r="422" ht="15.75" customHeight="1">
      <c r="M422" s="166"/>
    </row>
    <row r="423" ht="15.75" customHeight="1">
      <c r="M423" s="166"/>
    </row>
    <row r="424" ht="15.75" customHeight="1">
      <c r="M424" s="166"/>
    </row>
    <row r="425" ht="15.75" customHeight="1">
      <c r="M425" s="166"/>
    </row>
    <row r="426" ht="15.75" customHeight="1">
      <c r="M426" s="166"/>
    </row>
    <row r="427" ht="15.75" customHeight="1">
      <c r="M427" s="166"/>
    </row>
    <row r="428" ht="15.75" customHeight="1">
      <c r="M428" s="166"/>
    </row>
    <row r="429" ht="15.75" customHeight="1">
      <c r="M429" s="166"/>
    </row>
    <row r="430" ht="15.75" customHeight="1">
      <c r="M430" s="166"/>
    </row>
    <row r="431" ht="15.75" customHeight="1">
      <c r="M431" s="166"/>
    </row>
    <row r="432" ht="15.75" customHeight="1">
      <c r="M432" s="166"/>
    </row>
    <row r="433" ht="15.75" customHeight="1">
      <c r="M433" s="166"/>
    </row>
    <row r="434" ht="15.75" customHeight="1">
      <c r="M434" s="166"/>
    </row>
    <row r="435" ht="15.75" customHeight="1">
      <c r="M435" s="166"/>
    </row>
    <row r="436" ht="15.75" customHeight="1">
      <c r="M436" s="166"/>
    </row>
    <row r="437" ht="15.75" customHeight="1">
      <c r="M437" s="166"/>
    </row>
    <row r="438" ht="15.75" customHeight="1">
      <c r="M438" s="166"/>
    </row>
    <row r="439" ht="15.75" customHeight="1">
      <c r="M439" s="166"/>
    </row>
    <row r="440" ht="15.75" customHeight="1">
      <c r="M440" s="166"/>
    </row>
    <row r="441" ht="15.75" customHeight="1">
      <c r="M441" s="166"/>
    </row>
    <row r="442" ht="15.75" customHeight="1">
      <c r="M442" s="166"/>
    </row>
    <row r="443" ht="15.75" customHeight="1">
      <c r="M443" s="166"/>
    </row>
    <row r="444" ht="15.75" customHeight="1">
      <c r="M444" s="166"/>
    </row>
    <row r="445" ht="15.75" customHeight="1">
      <c r="M445" s="166"/>
    </row>
    <row r="446" ht="15.75" customHeight="1">
      <c r="M446" s="166"/>
    </row>
    <row r="447" ht="15.75" customHeight="1">
      <c r="M447" s="166"/>
    </row>
    <row r="448" ht="15.75" customHeight="1">
      <c r="M448" s="166"/>
    </row>
    <row r="449" ht="15.75" customHeight="1">
      <c r="M449" s="166"/>
    </row>
    <row r="450" ht="15.75" customHeight="1">
      <c r="M450" s="166"/>
    </row>
    <row r="451" ht="15.75" customHeight="1">
      <c r="M451" s="166"/>
    </row>
    <row r="452" ht="15.75" customHeight="1">
      <c r="M452" s="166"/>
    </row>
    <row r="453" ht="15.75" customHeight="1">
      <c r="M453" s="166"/>
    </row>
    <row r="454" ht="15.75" customHeight="1">
      <c r="M454" s="166"/>
    </row>
    <row r="455" ht="15.75" customHeight="1">
      <c r="M455" s="166"/>
    </row>
    <row r="456" ht="15.75" customHeight="1">
      <c r="M456" s="166"/>
    </row>
    <row r="457" ht="15.75" customHeight="1">
      <c r="M457" s="166"/>
    </row>
    <row r="458" ht="15.75" customHeight="1">
      <c r="M458" s="166"/>
    </row>
    <row r="459" ht="15.75" customHeight="1">
      <c r="M459" s="166"/>
    </row>
    <row r="460" ht="15.75" customHeight="1">
      <c r="M460" s="166"/>
    </row>
    <row r="461" ht="15.75" customHeight="1">
      <c r="M461" s="166"/>
    </row>
    <row r="462" ht="15.75" customHeight="1">
      <c r="M462" s="166"/>
    </row>
    <row r="463" ht="15.75" customHeight="1">
      <c r="M463" s="166"/>
    </row>
    <row r="464" ht="15.75" customHeight="1">
      <c r="M464" s="166"/>
    </row>
    <row r="465" ht="15.75" customHeight="1">
      <c r="M465" s="166"/>
    </row>
    <row r="466" ht="15.75" customHeight="1">
      <c r="M466" s="166"/>
    </row>
    <row r="467" ht="15.75" customHeight="1">
      <c r="M467" s="166"/>
    </row>
    <row r="468" ht="15.75" customHeight="1">
      <c r="M468" s="166"/>
    </row>
    <row r="469" ht="15.75" customHeight="1">
      <c r="M469" s="166"/>
    </row>
    <row r="470" ht="15.75" customHeight="1">
      <c r="M470" s="166"/>
    </row>
    <row r="471" ht="15.75" customHeight="1">
      <c r="M471" s="166"/>
    </row>
    <row r="472" ht="15.75" customHeight="1">
      <c r="M472" s="166"/>
    </row>
    <row r="473" ht="15.75" customHeight="1">
      <c r="M473" s="166"/>
    </row>
    <row r="474" ht="15.75" customHeight="1">
      <c r="M474" s="166"/>
    </row>
    <row r="475" ht="15.75" customHeight="1">
      <c r="M475" s="166"/>
    </row>
    <row r="476" ht="15.75" customHeight="1">
      <c r="M476" s="166"/>
    </row>
    <row r="477" ht="15.75" customHeight="1">
      <c r="M477" s="166"/>
    </row>
    <row r="478" ht="15.75" customHeight="1">
      <c r="M478" s="166"/>
    </row>
    <row r="479" ht="15.75" customHeight="1">
      <c r="M479" s="166"/>
    </row>
    <row r="480" ht="15.75" customHeight="1">
      <c r="M480" s="166"/>
    </row>
    <row r="481" ht="15.75" customHeight="1">
      <c r="M481" s="166"/>
    </row>
    <row r="482" ht="15.75" customHeight="1">
      <c r="M482" s="166"/>
    </row>
    <row r="483" ht="15.75" customHeight="1">
      <c r="M483" s="166"/>
    </row>
    <row r="484" ht="15.75" customHeight="1">
      <c r="M484" s="166"/>
    </row>
    <row r="485" ht="15.75" customHeight="1">
      <c r="M485" s="166"/>
    </row>
    <row r="486" ht="15.75" customHeight="1">
      <c r="M486" s="166"/>
    </row>
    <row r="487" ht="15.75" customHeight="1">
      <c r="M487" s="166"/>
    </row>
    <row r="488" ht="15.75" customHeight="1">
      <c r="M488" s="166"/>
    </row>
    <row r="489" ht="15.75" customHeight="1">
      <c r="M489" s="166"/>
    </row>
    <row r="490" ht="15.75" customHeight="1">
      <c r="M490" s="166"/>
    </row>
    <row r="491" ht="15.75" customHeight="1">
      <c r="M491" s="166"/>
    </row>
    <row r="492" ht="15.75" customHeight="1">
      <c r="M492" s="166"/>
    </row>
    <row r="493" ht="15.75" customHeight="1">
      <c r="M493" s="166"/>
    </row>
    <row r="494" ht="15.75" customHeight="1">
      <c r="M494" s="166"/>
    </row>
    <row r="495" ht="15.75" customHeight="1">
      <c r="M495" s="166"/>
    </row>
    <row r="496" ht="15.75" customHeight="1">
      <c r="M496" s="166"/>
    </row>
    <row r="497" ht="15.75" customHeight="1">
      <c r="M497" s="166"/>
    </row>
    <row r="498" ht="15.75" customHeight="1">
      <c r="M498" s="166"/>
    </row>
    <row r="499" ht="15.75" customHeight="1">
      <c r="M499" s="166"/>
    </row>
    <row r="500" ht="15.75" customHeight="1">
      <c r="M500" s="166"/>
    </row>
    <row r="501" ht="15.75" customHeight="1">
      <c r="M501" s="166"/>
    </row>
    <row r="502" ht="15.75" customHeight="1">
      <c r="M502" s="166"/>
    </row>
    <row r="503" ht="15.75" customHeight="1">
      <c r="M503" s="166"/>
    </row>
    <row r="504" ht="15.75" customHeight="1">
      <c r="M504" s="166"/>
    </row>
    <row r="505" ht="15.75" customHeight="1">
      <c r="M505" s="166"/>
    </row>
    <row r="506" ht="15.75" customHeight="1">
      <c r="M506" s="166"/>
    </row>
    <row r="507" ht="15.75" customHeight="1">
      <c r="M507" s="166"/>
    </row>
    <row r="508" ht="15.75" customHeight="1">
      <c r="M508" s="166"/>
    </row>
    <row r="509" ht="15.75" customHeight="1">
      <c r="M509" s="166"/>
    </row>
    <row r="510" ht="15.75" customHeight="1">
      <c r="M510" s="166"/>
    </row>
    <row r="511" ht="15.75" customHeight="1">
      <c r="M511" s="166"/>
    </row>
    <row r="512" ht="15.75" customHeight="1">
      <c r="M512" s="166"/>
    </row>
    <row r="513" ht="15.75" customHeight="1">
      <c r="M513" s="166"/>
    </row>
    <row r="514" ht="15.75" customHeight="1">
      <c r="M514" s="166"/>
    </row>
    <row r="515" ht="15.75" customHeight="1">
      <c r="M515" s="166"/>
    </row>
    <row r="516" ht="15.75" customHeight="1">
      <c r="M516" s="166"/>
    </row>
    <row r="517" ht="15.75" customHeight="1">
      <c r="M517" s="166"/>
    </row>
    <row r="518" ht="15.75" customHeight="1">
      <c r="M518" s="166"/>
    </row>
    <row r="519" ht="15.75" customHeight="1">
      <c r="M519" s="166"/>
    </row>
    <row r="520" ht="15.75" customHeight="1">
      <c r="M520" s="166"/>
    </row>
    <row r="521" ht="15.75" customHeight="1">
      <c r="M521" s="166"/>
    </row>
    <row r="522" ht="15.75" customHeight="1">
      <c r="M522" s="166"/>
    </row>
    <row r="523" ht="15.75" customHeight="1">
      <c r="M523" s="166"/>
    </row>
    <row r="524" ht="15.75" customHeight="1">
      <c r="M524" s="166"/>
    </row>
    <row r="525" ht="15.75" customHeight="1">
      <c r="M525" s="166"/>
    </row>
    <row r="526" ht="15.75" customHeight="1">
      <c r="M526" s="166"/>
    </row>
    <row r="527" ht="15.75" customHeight="1">
      <c r="M527" s="166"/>
    </row>
    <row r="528" ht="15.75" customHeight="1">
      <c r="M528" s="166"/>
    </row>
    <row r="529" ht="15.75" customHeight="1">
      <c r="M529" s="166"/>
    </row>
    <row r="530" ht="15.75" customHeight="1">
      <c r="M530" s="166"/>
    </row>
    <row r="531" ht="15.75" customHeight="1">
      <c r="M531" s="166"/>
    </row>
    <row r="532" ht="15.75" customHeight="1">
      <c r="M532" s="166"/>
    </row>
    <row r="533" ht="15.75" customHeight="1">
      <c r="M533" s="166"/>
    </row>
    <row r="534" ht="15.75" customHeight="1">
      <c r="M534" s="166"/>
    </row>
    <row r="535" ht="15.75" customHeight="1">
      <c r="M535" s="166"/>
    </row>
    <row r="536" ht="15.75" customHeight="1">
      <c r="M536" s="166"/>
    </row>
    <row r="537" ht="15.75" customHeight="1">
      <c r="M537" s="166"/>
    </row>
    <row r="538" ht="15.75" customHeight="1">
      <c r="M538" s="166"/>
    </row>
    <row r="539" ht="15.75" customHeight="1">
      <c r="M539" s="166"/>
    </row>
    <row r="540" ht="15.75" customHeight="1">
      <c r="M540" s="166"/>
    </row>
    <row r="541" ht="15.75" customHeight="1">
      <c r="M541" s="166"/>
    </row>
    <row r="542" ht="15.75" customHeight="1">
      <c r="M542" s="166"/>
    </row>
    <row r="543" ht="15.75" customHeight="1">
      <c r="M543" s="166"/>
    </row>
    <row r="544" ht="15.75" customHeight="1">
      <c r="M544" s="166"/>
    </row>
    <row r="545" ht="15.75" customHeight="1">
      <c r="M545" s="166"/>
    </row>
    <row r="546" ht="15.75" customHeight="1">
      <c r="M546" s="166"/>
    </row>
    <row r="547" ht="15.75" customHeight="1">
      <c r="M547" s="166"/>
    </row>
    <row r="548" ht="15.75" customHeight="1">
      <c r="M548" s="166"/>
    </row>
    <row r="549" ht="15.75" customHeight="1">
      <c r="M549" s="166"/>
    </row>
    <row r="550" ht="15.75" customHeight="1">
      <c r="M550" s="166"/>
    </row>
    <row r="551" ht="15.75" customHeight="1">
      <c r="M551" s="166"/>
    </row>
    <row r="552" ht="15.75" customHeight="1">
      <c r="M552" s="166"/>
    </row>
    <row r="553" ht="15.75" customHeight="1">
      <c r="M553" s="166"/>
    </row>
    <row r="554" ht="15.75" customHeight="1">
      <c r="M554" s="166"/>
    </row>
    <row r="555" ht="15.75" customHeight="1">
      <c r="M555" s="166"/>
    </row>
    <row r="556" ht="15.75" customHeight="1">
      <c r="M556" s="166"/>
    </row>
    <row r="557" ht="15.75" customHeight="1">
      <c r="M557" s="166"/>
    </row>
    <row r="558" ht="15.75" customHeight="1">
      <c r="M558" s="166"/>
    </row>
    <row r="559" ht="15.75" customHeight="1">
      <c r="M559" s="166"/>
    </row>
    <row r="560" ht="15.75" customHeight="1">
      <c r="M560" s="166"/>
    </row>
    <row r="561" ht="15.75" customHeight="1">
      <c r="M561" s="166"/>
    </row>
    <row r="562" ht="15.75" customHeight="1">
      <c r="M562" s="166"/>
    </row>
    <row r="563" ht="15.75" customHeight="1">
      <c r="M563" s="166"/>
    </row>
    <row r="564" ht="15.75" customHeight="1">
      <c r="M564" s="166"/>
    </row>
    <row r="565" ht="15.75" customHeight="1">
      <c r="M565" s="166"/>
    </row>
    <row r="566" ht="15.75" customHeight="1">
      <c r="M566" s="166"/>
    </row>
    <row r="567" ht="15.75" customHeight="1">
      <c r="M567" s="166"/>
    </row>
    <row r="568" ht="15.75" customHeight="1">
      <c r="M568" s="166"/>
    </row>
    <row r="569" ht="15.75" customHeight="1">
      <c r="M569" s="166"/>
    </row>
    <row r="570" ht="15.75" customHeight="1">
      <c r="M570" s="166"/>
    </row>
    <row r="571" ht="15.75" customHeight="1">
      <c r="M571" s="166"/>
    </row>
    <row r="572" ht="15.75" customHeight="1">
      <c r="M572" s="166"/>
    </row>
    <row r="573" ht="15.75" customHeight="1">
      <c r="M573" s="166"/>
    </row>
    <row r="574" ht="15.75" customHeight="1">
      <c r="M574" s="166"/>
    </row>
    <row r="575" ht="15.75" customHeight="1">
      <c r="M575" s="166"/>
    </row>
    <row r="576" ht="15.75" customHeight="1">
      <c r="M576" s="166"/>
    </row>
    <row r="577" ht="15.75" customHeight="1">
      <c r="M577" s="166"/>
    </row>
    <row r="578" ht="15.75" customHeight="1">
      <c r="M578" s="166"/>
    </row>
    <row r="579" ht="15.75" customHeight="1">
      <c r="M579" s="166"/>
    </row>
    <row r="580" ht="15.75" customHeight="1">
      <c r="M580" s="166"/>
    </row>
    <row r="581" ht="15.75" customHeight="1">
      <c r="M581" s="166"/>
    </row>
    <row r="582" ht="15.75" customHeight="1">
      <c r="M582" s="166"/>
    </row>
    <row r="583" ht="15.75" customHeight="1">
      <c r="M583" s="166"/>
    </row>
    <row r="584" ht="15.75" customHeight="1">
      <c r="M584" s="166"/>
    </row>
    <row r="585" ht="15.75" customHeight="1">
      <c r="M585" s="166"/>
    </row>
    <row r="586" ht="15.75" customHeight="1">
      <c r="M586" s="166"/>
    </row>
    <row r="587" ht="15.75" customHeight="1">
      <c r="M587" s="166"/>
    </row>
    <row r="588" ht="15.75" customHeight="1">
      <c r="M588" s="166"/>
    </row>
    <row r="589" ht="15.75" customHeight="1">
      <c r="M589" s="166"/>
    </row>
    <row r="590" ht="15.75" customHeight="1">
      <c r="M590" s="166"/>
    </row>
    <row r="591" ht="15.75" customHeight="1">
      <c r="M591" s="166"/>
    </row>
    <row r="592" ht="15.75" customHeight="1">
      <c r="M592" s="166"/>
    </row>
    <row r="593" ht="15.75" customHeight="1">
      <c r="M593" s="166"/>
    </row>
    <row r="594" ht="15.75" customHeight="1">
      <c r="M594" s="166"/>
    </row>
    <row r="595" ht="15.75" customHeight="1">
      <c r="M595" s="166"/>
    </row>
    <row r="596" ht="15.75" customHeight="1">
      <c r="M596" s="166"/>
    </row>
    <row r="597" ht="15.75" customHeight="1">
      <c r="M597" s="166"/>
    </row>
    <row r="598" ht="15.75" customHeight="1">
      <c r="M598" s="166"/>
    </row>
    <row r="599" ht="15.75" customHeight="1">
      <c r="M599" s="166"/>
    </row>
    <row r="600" ht="15.75" customHeight="1">
      <c r="M600" s="166"/>
    </row>
    <row r="601" ht="15.75" customHeight="1">
      <c r="M601" s="166"/>
    </row>
    <row r="602" ht="15.75" customHeight="1">
      <c r="M602" s="166"/>
    </row>
    <row r="603" ht="15.75" customHeight="1">
      <c r="M603" s="166"/>
    </row>
    <row r="604" ht="15.75" customHeight="1">
      <c r="M604" s="166"/>
    </row>
    <row r="605" ht="15.75" customHeight="1">
      <c r="M605" s="166"/>
    </row>
    <row r="606" ht="15.75" customHeight="1">
      <c r="M606" s="166"/>
    </row>
    <row r="607" ht="15.75" customHeight="1">
      <c r="M607" s="166"/>
    </row>
    <row r="608" ht="15.75" customHeight="1">
      <c r="M608" s="166"/>
    </row>
    <row r="609" ht="15.75" customHeight="1">
      <c r="M609" s="166"/>
    </row>
    <row r="610" ht="15.75" customHeight="1">
      <c r="M610" s="166"/>
    </row>
    <row r="611" ht="15.75" customHeight="1">
      <c r="M611" s="166"/>
    </row>
    <row r="612" ht="15.75" customHeight="1">
      <c r="M612" s="166"/>
    </row>
    <row r="613" ht="15.75" customHeight="1">
      <c r="M613" s="166"/>
    </row>
    <row r="614" ht="15.75" customHeight="1">
      <c r="M614" s="166"/>
    </row>
    <row r="615" ht="15.75" customHeight="1">
      <c r="M615" s="166"/>
    </row>
    <row r="616" ht="15.75" customHeight="1">
      <c r="M616" s="166"/>
    </row>
    <row r="617" ht="15.75" customHeight="1">
      <c r="M617" s="166"/>
    </row>
    <row r="618" ht="15.75" customHeight="1">
      <c r="M618" s="166"/>
    </row>
    <row r="619" ht="15.75" customHeight="1">
      <c r="M619" s="166"/>
    </row>
    <row r="620" ht="15.75" customHeight="1">
      <c r="M620" s="166"/>
    </row>
    <row r="621" ht="15.75" customHeight="1">
      <c r="M621" s="166"/>
    </row>
    <row r="622" ht="15.75" customHeight="1">
      <c r="M622" s="166"/>
    </row>
    <row r="623" ht="15.75" customHeight="1">
      <c r="M623" s="166"/>
    </row>
    <row r="624" ht="15.75" customHeight="1">
      <c r="M624" s="166"/>
    </row>
    <row r="625" ht="15.75" customHeight="1">
      <c r="M625" s="166"/>
    </row>
    <row r="626" ht="15.75" customHeight="1">
      <c r="M626" s="166"/>
    </row>
    <row r="627" ht="15.75" customHeight="1">
      <c r="M627" s="166"/>
    </row>
    <row r="628" ht="15.75" customHeight="1">
      <c r="M628" s="166"/>
    </row>
    <row r="629" ht="15.75" customHeight="1">
      <c r="M629" s="166"/>
    </row>
    <row r="630" ht="15.75" customHeight="1">
      <c r="M630" s="166"/>
    </row>
    <row r="631" ht="15.75" customHeight="1">
      <c r="M631" s="166"/>
    </row>
    <row r="632" ht="15.75" customHeight="1">
      <c r="M632" s="166"/>
    </row>
    <row r="633" ht="15.75" customHeight="1">
      <c r="M633" s="166"/>
    </row>
    <row r="634" ht="15.75" customHeight="1">
      <c r="M634" s="166"/>
    </row>
    <row r="635" ht="15.75" customHeight="1">
      <c r="M635" s="166"/>
    </row>
    <row r="636" ht="15.75" customHeight="1">
      <c r="M636" s="166"/>
    </row>
    <row r="637" ht="15.75" customHeight="1">
      <c r="M637" s="166"/>
    </row>
    <row r="638" ht="15.75" customHeight="1">
      <c r="M638" s="166"/>
    </row>
    <row r="639" ht="15.75" customHeight="1">
      <c r="M639" s="166"/>
    </row>
    <row r="640" ht="15.75" customHeight="1">
      <c r="M640" s="166"/>
    </row>
    <row r="641" ht="15.75" customHeight="1">
      <c r="M641" s="166"/>
    </row>
    <row r="642" ht="15.75" customHeight="1">
      <c r="M642" s="166"/>
    </row>
    <row r="643" ht="15.75" customHeight="1">
      <c r="M643" s="166"/>
    </row>
    <row r="644" ht="15.75" customHeight="1">
      <c r="M644" s="166"/>
    </row>
    <row r="645" ht="15.75" customHeight="1">
      <c r="M645" s="166"/>
    </row>
    <row r="646" ht="15.75" customHeight="1">
      <c r="M646" s="166"/>
    </row>
    <row r="647" ht="15.75" customHeight="1">
      <c r="M647" s="166"/>
    </row>
    <row r="648" ht="15.75" customHeight="1">
      <c r="M648" s="166"/>
    </row>
    <row r="649" ht="15.75" customHeight="1">
      <c r="M649" s="166"/>
    </row>
    <row r="650" ht="15.75" customHeight="1">
      <c r="M650" s="166"/>
    </row>
    <row r="651" ht="15.75" customHeight="1">
      <c r="M651" s="166"/>
    </row>
    <row r="652" ht="15.75" customHeight="1">
      <c r="M652" s="166"/>
    </row>
    <row r="653" ht="15.75" customHeight="1">
      <c r="M653" s="166"/>
    </row>
    <row r="654" ht="15.75" customHeight="1">
      <c r="M654" s="166"/>
    </row>
    <row r="655" ht="15.75" customHeight="1">
      <c r="M655" s="166"/>
    </row>
    <row r="656" ht="15.75" customHeight="1">
      <c r="M656" s="166"/>
    </row>
    <row r="657" ht="15.75" customHeight="1">
      <c r="M657" s="166"/>
    </row>
    <row r="658" ht="15.75" customHeight="1">
      <c r="M658" s="166"/>
    </row>
    <row r="659" ht="15.75" customHeight="1">
      <c r="M659" s="166"/>
    </row>
    <row r="660" ht="15.75" customHeight="1">
      <c r="M660" s="166"/>
    </row>
    <row r="661" ht="15.75" customHeight="1">
      <c r="M661" s="166"/>
    </row>
    <row r="662" ht="15.75" customHeight="1">
      <c r="M662" s="166"/>
    </row>
    <row r="663" ht="15.75" customHeight="1">
      <c r="M663" s="166"/>
    </row>
    <row r="664" ht="15.75" customHeight="1">
      <c r="M664" s="166"/>
    </row>
    <row r="665" ht="15.75" customHeight="1">
      <c r="M665" s="166"/>
    </row>
    <row r="666" ht="15.75" customHeight="1">
      <c r="M666" s="166"/>
    </row>
    <row r="667" ht="15.75" customHeight="1">
      <c r="M667" s="166"/>
    </row>
    <row r="668" ht="15.75" customHeight="1">
      <c r="M668" s="166"/>
    </row>
    <row r="669" ht="15.75" customHeight="1">
      <c r="M669" s="166"/>
    </row>
    <row r="670" ht="15.75" customHeight="1">
      <c r="M670" s="166"/>
    </row>
    <row r="671" ht="15.75" customHeight="1">
      <c r="M671" s="166"/>
    </row>
    <row r="672" ht="15.75" customHeight="1">
      <c r="M672" s="166"/>
    </row>
    <row r="673" ht="15.75" customHeight="1">
      <c r="M673" s="166"/>
    </row>
    <row r="674" ht="15.75" customHeight="1">
      <c r="M674" s="166"/>
    </row>
    <row r="675" ht="15.75" customHeight="1">
      <c r="M675" s="166"/>
    </row>
    <row r="676" ht="15.75" customHeight="1">
      <c r="M676" s="166"/>
    </row>
    <row r="677" ht="15.75" customHeight="1">
      <c r="M677" s="166"/>
    </row>
    <row r="678" ht="15.75" customHeight="1">
      <c r="M678" s="166"/>
    </row>
    <row r="679" ht="15.75" customHeight="1">
      <c r="M679" s="166"/>
    </row>
    <row r="680" ht="15.75" customHeight="1">
      <c r="M680" s="166"/>
    </row>
    <row r="681" ht="15.75" customHeight="1">
      <c r="M681" s="166"/>
    </row>
    <row r="682" ht="15.75" customHeight="1">
      <c r="M682" s="166"/>
    </row>
    <row r="683" ht="15.75" customHeight="1">
      <c r="M683" s="166"/>
    </row>
    <row r="684" ht="15.75" customHeight="1">
      <c r="M684" s="166"/>
    </row>
    <row r="685" ht="15.75" customHeight="1">
      <c r="M685" s="166"/>
    </row>
    <row r="686" ht="15.75" customHeight="1">
      <c r="M686" s="166"/>
    </row>
    <row r="687" ht="15.75" customHeight="1">
      <c r="M687" s="166"/>
    </row>
    <row r="688" ht="15.75" customHeight="1">
      <c r="M688" s="166"/>
    </row>
    <row r="689" ht="15.75" customHeight="1">
      <c r="M689" s="166"/>
    </row>
    <row r="690" ht="15.75" customHeight="1">
      <c r="M690" s="166"/>
    </row>
    <row r="691" ht="15.75" customHeight="1">
      <c r="M691" s="166"/>
    </row>
    <row r="692" ht="15.75" customHeight="1">
      <c r="M692" s="166"/>
    </row>
    <row r="693" ht="15.75" customHeight="1">
      <c r="M693" s="166"/>
    </row>
    <row r="694" ht="15.75" customHeight="1">
      <c r="M694" s="166"/>
    </row>
    <row r="695" ht="15.75" customHeight="1">
      <c r="M695" s="166"/>
    </row>
    <row r="696" ht="15.75" customHeight="1">
      <c r="M696" s="166"/>
    </row>
    <row r="697" ht="15.75" customHeight="1">
      <c r="M697" s="166"/>
    </row>
    <row r="698" ht="15.75" customHeight="1">
      <c r="M698" s="166"/>
    </row>
    <row r="699" ht="15.75" customHeight="1">
      <c r="M699" s="166"/>
    </row>
    <row r="700" ht="15.75" customHeight="1">
      <c r="M700" s="166"/>
    </row>
    <row r="701" ht="15.75" customHeight="1">
      <c r="M701" s="166"/>
    </row>
    <row r="702" ht="15.75" customHeight="1">
      <c r="M702" s="166"/>
    </row>
    <row r="703" ht="15.75" customHeight="1">
      <c r="M703" s="166"/>
    </row>
    <row r="704" ht="15.75" customHeight="1">
      <c r="M704" s="166"/>
    </row>
    <row r="705" ht="15.75" customHeight="1">
      <c r="M705" s="166"/>
    </row>
    <row r="706" ht="15.75" customHeight="1">
      <c r="M706" s="166"/>
    </row>
    <row r="707" ht="15.75" customHeight="1">
      <c r="M707" s="166"/>
    </row>
    <row r="708" ht="15.75" customHeight="1">
      <c r="M708" s="166"/>
    </row>
    <row r="709" ht="15.75" customHeight="1">
      <c r="M709" s="166"/>
    </row>
    <row r="710" ht="15.75" customHeight="1">
      <c r="M710" s="166"/>
    </row>
    <row r="711" ht="15.75" customHeight="1">
      <c r="M711" s="166"/>
    </row>
    <row r="712" ht="15.75" customHeight="1">
      <c r="M712" s="166"/>
    </row>
    <row r="713" ht="15.75" customHeight="1">
      <c r="M713" s="166"/>
    </row>
    <row r="714" ht="15.75" customHeight="1">
      <c r="M714" s="166"/>
    </row>
    <row r="715" ht="15.75" customHeight="1">
      <c r="M715" s="166"/>
    </row>
    <row r="716" ht="15.75" customHeight="1">
      <c r="M716" s="166"/>
    </row>
    <row r="717" ht="15.75" customHeight="1">
      <c r="M717" s="166"/>
    </row>
    <row r="718" ht="15.75" customHeight="1">
      <c r="M718" s="166"/>
    </row>
    <row r="719" ht="15.75" customHeight="1">
      <c r="M719" s="166"/>
    </row>
    <row r="720" ht="15.75" customHeight="1">
      <c r="M720" s="166"/>
    </row>
    <row r="721" ht="15.75" customHeight="1">
      <c r="M721" s="166"/>
    </row>
    <row r="722" ht="15.75" customHeight="1">
      <c r="M722" s="166"/>
    </row>
    <row r="723" ht="15.75" customHeight="1">
      <c r="M723" s="166"/>
    </row>
    <row r="724" ht="15.75" customHeight="1">
      <c r="M724" s="166"/>
    </row>
    <row r="725" ht="15.75" customHeight="1">
      <c r="M725" s="166"/>
    </row>
    <row r="726" ht="15.75" customHeight="1">
      <c r="M726" s="166"/>
    </row>
    <row r="727" ht="15.75" customHeight="1">
      <c r="M727" s="166"/>
    </row>
    <row r="728" ht="15.75" customHeight="1">
      <c r="M728" s="166"/>
    </row>
    <row r="729" ht="15.75" customHeight="1">
      <c r="M729" s="166"/>
    </row>
    <row r="730" ht="15.75" customHeight="1">
      <c r="M730" s="166"/>
    </row>
    <row r="731" ht="15.75" customHeight="1">
      <c r="M731" s="166"/>
    </row>
    <row r="732" ht="15.75" customHeight="1">
      <c r="M732" s="166"/>
    </row>
    <row r="733" ht="15.75" customHeight="1">
      <c r="M733" s="166"/>
    </row>
    <row r="734" ht="15.75" customHeight="1">
      <c r="M734" s="166"/>
    </row>
    <row r="735" ht="15.75" customHeight="1">
      <c r="M735" s="166"/>
    </row>
    <row r="736" ht="15.75" customHeight="1">
      <c r="M736" s="166"/>
    </row>
    <row r="737" ht="15.75" customHeight="1">
      <c r="M737" s="166"/>
    </row>
    <row r="738" ht="15.75" customHeight="1">
      <c r="M738" s="166"/>
    </row>
    <row r="739" ht="15.75" customHeight="1">
      <c r="M739" s="166"/>
    </row>
    <row r="740" ht="15.75" customHeight="1">
      <c r="M740" s="166"/>
    </row>
    <row r="741" ht="15.75" customHeight="1">
      <c r="M741" s="166"/>
    </row>
    <row r="742" ht="15.75" customHeight="1">
      <c r="M742" s="166"/>
    </row>
    <row r="743" ht="15.75" customHeight="1">
      <c r="M743" s="166"/>
    </row>
    <row r="744" ht="15.75" customHeight="1">
      <c r="M744" s="166"/>
    </row>
    <row r="745" ht="15.75" customHeight="1">
      <c r="M745" s="166"/>
    </row>
    <row r="746" ht="15.75" customHeight="1">
      <c r="M746" s="166"/>
    </row>
    <row r="747" ht="15.75" customHeight="1">
      <c r="M747" s="166"/>
    </row>
    <row r="748" ht="15.75" customHeight="1">
      <c r="M748" s="166"/>
    </row>
    <row r="749" ht="15.75" customHeight="1">
      <c r="M749" s="166"/>
    </row>
    <row r="750" ht="15.75" customHeight="1">
      <c r="M750" s="166"/>
    </row>
    <row r="751" ht="15.75" customHeight="1">
      <c r="M751" s="166"/>
    </row>
    <row r="752" ht="15.75" customHeight="1">
      <c r="M752" s="166"/>
    </row>
    <row r="753" ht="15.75" customHeight="1">
      <c r="M753" s="166"/>
    </row>
    <row r="754" ht="15.75" customHeight="1">
      <c r="M754" s="166"/>
    </row>
    <row r="755" ht="15.75" customHeight="1">
      <c r="M755" s="166"/>
    </row>
    <row r="756" ht="15.75" customHeight="1">
      <c r="M756" s="166"/>
    </row>
    <row r="757" ht="15.75" customHeight="1">
      <c r="M757" s="166"/>
    </row>
    <row r="758" ht="15.75" customHeight="1">
      <c r="M758" s="166"/>
    </row>
    <row r="759" ht="15.75" customHeight="1">
      <c r="M759" s="166"/>
    </row>
    <row r="760" ht="15.75" customHeight="1">
      <c r="M760" s="166"/>
    </row>
    <row r="761" ht="15.75" customHeight="1">
      <c r="M761" s="166"/>
    </row>
    <row r="762" ht="15.75" customHeight="1">
      <c r="M762" s="166"/>
    </row>
    <row r="763" ht="15.75" customHeight="1">
      <c r="M763" s="166"/>
    </row>
    <row r="764" ht="15.75" customHeight="1">
      <c r="M764" s="166"/>
    </row>
    <row r="765" ht="15.75" customHeight="1">
      <c r="M765" s="166"/>
    </row>
    <row r="766" ht="15.75" customHeight="1">
      <c r="M766" s="166"/>
    </row>
    <row r="767" ht="15.75" customHeight="1">
      <c r="M767" s="166"/>
    </row>
    <row r="768" ht="15.75" customHeight="1">
      <c r="M768" s="166"/>
    </row>
    <row r="769" ht="15.75" customHeight="1">
      <c r="M769" s="166"/>
    </row>
    <row r="770" ht="15.75" customHeight="1">
      <c r="M770" s="166"/>
    </row>
    <row r="771" ht="15.75" customHeight="1">
      <c r="M771" s="166"/>
    </row>
    <row r="772" ht="15.75" customHeight="1">
      <c r="M772" s="166"/>
    </row>
    <row r="773" ht="15.75" customHeight="1">
      <c r="M773" s="166"/>
    </row>
    <row r="774" ht="15.75" customHeight="1">
      <c r="M774" s="166"/>
    </row>
    <row r="775" ht="15.75" customHeight="1">
      <c r="M775" s="166"/>
    </row>
    <row r="776" ht="15.75" customHeight="1">
      <c r="M776" s="166"/>
    </row>
    <row r="777" ht="15.75" customHeight="1">
      <c r="M777" s="166"/>
    </row>
    <row r="778" ht="15.75" customHeight="1">
      <c r="M778" s="166"/>
    </row>
    <row r="779" ht="15.75" customHeight="1">
      <c r="M779" s="166"/>
    </row>
    <row r="780" ht="15.75" customHeight="1">
      <c r="M780" s="166"/>
    </row>
    <row r="781" ht="15.75" customHeight="1">
      <c r="M781" s="166"/>
    </row>
    <row r="782" ht="15.75" customHeight="1">
      <c r="M782" s="166"/>
    </row>
    <row r="783" ht="15.75" customHeight="1">
      <c r="M783" s="166"/>
    </row>
    <row r="784" ht="15.75" customHeight="1">
      <c r="M784" s="166"/>
    </row>
    <row r="785" ht="15.75" customHeight="1">
      <c r="M785" s="166"/>
    </row>
    <row r="786" ht="15.75" customHeight="1">
      <c r="M786" s="166"/>
    </row>
    <row r="787" ht="15.75" customHeight="1">
      <c r="M787" s="166"/>
    </row>
    <row r="788" ht="15.75" customHeight="1">
      <c r="M788" s="166"/>
    </row>
    <row r="789" ht="15.75" customHeight="1">
      <c r="M789" s="166"/>
    </row>
    <row r="790" ht="15.75" customHeight="1">
      <c r="M790" s="166"/>
    </row>
    <row r="791" ht="15.75" customHeight="1">
      <c r="M791" s="166"/>
    </row>
    <row r="792" ht="15.75" customHeight="1">
      <c r="M792" s="166"/>
    </row>
    <row r="793" ht="15.75" customHeight="1">
      <c r="M793" s="166"/>
    </row>
    <row r="794" ht="15.75" customHeight="1">
      <c r="M794" s="166"/>
    </row>
    <row r="795" ht="15.75" customHeight="1">
      <c r="M795" s="166"/>
    </row>
    <row r="796" ht="15.75" customHeight="1">
      <c r="M796" s="166"/>
    </row>
    <row r="797" ht="15.75" customHeight="1">
      <c r="M797" s="166"/>
    </row>
    <row r="798" ht="15.75" customHeight="1">
      <c r="M798" s="166"/>
    </row>
    <row r="799" ht="15.75" customHeight="1">
      <c r="M799" s="166"/>
    </row>
    <row r="800" ht="15.75" customHeight="1">
      <c r="M800" s="166"/>
    </row>
    <row r="801" ht="15.75" customHeight="1">
      <c r="M801" s="166"/>
    </row>
    <row r="802" ht="15.75" customHeight="1">
      <c r="M802" s="166"/>
    </row>
    <row r="803" ht="15.75" customHeight="1">
      <c r="M803" s="166"/>
    </row>
    <row r="804" ht="15.75" customHeight="1">
      <c r="M804" s="166"/>
    </row>
    <row r="805" ht="15.75" customHeight="1">
      <c r="M805" s="166"/>
    </row>
    <row r="806" ht="15.75" customHeight="1">
      <c r="M806" s="166"/>
    </row>
    <row r="807" ht="15.75" customHeight="1">
      <c r="M807" s="166"/>
    </row>
    <row r="808" ht="15.75" customHeight="1">
      <c r="M808" s="166"/>
    </row>
    <row r="809" ht="15.75" customHeight="1">
      <c r="M809" s="166"/>
    </row>
    <row r="810" ht="15.75" customHeight="1">
      <c r="M810" s="166"/>
    </row>
    <row r="811" ht="15.75" customHeight="1">
      <c r="M811" s="166"/>
    </row>
    <row r="812" ht="15.75" customHeight="1">
      <c r="M812" s="166"/>
    </row>
    <row r="813" ht="15.75" customHeight="1">
      <c r="M813" s="166"/>
    </row>
    <row r="814" ht="15.75" customHeight="1">
      <c r="M814" s="166"/>
    </row>
    <row r="815" ht="15.75" customHeight="1">
      <c r="M815" s="166"/>
    </row>
    <row r="816" ht="15.75" customHeight="1">
      <c r="M816" s="166"/>
    </row>
    <row r="817" ht="15.75" customHeight="1">
      <c r="M817" s="166"/>
    </row>
    <row r="818" ht="15.75" customHeight="1">
      <c r="M818" s="166"/>
    </row>
    <row r="819" ht="15.75" customHeight="1">
      <c r="M819" s="166"/>
    </row>
    <row r="820" ht="15.75" customHeight="1">
      <c r="M820" s="166"/>
    </row>
    <row r="821" ht="15.75" customHeight="1">
      <c r="M821" s="166"/>
    </row>
    <row r="822" ht="15.75" customHeight="1">
      <c r="M822" s="166"/>
    </row>
    <row r="823" ht="15.75" customHeight="1">
      <c r="M823" s="166"/>
    </row>
    <row r="824" ht="15.75" customHeight="1">
      <c r="M824" s="166"/>
    </row>
    <row r="825" ht="15.75" customHeight="1">
      <c r="M825" s="166"/>
    </row>
    <row r="826" ht="15.75" customHeight="1">
      <c r="M826" s="166"/>
    </row>
    <row r="827" ht="15.75" customHeight="1">
      <c r="M827" s="166"/>
    </row>
    <row r="828" ht="15.75" customHeight="1">
      <c r="M828" s="166"/>
    </row>
    <row r="829" ht="15.75" customHeight="1">
      <c r="M829" s="166"/>
    </row>
    <row r="830" ht="15.75" customHeight="1">
      <c r="M830" s="166"/>
    </row>
    <row r="831" ht="15.75" customHeight="1">
      <c r="M831" s="166"/>
    </row>
    <row r="832" ht="15.75" customHeight="1">
      <c r="M832" s="166"/>
    </row>
    <row r="833" ht="15.75" customHeight="1">
      <c r="M833" s="166"/>
    </row>
    <row r="834" ht="15.75" customHeight="1">
      <c r="M834" s="166"/>
    </row>
    <row r="835" ht="15.75" customHeight="1">
      <c r="M835" s="166"/>
    </row>
    <row r="836" ht="15.75" customHeight="1">
      <c r="M836" s="166"/>
    </row>
    <row r="837" ht="15.75" customHeight="1">
      <c r="M837" s="166"/>
    </row>
    <row r="838" ht="15.75" customHeight="1">
      <c r="M838" s="166"/>
    </row>
    <row r="839" ht="15.75" customHeight="1">
      <c r="M839" s="166"/>
    </row>
    <row r="840" ht="15.75" customHeight="1">
      <c r="M840" s="166"/>
    </row>
    <row r="841" ht="15.75" customHeight="1">
      <c r="M841" s="166"/>
    </row>
    <row r="842" ht="15.75" customHeight="1">
      <c r="M842" s="166"/>
    </row>
    <row r="843" ht="15.75" customHeight="1">
      <c r="M843" s="166"/>
    </row>
    <row r="844" ht="15.75" customHeight="1">
      <c r="M844" s="166"/>
    </row>
    <row r="845" ht="15.75" customHeight="1">
      <c r="M845" s="166"/>
    </row>
    <row r="846" ht="15.75" customHeight="1">
      <c r="M846" s="166"/>
    </row>
    <row r="847" ht="15.75" customHeight="1">
      <c r="M847" s="166"/>
    </row>
    <row r="848" ht="15.75" customHeight="1">
      <c r="M848" s="166"/>
    </row>
    <row r="849" ht="15.75" customHeight="1">
      <c r="M849" s="166"/>
    </row>
    <row r="850" ht="15.75" customHeight="1">
      <c r="M850" s="166"/>
    </row>
    <row r="851" ht="15.75" customHeight="1">
      <c r="M851" s="166"/>
    </row>
    <row r="852" ht="15.75" customHeight="1">
      <c r="M852" s="166"/>
    </row>
    <row r="853" ht="15.75" customHeight="1">
      <c r="M853" s="166"/>
    </row>
    <row r="854" ht="15.75" customHeight="1">
      <c r="M854" s="166"/>
    </row>
    <row r="855" ht="15.75" customHeight="1">
      <c r="M855" s="166"/>
    </row>
    <row r="856" ht="15.75" customHeight="1">
      <c r="M856" s="166"/>
    </row>
    <row r="857" ht="15.75" customHeight="1">
      <c r="M857" s="166"/>
    </row>
    <row r="858" ht="15.75" customHeight="1">
      <c r="M858" s="166"/>
    </row>
    <row r="859" ht="15.75" customHeight="1">
      <c r="M859" s="166"/>
    </row>
    <row r="860" ht="15.75" customHeight="1">
      <c r="M860" s="166"/>
    </row>
    <row r="861" ht="15.75" customHeight="1">
      <c r="M861" s="166"/>
    </row>
    <row r="862" ht="15.75" customHeight="1">
      <c r="M862" s="166"/>
    </row>
    <row r="863" ht="15.75" customHeight="1">
      <c r="M863" s="166"/>
    </row>
    <row r="864" ht="15.75" customHeight="1">
      <c r="M864" s="166"/>
    </row>
    <row r="865" ht="15.75" customHeight="1">
      <c r="M865" s="166"/>
    </row>
    <row r="866" ht="15.75" customHeight="1">
      <c r="M866" s="166"/>
    </row>
    <row r="867" ht="15.75" customHeight="1">
      <c r="M867" s="166"/>
    </row>
    <row r="868" ht="15.75" customHeight="1">
      <c r="M868" s="166"/>
    </row>
    <row r="869" ht="15.75" customHeight="1">
      <c r="M869" s="166"/>
    </row>
    <row r="870" ht="15.75" customHeight="1">
      <c r="M870" s="166"/>
    </row>
    <row r="871" ht="15.75" customHeight="1">
      <c r="M871" s="166"/>
    </row>
    <row r="872" ht="15.75" customHeight="1">
      <c r="M872" s="166"/>
    </row>
    <row r="873" ht="15.75" customHeight="1">
      <c r="M873" s="166"/>
    </row>
    <row r="874" ht="15.75" customHeight="1">
      <c r="M874" s="166"/>
    </row>
    <row r="875" ht="15.75" customHeight="1">
      <c r="M875" s="166"/>
    </row>
    <row r="876" ht="15.75" customHeight="1">
      <c r="M876" s="166"/>
    </row>
    <row r="877" ht="15.75" customHeight="1">
      <c r="M877" s="166"/>
    </row>
    <row r="878" ht="15.75" customHeight="1">
      <c r="M878" s="166"/>
    </row>
    <row r="879" ht="15.75" customHeight="1">
      <c r="M879" s="166"/>
    </row>
    <row r="880" ht="15.75" customHeight="1">
      <c r="M880" s="166"/>
    </row>
    <row r="881" ht="15.75" customHeight="1">
      <c r="M881" s="166"/>
    </row>
    <row r="882" ht="15.75" customHeight="1">
      <c r="M882" s="166"/>
    </row>
    <row r="883" ht="15.75" customHeight="1">
      <c r="M883" s="166"/>
    </row>
    <row r="884" ht="15.75" customHeight="1">
      <c r="M884" s="166"/>
    </row>
    <row r="885" ht="15.75" customHeight="1">
      <c r="M885" s="166"/>
    </row>
    <row r="886" ht="15.75" customHeight="1">
      <c r="M886" s="166"/>
    </row>
    <row r="887" ht="15.75" customHeight="1">
      <c r="M887" s="166"/>
    </row>
    <row r="888" ht="15.75" customHeight="1">
      <c r="M888" s="166"/>
    </row>
    <row r="889" ht="15.75" customHeight="1">
      <c r="M889" s="166"/>
    </row>
    <row r="890" ht="15.75" customHeight="1">
      <c r="M890" s="166"/>
    </row>
    <row r="891" ht="15.75" customHeight="1">
      <c r="M891" s="166"/>
    </row>
    <row r="892" ht="15.75" customHeight="1">
      <c r="M892" s="166"/>
    </row>
    <row r="893" ht="15.75" customHeight="1">
      <c r="M893" s="166"/>
    </row>
    <row r="894" ht="15.75" customHeight="1">
      <c r="M894" s="166"/>
    </row>
    <row r="895" ht="15.75" customHeight="1">
      <c r="M895" s="166"/>
    </row>
    <row r="896" ht="15.75" customHeight="1">
      <c r="M896" s="166"/>
    </row>
    <row r="897" ht="15.75" customHeight="1">
      <c r="M897" s="166"/>
    </row>
    <row r="898" ht="15.75" customHeight="1">
      <c r="M898" s="166"/>
    </row>
    <row r="899" ht="15.75" customHeight="1">
      <c r="M899" s="166"/>
    </row>
    <row r="900" ht="15.75" customHeight="1">
      <c r="M900" s="166"/>
    </row>
    <row r="901" ht="15.75" customHeight="1">
      <c r="M901" s="166"/>
    </row>
    <row r="902" ht="15.75" customHeight="1">
      <c r="M902" s="166"/>
    </row>
    <row r="903" ht="15.75" customHeight="1">
      <c r="M903" s="166"/>
    </row>
    <row r="904" ht="15.75" customHeight="1">
      <c r="M904" s="166"/>
    </row>
    <row r="905" ht="15.75" customHeight="1">
      <c r="M905" s="166"/>
    </row>
    <row r="906" ht="15.75" customHeight="1">
      <c r="M906" s="166"/>
    </row>
    <row r="907" ht="15.75" customHeight="1">
      <c r="M907" s="166"/>
    </row>
    <row r="908" ht="15.75" customHeight="1">
      <c r="M908" s="166"/>
    </row>
    <row r="909" ht="15.75" customHeight="1">
      <c r="M909" s="166"/>
    </row>
    <row r="910" ht="15.75" customHeight="1">
      <c r="M910" s="166"/>
    </row>
    <row r="911" ht="15.75" customHeight="1">
      <c r="M911" s="166"/>
    </row>
    <row r="912" ht="15.75" customHeight="1">
      <c r="M912" s="166"/>
    </row>
    <row r="913" ht="15.75" customHeight="1">
      <c r="M913" s="166"/>
    </row>
    <row r="914" ht="15.75" customHeight="1">
      <c r="M914" s="166"/>
    </row>
    <row r="915" ht="15.75" customHeight="1">
      <c r="M915" s="166"/>
    </row>
    <row r="916" ht="15.75" customHeight="1">
      <c r="M916" s="166"/>
    </row>
    <row r="917" ht="15.75" customHeight="1">
      <c r="M917" s="166"/>
    </row>
    <row r="918" ht="15.75" customHeight="1">
      <c r="M918" s="166"/>
    </row>
    <row r="919" ht="15.75" customHeight="1">
      <c r="M919" s="166"/>
    </row>
    <row r="920" ht="15.75" customHeight="1">
      <c r="M920" s="166"/>
    </row>
    <row r="921" ht="15.75" customHeight="1">
      <c r="M921" s="166"/>
    </row>
    <row r="922" ht="15.75" customHeight="1">
      <c r="M922" s="166"/>
    </row>
    <row r="923" ht="15.75" customHeight="1">
      <c r="M923" s="166"/>
    </row>
    <row r="924" ht="15.75" customHeight="1">
      <c r="M924" s="166"/>
    </row>
    <row r="925" ht="15.75" customHeight="1">
      <c r="M925" s="166"/>
    </row>
    <row r="926" ht="15.75" customHeight="1">
      <c r="M926" s="166"/>
    </row>
    <row r="927" ht="15.75" customHeight="1">
      <c r="M927" s="166"/>
    </row>
    <row r="928" ht="15.75" customHeight="1">
      <c r="M928" s="166"/>
    </row>
    <row r="929" ht="15.75" customHeight="1">
      <c r="M929" s="166"/>
    </row>
    <row r="930" ht="15.75" customHeight="1">
      <c r="M930" s="166"/>
    </row>
    <row r="931" ht="15.75" customHeight="1">
      <c r="M931" s="166"/>
    </row>
    <row r="932" ht="15.75" customHeight="1">
      <c r="M932" s="166"/>
    </row>
    <row r="933" ht="15.75" customHeight="1">
      <c r="M933" s="166"/>
    </row>
    <row r="934" ht="15.75" customHeight="1">
      <c r="M934" s="166"/>
    </row>
    <row r="935" ht="15.75" customHeight="1">
      <c r="M935" s="166"/>
    </row>
    <row r="936" ht="15.75" customHeight="1">
      <c r="M936" s="166"/>
    </row>
    <row r="937" ht="15.75" customHeight="1">
      <c r="M937" s="166"/>
    </row>
    <row r="938" ht="15.75" customHeight="1">
      <c r="M938" s="166"/>
    </row>
    <row r="939" ht="15.75" customHeight="1">
      <c r="M939" s="166"/>
    </row>
    <row r="940" ht="15.75" customHeight="1">
      <c r="M940" s="166"/>
    </row>
    <row r="941" ht="15.75" customHeight="1">
      <c r="M941" s="166"/>
    </row>
    <row r="942" ht="15.75" customHeight="1">
      <c r="M942" s="166"/>
    </row>
    <row r="943" ht="15.75" customHeight="1">
      <c r="M943" s="166"/>
    </row>
    <row r="944" ht="15.75" customHeight="1">
      <c r="M944" s="166"/>
    </row>
    <row r="945" ht="15.75" customHeight="1">
      <c r="M945" s="166"/>
    </row>
    <row r="946" ht="15.75" customHeight="1">
      <c r="M946" s="166"/>
    </row>
    <row r="947" ht="15.75" customHeight="1">
      <c r="M947" s="166"/>
    </row>
    <row r="948" ht="15.75" customHeight="1">
      <c r="M948" s="166"/>
    </row>
    <row r="949" ht="15.75" customHeight="1">
      <c r="M949" s="166"/>
    </row>
    <row r="950" ht="15.75" customHeight="1">
      <c r="M950" s="166"/>
    </row>
    <row r="951" ht="15.75" customHeight="1">
      <c r="M951" s="166"/>
    </row>
    <row r="952" ht="15.75" customHeight="1">
      <c r="M952" s="166"/>
    </row>
    <row r="953" ht="15.75" customHeight="1">
      <c r="M953" s="166"/>
    </row>
    <row r="954" ht="15.75" customHeight="1">
      <c r="M954" s="166"/>
    </row>
    <row r="955" ht="15.75" customHeight="1">
      <c r="M955" s="166"/>
    </row>
    <row r="956" ht="15.75" customHeight="1">
      <c r="M956" s="166"/>
    </row>
    <row r="957" ht="15.75" customHeight="1">
      <c r="M957" s="166"/>
    </row>
    <row r="958" ht="15.75" customHeight="1">
      <c r="M958" s="166"/>
    </row>
    <row r="959" ht="15.75" customHeight="1">
      <c r="M959" s="166"/>
    </row>
    <row r="960" ht="15.75" customHeight="1">
      <c r="M960" s="166"/>
    </row>
    <row r="961" ht="15.75" customHeight="1">
      <c r="M961" s="166"/>
    </row>
    <row r="962" ht="15.75" customHeight="1">
      <c r="M962" s="166"/>
    </row>
    <row r="963" ht="15.75" customHeight="1">
      <c r="M963" s="166"/>
    </row>
    <row r="964" ht="15.75" customHeight="1">
      <c r="M964" s="166"/>
    </row>
    <row r="965" ht="15.75" customHeight="1">
      <c r="M965" s="166"/>
    </row>
    <row r="966" ht="15.75" customHeight="1">
      <c r="M966" s="166"/>
    </row>
    <row r="967" ht="15.75" customHeight="1">
      <c r="M967" s="166"/>
    </row>
    <row r="968" ht="15.75" customHeight="1">
      <c r="M968" s="166"/>
    </row>
    <row r="969" ht="15.75" customHeight="1">
      <c r="M969" s="166"/>
    </row>
    <row r="970" ht="15.75" customHeight="1">
      <c r="M970" s="166"/>
    </row>
    <row r="971" ht="15.75" customHeight="1">
      <c r="M971" s="166"/>
    </row>
    <row r="972" ht="15.75" customHeight="1">
      <c r="M972" s="166"/>
    </row>
    <row r="973" ht="15.75" customHeight="1">
      <c r="M973" s="166"/>
    </row>
    <row r="974" ht="15.75" customHeight="1">
      <c r="M974" s="166"/>
    </row>
    <row r="975" ht="15.75" customHeight="1">
      <c r="M975" s="166"/>
    </row>
    <row r="976" ht="15.75" customHeight="1">
      <c r="M976" s="166"/>
    </row>
    <row r="977" ht="15.75" customHeight="1">
      <c r="M977" s="166"/>
    </row>
    <row r="978" ht="15.75" customHeight="1">
      <c r="M978" s="166"/>
    </row>
    <row r="979" ht="15.75" customHeight="1">
      <c r="M979" s="166"/>
    </row>
    <row r="980" ht="15.75" customHeight="1">
      <c r="M980" s="166"/>
    </row>
    <row r="981" ht="15.75" customHeight="1">
      <c r="M981" s="166"/>
    </row>
    <row r="982" ht="15.75" customHeight="1">
      <c r="M982" s="166"/>
    </row>
    <row r="983" ht="15.75" customHeight="1">
      <c r="M983" s="166"/>
    </row>
    <row r="984" ht="15.75" customHeight="1">
      <c r="M984" s="166"/>
    </row>
    <row r="985" ht="15.75" customHeight="1">
      <c r="M985" s="166"/>
    </row>
    <row r="986" ht="15.75" customHeight="1">
      <c r="M986" s="166"/>
    </row>
    <row r="987" ht="15.75" customHeight="1">
      <c r="M987" s="166"/>
    </row>
    <row r="988" ht="15.75" customHeight="1">
      <c r="M988" s="166"/>
    </row>
    <row r="989" ht="15.75" customHeight="1">
      <c r="M989" s="166"/>
    </row>
    <row r="990" ht="15.75" customHeight="1">
      <c r="M990" s="166"/>
    </row>
    <row r="991" ht="15.75" customHeight="1">
      <c r="M991" s="166"/>
    </row>
    <row r="992" ht="15.75" customHeight="1">
      <c r="M992" s="166"/>
    </row>
    <row r="993" ht="15.75" customHeight="1">
      <c r="M993" s="166"/>
    </row>
    <row r="994" ht="15.75" customHeight="1">
      <c r="M994" s="166"/>
    </row>
    <row r="995" ht="15.75" customHeight="1">
      <c r="M995" s="166"/>
    </row>
    <row r="996" ht="15.75" customHeight="1">
      <c r="M996" s="166"/>
    </row>
    <row r="997" ht="15.75" customHeight="1">
      <c r="M997" s="166"/>
    </row>
    <row r="998" ht="15.75" customHeight="1">
      <c r="M998" s="166"/>
    </row>
    <row r="999" ht="15.75" customHeight="1">
      <c r="M999" s="166"/>
    </row>
    <row r="1000" ht="15.75" customHeight="1">
      <c r="M1000" s="166"/>
    </row>
    <row r="1001" ht="15.75" customHeight="1">
      <c r="M1001" s="166"/>
    </row>
    <row r="1002" ht="15.75" customHeight="1">
      <c r="M1002" s="166"/>
    </row>
    <row r="1003" ht="15.75" customHeight="1">
      <c r="M1003" s="166"/>
    </row>
    <row r="1004" ht="15.75" customHeight="1">
      <c r="M1004" s="166"/>
    </row>
    <row r="1005" ht="15.75" customHeight="1">
      <c r="M1005" s="166"/>
    </row>
    <row r="1006" ht="15.75" customHeight="1">
      <c r="M1006" s="166"/>
    </row>
  </sheetData>
  <mergeCells count="9">
    <mergeCell ref="B30:L30"/>
    <mergeCell ref="C37:L37"/>
    <mergeCell ref="B1:L1"/>
    <mergeCell ref="B3:D3"/>
    <mergeCell ref="G3:K3"/>
    <mergeCell ref="B5:D5"/>
    <mergeCell ref="B9:L9"/>
    <mergeCell ref="C10:F10"/>
    <mergeCell ref="C14:K14"/>
  </mergeCells>
  <dataValidations>
    <dataValidation type="list" allowBlank="1" showErrorMessage="1" sqref="B16">
      <formula1>Config!$B$2:$B$15</formula1>
    </dataValidation>
    <dataValidation type="list" allowBlank="1" showErrorMessage="1" sqref="C10">
      <formula1>formulario!$C$2:$C1006</formula1>
    </dataValidation>
  </dataValidations>
  <printOptions gridLines="1" horizontalCentered="1"/>
  <pageMargins bottom="0.0" footer="0.0" header="0.0" left="0.31496062992125984" right="0.2362204724409449" top="0.2755905511811024"/>
  <pageSetup paperSize="9" scale="95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2.89"/>
    <col customWidth="1" min="2" max="2" width="12.44"/>
    <col customWidth="1" min="3" max="3" width="10.44"/>
    <col customWidth="1" min="4" max="4" width="8.89"/>
    <col customWidth="1" min="5" max="5" width="9.11"/>
    <col customWidth="1" min="6" max="6" width="4.11"/>
    <col customWidth="1" min="7" max="7" width="5.67"/>
    <col customWidth="1" min="8" max="8" width="3.0"/>
    <col customWidth="1" min="9" max="9" width="2.22"/>
    <col customWidth="1" min="10" max="10" width="3.44"/>
    <col customWidth="1" min="11" max="11" width="9.44"/>
    <col customWidth="1" min="12" max="12" width="11.11"/>
    <col customWidth="1" min="13" max="13" width="0.67"/>
  </cols>
  <sheetData>
    <row r="1">
      <c r="A1" s="5"/>
      <c r="B1" s="6" t="s">
        <v>47</v>
      </c>
      <c r="C1" s="7"/>
      <c r="D1" s="7"/>
      <c r="E1" s="7"/>
      <c r="F1" s="7"/>
      <c r="G1" s="7"/>
      <c r="H1" s="7"/>
      <c r="I1" s="7"/>
      <c r="J1" s="7"/>
      <c r="K1" s="7"/>
      <c r="L1" s="8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ht="19.5" customHeight="1">
      <c r="A2" s="11"/>
      <c r="B2" s="12"/>
      <c r="C2" s="13"/>
      <c r="D2" s="13"/>
      <c r="E2" s="14"/>
      <c r="F2" s="12"/>
      <c r="H2" s="15"/>
      <c r="I2" s="16"/>
      <c r="J2" s="15"/>
      <c r="K2" s="15"/>
      <c r="L2" s="17"/>
      <c r="M2" s="18"/>
    </row>
    <row r="3">
      <c r="A3" s="19"/>
      <c r="B3" s="20"/>
      <c r="C3" s="21"/>
      <c r="D3" s="22"/>
      <c r="E3" s="23"/>
      <c r="G3" s="24" t="s">
        <v>48</v>
      </c>
      <c r="H3" s="25"/>
      <c r="I3" s="25"/>
      <c r="J3" s="25"/>
      <c r="K3" s="25"/>
      <c r="L3" s="26"/>
      <c r="M3" s="27"/>
    </row>
    <row r="4" ht="27.0" customHeight="1">
      <c r="A4" s="28"/>
      <c r="B4" s="29"/>
      <c r="C4" s="30"/>
      <c r="D4" s="30"/>
      <c r="E4" s="31"/>
      <c r="F4" s="32"/>
      <c r="G4" s="33" t="s">
        <v>49</v>
      </c>
      <c r="H4" s="34"/>
      <c r="I4" s="35"/>
      <c r="J4" s="36"/>
      <c r="K4" s="37"/>
      <c r="L4" s="38" t="str">
        <f>"0000"&amp;COUNT(G32:G39)+1</f>
        <v>00001</v>
      </c>
      <c r="M4" s="18"/>
    </row>
    <row r="5">
      <c r="A5" s="39"/>
      <c r="B5" s="40" t="s">
        <v>79</v>
      </c>
      <c r="E5" s="23"/>
      <c r="F5" s="41"/>
      <c r="G5" s="42" t="s">
        <v>51</v>
      </c>
      <c r="H5" s="43"/>
      <c r="J5" s="44"/>
      <c r="K5" s="45">
        <f>TODAY()</f>
        <v>46197</v>
      </c>
      <c r="L5" s="46"/>
      <c r="M5" s="18"/>
    </row>
    <row r="6" ht="24.75" customHeight="1">
      <c r="A6" s="47"/>
      <c r="B6" s="48" t="s">
        <v>80</v>
      </c>
      <c r="C6" s="49"/>
      <c r="D6" s="49"/>
      <c r="E6" s="50"/>
      <c r="F6" s="51"/>
      <c r="G6" s="52" t="s">
        <v>81</v>
      </c>
      <c r="H6" s="43"/>
      <c r="J6" s="44"/>
      <c r="K6" s="44"/>
      <c r="L6" s="53"/>
      <c r="M6" s="54"/>
    </row>
    <row r="7">
      <c r="B7" s="55"/>
      <c r="C7" s="56" t="s">
        <v>54</v>
      </c>
      <c r="D7" s="57"/>
      <c r="E7" s="58"/>
      <c r="F7" s="51"/>
      <c r="G7" s="52" t="s">
        <v>82</v>
      </c>
      <c r="H7" s="43"/>
      <c r="J7" s="44"/>
      <c r="K7" s="44"/>
      <c r="L7" s="53"/>
      <c r="M7" s="54"/>
    </row>
    <row r="8">
      <c r="A8" s="59"/>
      <c r="B8" s="60" t="s">
        <v>56</v>
      </c>
      <c r="C8" s="61"/>
      <c r="D8" s="62"/>
      <c r="E8" s="63"/>
      <c r="F8" s="64"/>
      <c r="G8" s="65" t="s">
        <v>83</v>
      </c>
      <c r="H8" s="66"/>
      <c r="I8" s="67"/>
      <c r="J8" s="68"/>
      <c r="K8" s="69"/>
      <c r="L8" s="70"/>
      <c r="M8" s="18"/>
    </row>
    <row r="9" ht="15.75" customHeight="1">
      <c r="A9" s="71"/>
      <c r="B9" s="72" t="s">
        <v>58</v>
      </c>
      <c r="L9" s="73"/>
      <c r="M9" s="74"/>
    </row>
    <row r="10" ht="16.5" customHeight="1">
      <c r="A10" s="75"/>
      <c r="B10" s="76" t="s">
        <v>84</v>
      </c>
      <c r="C10" s="77" t="s">
        <v>85</v>
      </c>
      <c r="G10" s="78"/>
      <c r="H10" s="78"/>
      <c r="I10" s="78"/>
      <c r="J10" s="78"/>
      <c r="K10" s="79" t="s">
        <v>61</v>
      </c>
      <c r="L10" s="80"/>
      <c r="M10" s="81"/>
    </row>
    <row r="11" ht="16.5" customHeight="1">
      <c r="A11" s="75"/>
      <c r="B11" s="76" t="s">
        <v>62</v>
      </c>
      <c r="C11" s="82" t="s">
        <v>86</v>
      </c>
      <c r="D11" s="83"/>
      <c r="E11" s="83"/>
      <c r="F11" s="83"/>
      <c r="G11" s="78"/>
      <c r="H11" s="78"/>
      <c r="I11" s="78"/>
      <c r="J11" s="78"/>
      <c r="K11" s="79" t="s">
        <v>63</v>
      </c>
      <c r="L11" s="80"/>
      <c r="M11" s="81"/>
    </row>
    <row r="12" ht="16.5" customHeight="1">
      <c r="A12" s="75"/>
      <c r="B12" s="84" t="s">
        <v>64</v>
      </c>
      <c r="C12" s="85"/>
      <c r="D12" s="86"/>
      <c r="E12" s="87"/>
      <c r="F12" s="87"/>
      <c r="G12" s="87"/>
      <c r="H12" s="87"/>
      <c r="I12" s="87"/>
      <c r="J12" s="88"/>
      <c r="K12" s="88"/>
      <c r="L12" s="89"/>
      <c r="M12" s="90"/>
    </row>
    <row r="13" ht="4.5" customHeight="1">
      <c r="A13" s="10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</row>
    <row r="14" ht="15.75" customHeight="1">
      <c r="A14" s="93"/>
      <c r="B14" s="94" t="s">
        <v>87</v>
      </c>
      <c r="C14" s="95" t="s">
        <v>66</v>
      </c>
      <c r="D14" s="96"/>
      <c r="E14" s="96"/>
      <c r="F14" s="96"/>
      <c r="G14" s="96"/>
      <c r="H14" s="96"/>
      <c r="I14" s="96"/>
      <c r="J14" s="96"/>
      <c r="K14" s="97"/>
      <c r="L14" s="98" t="s">
        <v>67</v>
      </c>
      <c r="M14" s="99"/>
    </row>
    <row r="15" ht="3.0" customHeight="1">
      <c r="A15" s="1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2"/>
    </row>
    <row r="16" ht="15.75" customHeight="1">
      <c r="A16" s="100"/>
      <c r="B16" s="179">
        <v>2.0</v>
      </c>
      <c r="C16" s="102" t="s">
        <v>88</v>
      </c>
      <c r="D16" s="102"/>
      <c r="E16" s="102"/>
      <c r="F16" s="102"/>
      <c r="G16" s="102"/>
      <c r="H16" s="102"/>
      <c r="I16" s="102"/>
      <c r="J16" s="102"/>
      <c r="K16" s="102"/>
      <c r="L16" s="103">
        <v>100000.0</v>
      </c>
      <c r="M16" s="104"/>
      <c r="N16" s="105"/>
      <c r="O16" s="105"/>
      <c r="P16" s="105"/>
      <c r="Q16" s="106"/>
      <c r="R16" s="106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</row>
    <row r="17" ht="15.75" customHeight="1">
      <c r="A17" s="100"/>
      <c r="B17" s="108">
        <v>2.0</v>
      </c>
      <c r="C17" s="109" t="s">
        <v>89</v>
      </c>
      <c r="D17" s="109"/>
      <c r="E17" s="109"/>
      <c r="F17" s="109"/>
      <c r="G17" s="109"/>
      <c r="H17" s="109"/>
      <c r="I17" s="109"/>
      <c r="J17" s="109"/>
      <c r="K17" s="109"/>
      <c r="L17" s="180">
        <v>90000.0</v>
      </c>
      <c r="M17" s="110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</row>
    <row r="18" ht="15.75" customHeight="1">
      <c r="A18" s="100"/>
      <c r="B18" s="112"/>
      <c r="C18" s="109"/>
      <c r="D18" s="109"/>
      <c r="E18" s="109"/>
      <c r="F18" s="109"/>
      <c r="G18" s="109"/>
      <c r="H18" s="109"/>
      <c r="I18" s="109"/>
      <c r="J18" s="109"/>
      <c r="K18" s="109"/>
      <c r="L18" s="113"/>
      <c r="M18" s="110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</row>
    <row r="19" ht="15.75" customHeight="1">
      <c r="A19" s="100"/>
      <c r="B19" s="112"/>
      <c r="C19" s="109"/>
      <c r="D19" s="109"/>
      <c r="E19" s="109"/>
      <c r="F19" s="109"/>
      <c r="G19" s="109"/>
      <c r="H19" s="109"/>
      <c r="I19" s="109"/>
      <c r="J19" s="109"/>
      <c r="K19" s="109"/>
      <c r="L19" s="113"/>
      <c r="M19" s="110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</row>
    <row r="20" ht="15.75" customHeight="1">
      <c r="A20" s="100"/>
      <c r="B20" s="112"/>
      <c r="C20" s="109"/>
      <c r="D20" s="109"/>
      <c r="E20" s="109"/>
      <c r="F20" s="109"/>
      <c r="G20" s="109"/>
      <c r="H20" s="109"/>
      <c r="I20" s="109"/>
      <c r="J20" s="109"/>
      <c r="K20" s="109"/>
      <c r="L20" s="113"/>
      <c r="M20" s="110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</row>
    <row r="21" ht="15.75" customHeight="1">
      <c r="A21" s="100"/>
      <c r="B21" s="112"/>
      <c r="C21" s="109"/>
      <c r="D21" s="109"/>
      <c r="E21" s="109"/>
      <c r="F21" s="109"/>
      <c r="G21" s="109"/>
      <c r="H21" s="109"/>
      <c r="I21" s="109"/>
      <c r="J21" s="109"/>
      <c r="K21" s="109"/>
      <c r="L21" s="113"/>
      <c r="M21" s="110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</row>
    <row r="22" ht="15.75" customHeight="1">
      <c r="A22" s="100"/>
      <c r="B22" s="112"/>
      <c r="C22" s="109"/>
      <c r="D22" s="109"/>
      <c r="E22" s="109"/>
      <c r="F22" s="109"/>
      <c r="G22" s="109"/>
      <c r="H22" s="109"/>
      <c r="I22" s="109"/>
      <c r="J22" s="109"/>
      <c r="K22" s="109"/>
      <c r="L22" s="113"/>
      <c r="M22" s="110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</row>
    <row r="23" ht="15.75" customHeight="1">
      <c r="A23" s="100"/>
      <c r="B23" s="112"/>
      <c r="C23" s="109"/>
      <c r="D23" s="109"/>
      <c r="E23" s="109"/>
      <c r="F23" s="109"/>
      <c r="G23" s="109"/>
      <c r="H23" s="109"/>
      <c r="I23" s="109"/>
      <c r="J23" s="109"/>
      <c r="K23" s="109"/>
      <c r="L23" s="113"/>
      <c r="M23" s="110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</row>
    <row r="24" ht="15.75" customHeight="1">
      <c r="A24" s="100"/>
      <c r="B24" s="112"/>
      <c r="C24" s="109"/>
      <c r="D24" s="109"/>
      <c r="E24" s="109"/>
      <c r="F24" s="109"/>
      <c r="G24" s="109"/>
      <c r="H24" s="109"/>
      <c r="I24" s="109"/>
      <c r="J24" s="109"/>
      <c r="K24" s="109"/>
      <c r="L24" s="113"/>
      <c r="M24" s="110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</row>
    <row r="25" ht="15.75" customHeight="1">
      <c r="A25" s="114"/>
      <c r="B25" s="115"/>
      <c r="C25" s="116"/>
      <c r="D25" s="117"/>
      <c r="E25" s="10"/>
      <c r="F25" s="118"/>
      <c r="G25" s="119"/>
      <c r="H25" s="120"/>
      <c r="I25" s="121"/>
      <c r="J25" s="121"/>
      <c r="K25" s="122"/>
      <c r="L25" s="123"/>
      <c r="M25" s="110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</row>
    <row r="26" ht="15.75" customHeight="1">
      <c r="A26" s="114"/>
      <c r="B26" s="115"/>
      <c r="C26" s="124"/>
      <c r="D26" s="117"/>
      <c r="E26" s="10"/>
      <c r="F26" s="118"/>
      <c r="G26" s="119"/>
      <c r="H26" s="120"/>
      <c r="I26" s="121"/>
      <c r="J26" s="121"/>
      <c r="K26" s="122"/>
      <c r="L26" s="123"/>
      <c r="M26" s="110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</row>
    <row r="27" ht="15.75" customHeight="1">
      <c r="A27" s="114"/>
      <c r="B27" s="125"/>
      <c r="C27" s="126"/>
      <c r="D27" s="127"/>
      <c r="E27" s="128"/>
      <c r="F27" s="129"/>
      <c r="G27" s="130"/>
      <c r="H27" s="131"/>
      <c r="I27" s="132"/>
      <c r="J27" s="132"/>
      <c r="K27" s="133"/>
      <c r="L27" s="134" t="str">
        <f>IF(B27="","",K27)</f>
        <v/>
      </c>
      <c r="M27" s="110"/>
    </row>
    <row r="28" ht="1.5" customHeight="1">
      <c r="A28" s="10"/>
      <c r="B28" s="135"/>
      <c r="C28" s="135"/>
      <c r="D28" s="135"/>
      <c r="E28" s="135"/>
      <c r="F28" s="135"/>
      <c r="G28" s="135"/>
      <c r="H28" s="135"/>
      <c r="I28" s="135"/>
      <c r="J28" s="136"/>
      <c r="K28" s="137"/>
      <c r="L28" s="137"/>
      <c r="M28" s="92"/>
    </row>
    <row r="29" ht="15.75" customHeight="1">
      <c r="A29" s="138"/>
      <c r="B29" s="139" t="s">
        <v>71</v>
      </c>
      <c r="C29" s="140"/>
      <c r="D29" s="141"/>
      <c r="E29" s="140"/>
      <c r="F29" s="142"/>
      <c r="G29" s="142"/>
      <c r="H29" s="142"/>
      <c r="I29" s="142"/>
      <c r="J29" s="142"/>
      <c r="K29" s="143" t="s">
        <v>72</v>
      </c>
      <c r="L29" s="144">
        <f>SUM(L16:L28)</f>
        <v>190000</v>
      </c>
      <c r="M29" s="145"/>
    </row>
    <row r="30" ht="15.75" customHeight="1">
      <c r="A30" s="146"/>
      <c r="B30" s="147" t="s">
        <v>73</v>
      </c>
      <c r="C30" s="96"/>
      <c r="D30" s="96"/>
      <c r="E30" s="96"/>
      <c r="F30" s="96"/>
      <c r="G30" s="96"/>
      <c r="H30" s="96"/>
      <c r="I30" s="96"/>
      <c r="J30" s="96"/>
      <c r="K30" s="96"/>
      <c r="L30" s="97"/>
      <c r="M30" s="148" t="s">
        <v>74</v>
      </c>
      <c r="N30" s="10"/>
      <c r="O30" s="10"/>
      <c r="P30" s="10"/>
      <c r="Q30" s="10"/>
      <c r="R30" s="10"/>
    </row>
    <row r="31" ht="15.75" customHeight="1">
      <c r="A31" s="10"/>
      <c r="B31" s="149"/>
      <c r="C31" s="149"/>
      <c r="D31" s="149"/>
      <c r="E31" s="149"/>
      <c r="F31" s="149"/>
      <c r="G31" s="150"/>
      <c r="H31" s="151"/>
      <c r="I31" s="151"/>
      <c r="J31" s="151"/>
      <c r="K31" s="151"/>
      <c r="L31" s="151"/>
      <c r="M31" s="152"/>
    </row>
    <row r="32" ht="15.75" customHeight="1">
      <c r="A32" s="173"/>
      <c r="C32" s="176"/>
      <c r="D32" s="166"/>
      <c r="E32" s="174"/>
      <c r="F32" s="166"/>
      <c r="G32" s="175"/>
      <c r="H32" s="166"/>
      <c r="I32" s="166"/>
      <c r="J32" s="166"/>
      <c r="K32" s="166"/>
      <c r="L32" s="155"/>
      <c r="M32" s="155"/>
    </row>
    <row r="33" ht="15.75" customHeight="1">
      <c r="A33" s="173"/>
      <c r="C33" s="176"/>
      <c r="D33" s="166"/>
      <c r="E33" s="174"/>
      <c r="F33" s="166"/>
      <c r="G33" s="175"/>
      <c r="H33" s="166"/>
      <c r="I33" s="166"/>
      <c r="J33" s="166"/>
      <c r="K33" s="166"/>
      <c r="L33" s="155"/>
      <c r="M33" s="155"/>
    </row>
    <row r="34" ht="15.75" customHeight="1">
      <c r="A34" s="173"/>
      <c r="C34" s="176"/>
      <c r="D34" s="166"/>
      <c r="E34" s="174"/>
      <c r="F34" s="166"/>
      <c r="G34" s="175"/>
      <c r="H34" s="166"/>
      <c r="I34" s="166"/>
      <c r="J34" s="166"/>
      <c r="K34" s="166"/>
      <c r="L34" s="155"/>
      <c r="M34" s="155"/>
    </row>
    <row r="35" ht="15.75" customHeight="1">
      <c r="A35" s="117"/>
      <c r="B35" s="178"/>
      <c r="C35" s="178"/>
      <c r="D35" s="178"/>
      <c r="F35" s="178"/>
      <c r="H35" s="155"/>
      <c r="I35" s="155"/>
      <c r="J35" s="155"/>
      <c r="K35" s="155"/>
      <c r="L35" s="155"/>
      <c r="M35" s="155"/>
    </row>
    <row r="36" ht="15.75" customHeight="1">
      <c r="H36" s="166"/>
      <c r="I36" s="166"/>
      <c r="J36" s="166"/>
      <c r="K36" s="166"/>
      <c r="L36" s="166"/>
      <c r="M36" s="166"/>
    </row>
    <row r="37" ht="15.75" customHeight="1">
      <c r="H37" s="166"/>
      <c r="I37" s="166"/>
      <c r="J37" s="166"/>
      <c r="K37" s="166"/>
      <c r="L37" s="166"/>
      <c r="M37" s="166"/>
    </row>
    <row r="38" ht="15.75" customHeight="1">
      <c r="H38" s="166"/>
      <c r="I38" s="166"/>
      <c r="J38" s="166"/>
      <c r="K38" s="166"/>
      <c r="L38" s="166"/>
      <c r="M38" s="166"/>
    </row>
    <row r="39" ht="15.75" customHeight="1">
      <c r="H39" s="166"/>
      <c r="I39" s="166"/>
      <c r="J39" s="166"/>
      <c r="K39" s="166"/>
      <c r="L39" s="166"/>
      <c r="M39" s="166"/>
    </row>
    <row r="40" ht="15.75" customHeight="1">
      <c r="H40" s="166"/>
      <c r="I40" s="166"/>
      <c r="J40" s="166"/>
      <c r="K40" s="166"/>
      <c r="L40" s="166"/>
      <c r="M40" s="166"/>
    </row>
    <row r="41" ht="15.75" customHeight="1">
      <c r="H41" s="166"/>
      <c r="I41" s="166"/>
      <c r="J41" s="166"/>
      <c r="K41" s="166"/>
      <c r="L41" s="166"/>
      <c r="M41" s="166"/>
    </row>
    <row r="42" ht="15.75" customHeight="1">
      <c r="H42" s="166"/>
      <c r="I42" s="166"/>
      <c r="J42" s="166"/>
      <c r="K42" s="166"/>
      <c r="L42" s="166"/>
      <c r="M42" s="166"/>
    </row>
    <row r="43" ht="15.75" customHeight="1">
      <c r="H43" s="166"/>
      <c r="I43" s="166"/>
      <c r="J43" s="166"/>
      <c r="K43" s="166"/>
      <c r="L43" s="166"/>
      <c r="M43" s="166"/>
    </row>
    <row r="44" ht="15.75" customHeight="1">
      <c r="H44" s="166"/>
      <c r="I44" s="166"/>
      <c r="J44" s="166"/>
      <c r="K44" s="166"/>
      <c r="L44" s="166"/>
      <c r="M44" s="166"/>
    </row>
    <row r="45" ht="15.75" customHeight="1">
      <c r="H45" s="166"/>
      <c r="I45" s="166"/>
      <c r="J45" s="166"/>
      <c r="K45" s="166"/>
      <c r="L45" s="166"/>
      <c r="M45" s="166"/>
    </row>
    <row r="46" ht="15.75" customHeight="1">
      <c r="H46" s="166"/>
      <c r="I46" s="166"/>
      <c r="J46" s="166"/>
      <c r="K46" s="166"/>
      <c r="L46" s="166"/>
      <c r="M46" s="166"/>
    </row>
    <row r="47" ht="15.75" customHeight="1">
      <c r="H47" s="166"/>
      <c r="I47" s="166"/>
      <c r="J47" s="166"/>
      <c r="K47" s="166"/>
      <c r="L47" s="166"/>
      <c r="M47" s="166"/>
    </row>
    <row r="48" ht="15.75" customHeight="1">
      <c r="H48" s="166"/>
      <c r="I48" s="166"/>
      <c r="J48" s="166"/>
      <c r="K48" s="166"/>
      <c r="L48" s="166"/>
      <c r="M48" s="166"/>
    </row>
    <row r="49" ht="15.75" customHeight="1">
      <c r="H49" s="166"/>
      <c r="I49" s="166"/>
      <c r="J49" s="166"/>
      <c r="K49" s="166"/>
      <c r="L49" s="166"/>
      <c r="M49" s="166"/>
    </row>
    <row r="50" ht="15.75" customHeight="1">
      <c r="H50" s="166"/>
      <c r="I50" s="166"/>
      <c r="J50" s="166"/>
      <c r="K50" s="166"/>
      <c r="L50" s="166"/>
      <c r="M50" s="166"/>
    </row>
    <row r="51" ht="15.75" customHeight="1">
      <c r="H51" s="166"/>
      <c r="I51" s="166"/>
      <c r="J51" s="166"/>
      <c r="K51" s="166"/>
      <c r="L51" s="166"/>
      <c r="M51" s="166"/>
    </row>
    <row r="52" ht="15.75" customHeight="1">
      <c r="H52" s="166"/>
      <c r="I52" s="166"/>
      <c r="J52" s="166"/>
      <c r="K52" s="166"/>
      <c r="L52" s="166"/>
      <c r="M52" s="166"/>
    </row>
    <row r="53" ht="15.75" customHeight="1">
      <c r="H53" s="166"/>
      <c r="I53" s="166"/>
      <c r="J53" s="166"/>
      <c r="K53" s="166"/>
      <c r="L53" s="166"/>
      <c r="M53" s="166"/>
    </row>
    <row r="54" ht="15.75" customHeight="1">
      <c r="H54" s="166"/>
      <c r="I54" s="166"/>
      <c r="J54" s="166"/>
      <c r="K54" s="166"/>
      <c r="L54" s="166"/>
      <c r="M54" s="166"/>
    </row>
    <row r="55" ht="15.75" customHeight="1">
      <c r="H55" s="166"/>
      <c r="I55" s="166"/>
      <c r="J55" s="166"/>
      <c r="K55" s="166"/>
      <c r="L55" s="166"/>
      <c r="M55" s="166"/>
    </row>
    <row r="56" ht="15.75" customHeight="1">
      <c r="H56" s="166"/>
      <c r="I56" s="166"/>
      <c r="J56" s="166"/>
      <c r="K56" s="166"/>
      <c r="L56" s="166"/>
      <c r="M56" s="166"/>
    </row>
    <row r="57" ht="15.75" customHeight="1">
      <c r="H57" s="166"/>
      <c r="I57" s="166"/>
      <c r="J57" s="166"/>
      <c r="K57" s="166"/>
      <c r="L57" s="166"/>
      <c r="M57" s="166"/>
    </row>
    <row r="58" ht="15.75" customHeight="1">
      <c r="H58" s="166"/>
      <c r="I58" s="166"/>
      <c r="J58" s="166"/>
      <c r="K58" s="166"/>
      <c r="L58" s="166"/>
      <c r="M58" s="166"/>
    </row>
    <row r="59" ht="15.75" customHeight="1">
      <c r="H59" s="166"/>
      <c r="I59" s="166"/>
      <c r="J59" s="166"/>
      <c r="K59" s="166"/>
      <c r="L59" s="166"/>
      <c r="M59" s="166"/>
    </row>
    <row r="60" ht="15.75" customHeight="1">
      <c r="H60" s="166"/>
      <c r="I60" s="166"/>
      <c r="J60" s="166"/>
      <c r="K60" s="166"/>
      <c r="L60" s="166"/>
      <c r="M60" s="166"/>
    </row>
    <row r="61" ht="15.75" customHeight="1">
      <c r="H61" s="166"/>
      <c r="I61" s="166"/>
      <c r="J61" s="166"/>
      <c r="K61" s="166"/>
      <c r="L61" s="166"/>
      <c r="M61" s="166"/>
    </row>
    <row r="62" ht="15.75" customHeight="1">
      <c r="H62" s="166"/>
      <c r="I62" s="166"/>
      <c r="J62" s="166"/>
      <c r="K62" s="166"/>
      <c r="L62" s="166"/>
      <c r="M62" s="166"/>
    </row>
    <row r="63" ht="15.75" customHeight="1">
      <c r="H63" s="166"/>
      <c r="I63" s="166"/>
      <c r="J63" s="166"/>
      <c r="K63" s="166"/>
      <c r="L63" s="166"/>
      <c r="M63" s="166"/>
    </row>
    <row r="64" ht="15.75" customHeight="1">
      <c r="H64" s="166"/>
      <c r="I64" s="166"/>
      <c r="J64" s="166"/>
      <c r="K64" s="166"/>
      <c r="L64" s="166"/>
      <c r="M64" s="166"/>
    </row>
    <row r="65" ht="15.75" customHeight="1">
      <c r="H65" s="166"/>
      <c r="I65" s="166"/>
      <c r="J65" s="166"/>
      <c r="K65" s="166"/>
      <c r="L65" s="166"/>
      <c r="M65" s="166"/>
    </row>
    <row r="66" ht="15.75" customHeight="1">
      <c r="H66" s="166"/>
      <c r="I66" s="166"/>
      <c r="J66" s="166"/>
      <c r="K66" s="166"/>
      <c r="L66" s="166"/>
      <c r="M66" s="166"/>
    </row>
    <row r="67" ht="15.75" customHeight="1">
      <c r="H67" s="166"/>
      <c r="I67" s="166"/>
      <c r="J67" s="166"/>
      <c r="K67" s="166"/>
      <c r="L67" s="166"/>
      <c r="M67" s="166"/>
    </row>
    <row r="68" ht="15.75" customHeight="1">
      <c r="H68" s="166"/>
      <c r="I68" s="166"/>
      <c r="J68" s="166"/>
      <c r="K68" s="166"/>
      <c r="L68" s="166"/>
      <c r="M68" s="166"/>
    </row>
    <row r="69" ht="15.75" customHeight="1">
      <c r="H69" s="166"/>
      <c r="I69" s="166"/>
      <c r="J69" s="166"/>
      <c r="K69" s="166"/>
      <c r="L69" s="166"/>
      <c r="M69" s="166"/>
    </row>
    <row r="70" ht="15.75" customHeight="1">
      <c r="H70" s="166"/>
      <c r="I70" s="166"/>
      <c r="J70" s="166"/>
      <c r="K70" s="166"/>
      <c r="L70" s="166"/>
      <c r="M70" s="166"/>
    </row>
    <row r="71" ht="15.75" customHeight="1">
      <c r="H71" s="166"/>
      <c r="I71" s="166"/>
      <c r="J71" s="166"/>
      <c r="K71" s="166"/>
      <c r="L71" s="166"/>
      <c r="M71" s="166"/>
    </row>
    <row r="72" ht="15.75" customHeight="1">
      <c r="H72" s="166"/>
      <c r="I72" s="166"/>
      <c r="J72" s="166"/>
      <c r="K72" s="166"/>
      <c r="L72" s="166"/>
      <c r="M72" s="166"/>
    </row>
    <row r="73" ht="15.75" customHeight="1">
      <c r="H73" s="166"/>
      <c r="I73" s="166"/>
      <c r="J73" s="166"/>
      <c r="K73" s="166"/>
      <c r="L73" s="166"/>
      <c r="M73" s="166"/>
    </row>
    <row r="74" ht="15.75" customHeight="1">
      <c r="M74" s="166"/>
    </row>
    <row r="75" ht="15.75" customHeight="1">
      <c r="M75" s="166"/>
    </row>
    <row r="76" ht="15.75" customHeight="1">
      <c r="M76" s="166"/>
    </row>
    <row r="77" ht="15.75" customHeight="1">
      <c r="M77" s="166"/>
    </row>
    <row r="78" ht="15.75" customHeight="1">
      <c r="M78" s="166"/>
    </row>
    <row r="79" ht="15.75" customHeight="1">
      <c r="M79" s="166"/>
    </row>
    <row r="80" ht="15.75" customHeight="1">
      <c r="M80" s="166"/>
    </row>
    <row r="81" ht="15.75" customHeight="1">
      <c r="M81" s="166"/>
    </row>
    <row r="82" ht="15.75" customHeight="1">
      <c r="M82" s="166"/>
    </row>
    <row r="83" ht="15.75" customHeight="1">
      <c r="M83" s="166"/>
    </row>
    <row r="84" ht="15.75" customHeight="1">
      <c r="M84" s="166"/>
    </row>
    <row r="85" ht="15.75" customHeight="1">
      <c r="M85" s="166"/>
    </row>
    <row r="86" ht="15.75" customHeight="1">
      <c r="M86" s="166"/>
    </row>
    <row r="87" ht="15.75" customHeight="1">
      <c r="M87" s="166"/>
    </row>
    <row r="88" ht="15.75" customHeight="1">
      <c r="M88" s="166"/>
    </row>
    <row r="89" ht="15.75" customHeight="1">
      <c r="M89" s="166"/>
    </row>
    <row r="90" ht="15.75" customHeight="1">
      <c r="M90" s="166"/>
    </row>
    <row r="91" ht="15.75" customHeight="1">
      <c r="M91" s="166"/>
    </row>
    <row r="92" ht="15.75" customHeight="1">
      <c r="M92" s="166"/>
    </row>
    <row r="93" ht="15.75" customHeight="1">
      <c r="M93" s="166"/>
    </row>
    <row r="94" ht="15.75" customHeight="1">
      <c r="M94" s="166"/>
    </row>
    <row r="95" ht="15.75" customHeight="1">
      <c r="M95" s="166"/>
    </row>
    <row r="96" ht="15.75" customHeight="1">
      <c r="M96" s="166"/>
    </row>
    <row r="97" ht="15.75" customHeight="1">
      <c r="M97" s="166"/>
    </row>
    <row r="98" ht="15.75" customHeight="1">
      <c r="M98" s="166"/>
    </row>
    <row r="99" ht="15.75" customHeight="1">
      <c r="M99" s="166"/>
    </row>
    <row r="100" ht="15.75" customHeight="1">
      <c r="M100" s="166"/>
    </row>
    <row r="101" ht="15.75" customHeight="1">
      <c r="M101" s="166"/>
    </row>
    <row r="102" ht="15.75" customHeight="1">
      <c r="M102" s="166"/>
    </row>
    <row r="103" ht="15.75" customHeight="1">
      <c r="M103" s="166"/>
    </row>
    <row r="104" ht="15.75" customHeight="1">
      <c r="M104" s="166"/>
    </row>
    <row r="105" ht="15.75" customHeight="1">
      <c r="M105" s="166"/>
    </row>
    <row r="106" ht="15.75" customHeight="1">
      <c r="M106" s="166"/>
    </row>
    <row r="107" ht="15.75" customHeight="1">
      <c r="M107" s="166"/>
    </row>
    <row r="108" ht="15.75" customHeight="1">
      <c r="M108" s="166"/>
    </row>
    <row r="109" ht="15.75" customHeight="1">
      <c r="M109" s="166"/>
    </row>
    <row r="110" ht="15.75" customHeight="1">
      <c r="M110" s="166"/>
    </row>
    <row r="111" ht="15.75" customHeight="1">
      <c r="M111" s="166"/>
    </row>
    <row r="112" ht="15.75" customHeight="1">
      <c r="M112" s="166"/>
    </row>
    <row r="113" ht="15.75" customHeight="1">
      <c r="M113" s="166"/>
    </row>
    <row r="114" ht="15.75" customHeight="1">
      <c r="M114" s="166"/>
    </row>
    <row r="115" ht="15.75" customHeight="1">
      <c r="M115" s="166"/>
    </row>
    <row r="116" ht="15.75" customHeight="1">
      <c r="M116" s="166"/>
    </row>
    <row r="117" ht="15.75" customHeight="1">
      <c r="M117" s="166"/>
    </row>
    <row r="118" ht="15.75" customHeight="1">
      <c r="M118" s="166"/>
    </row>
    <row r="119" ht="15.75" customHeight="1">
      <c r="M119" s="166"/>
    </row>
    <row r="120" ht="15.75" customHeight="1">
      <c r="M120" s="166"/>
    </row>
    <row r="121" ht="15.75" customHeight="1">
      <c r="M121" s="166"/>
    </row>
    <row r="122" ht="15.75" customHeight="1">
      <c r="M122" s="166"/>
    </row>
    <row r="123" ht="15.75" customHeight="1">
      <c r="M123" s="166"/>
    </row>
    <row r="124" ht="15.75" customHeight="1">
      <c r="M124" s="166"/>
    </row>
    <row r="125" ht="15.75" customHeight="1">
      <c r="M125" s="166"/>
    </row>
    <row r="126" ht="15.75" customHeight="1">
      <c r="M126" s="166"/>
    </row>
    <row r="127" ht="15.75" customHeight="1">
      <c r="M127" s="166"/>
    </row>
    <row r="128" ht="15.75" customHeight="1">
      <c r="M128" s="166"/>
    </row>
    <row r="129" ht="15.75" customHeight="1">
      <c r="M129" s="166"/>
    </row>
    <row r="130" ht="15.75" customHeight="1">
      <c r="M130" s="166"/>
    </row>
    <row r="131" ht="15.75" customHeight="1">
      <c r="M131" s="166"/>
    </row>
    <row r="132" ht="15.75" customHeight="1">
      <c r="M132" s="166"/>
    </row>
    <row r="133" ht="15.75" customHeight="1">
      <c r="M133" s="166"/>
    </row>
    <row r="134" ht="15.75" customHeight="1">
      <c r="M134" s="166"/>
    </row>
    <row r="135" ht="15.75" customHeight="1">
      <c r="M135" s="166"/>
    </row>
    <row r="136" ht="15.75" customHeight="1">
      <c r="M136" s="166"/>
    </row>
    <row r="137" ht="15.75" customHeight="1">
      <c r="M137" s="166"/>
    </row>
    <row r="138" ht="15.75" customHeight="1">
      <c r="M138" s="166"/>
    </row>
    <row r="139" ht="15.75" customHeight="1">
      <c r="M139" s="166"/>
    </row>
    <row r="140" ht="15.75" customHeight="1">
      <c r="M140" s="166"/>
    </row>
    <row r="141" ht="15.75" customHeight="1">
      <c r="M141" s="166"/>
    </row>
    <row r="142" ht="15.75" customHeight="1">
      <c r="M142" s="166"/>
    </row>
    <row r="143" ht="15.75" customHeight="1">
      <c r="M143" s="166"/>
    </row>
    <row r="144" ht="15.75" customHeight="1">
      <c r="M144" s="166"/>
    </row>
    <row r="145" ht="15.75" customHeight="1">
      <c r="M145" s="166"/>
    </row>
    <row r="146" ht="15.75" customHeight="1">
      <c r="M146" s="166"/>
    </row>
    <row r="147" ht="15.75" customHeight="1">
      <c r="M147" s="166"/>
    </row>
    <row r="148" ht="15.75" customHeight="1">
      <c r="M148" s="166"/>
    </row>
    <row r="149" ht="15.75" customHeight="1">
      <c r="M149" s="166"/>
    </row>
    <row r="150" ht="15.75" customHeight="1">
      <c r="M150" s="166"/>
    </row>
    <row r="151" ht="15.75" customHeight="1">
      <c r="M151" s="166"/>
    </row>
    <row r="152" ht="15.75" customHeight="1">
      <c r="M152" s="166"/>
    </row>
    <row r="153" ht="15.75" customHeight="1">
      <c r="M153" s="166"/>
    </row>
    <row r="154" ht="15.75" customHeight="1">
      <c r="M154" s="166"/>
    </row>
    <row r="155" ht="15.75" customHeight="1">
      <c r="M155" s="166"/>
    </row>
    <row r="156" ht="15.75" customHeight="1">
      <c r="M156" s="166"/>
    </row>
    <row r="157" ht="15.75" customHeight="1">
      <c r="M157" s="166"/>
    </row>
    <row r="158" ht="15.75" customHeight="1">
      <c r="M158" s="166"/>
    </row>
    <row r="159" ht="15.75" customHeight="1">
      <c r="M159" s="166"/>
    </row>
    <row r="160" ht="15.75" customHeight="1">
      <c r="M160" s="166"/>
    </row>
    <row r="161" ht="15.75" customHeight="1">
      <c r="M161" s="166"/>
    </row>
    <row r="162" ht="15.75" customHeight="1">
      <c r="M162" s="166"/>
    </row>
    <row r="163" ht="15.75" customHeight="1">
      <c r="M163" s="166"/>
    </row>
    <row r="164" ht="15.75" customHeight="1">
      <c r="M164" s="166"/>
    </row>
    <row r="165" ht="15.75" customHeight="1">
      <c r="M165" s="166"/>
    </row>
    <row r="166" ht="15.75" customHeight="1">
      <c r="M166" s="166"/>
    </row>
    <row r="167" ht="15.75" customHeight="1">
      <c r="M167" s="166"/>
    </row>
    <row r="168" ht="15.75" customHeight="1">
      <c r="M168" s="166"/>
    </row>
    <row r="169" ht="15.75" customHeight="1">
      <c r="M169" s="166"/>
    </row>
    <row r="170" ht="15.75" customHeight="1">
      <c r="M170" s="166"/>
    </row>
    <row r="171" ht="15.75" customHeight="1">
      <c r="M171" s="166"/>
    </row>
    <row r="172" ht="15.75" customHeight="1">
      <c r="M172" s="166"/>
    </row>
    <row r="173" ht="15.75" customHeight="1">
      <c r="M173" s="166"/>
    </row>
    <row r="174" ht="15.75" customHeight="1">
      <c r="M174" s="166"/>
    </row>
    <row r="175" ht="15.75" customHeight="1">
      <c r="M175" s="166"/>
    </row>
    <row r="176" ht="15.75" customHeight="1">
      <c r="M176" s="166"/>
    </row>
    <row r="177" ht="15.75" customHeight="1">
      <c r="M177" s="166"/>
    </row>
    <row r="178" ht="15.75" customHeight="1">
      <c r="M178" s="166"/>
    </row>
    <row r="179" ht="15.75" customHeight="1">
      <c r="M179" s="166"/>
    </row>
    <row r="180" ht="15.75" customHeight="1">
      <c r="M180" s="166"/>
    </row>
    <row r="181" ht="15.75" customHeight="1">
      <c r="M181" s="166"/>
    </row>
    <row r="182" ht="15.75" customHeight="1">
      <c r="M182" s="166"/>
    </row>
    <row r="183" ht="15.75" customHeight="1">
      <c r="M183" s="166"/>
    </row>
    <row r="184" ht="15.75" customHeight="1">
      <c r="M184" s="166"/>
    </row>
    <row r="185" ht="15.75" customHeight="1">
      <c r="M185" s="166"/>
    </row>
    <row r="186" ht="15.75" customHeight="1">
      <c r="M186" s="166"/>
    </row>
    <row r="187" ht="15.75" customHeight="1">
      <c r="M187" s="166"/>
    </row>
    <row r="188" ht="15.75" customHeight="1">
      <c r="M188" s="166"/>
    </row>
    <row r="189" ht="15.75" customHeight="1">
      <c r="M189" s="166"/>
    </row>
    <row r="190" ht="15.75" customHeight="1">
      <c r="M190" s="166"/>
    </row>
    <row r="191" ht="15.75" customHeight="1">
      <c r="M191" s="166"/>
    </row>
    <row r="192" ht="15.75" customHeight="1">
      <c r="M192" s="166"/>
    </row>
    <row r="193" ht="15.75" customHeight="1">
      <c r="M193" s="166"/>
    </row>
    <row r="194" ht="15.75" customHeight="1">
      <c r="M194" s="166"/>
    </row>
    <row r="195" ht="15.75" customHeight="1">
      <c r="M195" s="166"/>
    </row>
    <row r="196" ht="15.75" customHeight="1">
      <c r="M196" s="166"/>
    </row>
    <row r="197" ht="15.75" customHeight="1">
      <c r="M197" s="166"/>
    </row>
    <row r="198" ht="15.75" customHeight="1">
      <c r="M198" s="166"/>
    </row>
    <row r="199" ht="15.75" customHeight="1">
      <c r="M199" s="166"/>
    </row>
    <row r="200" ht="15.75" customHeight="1">
      <c r="M200" s="166"/>
    </row>
    <row r="201" ht="15.75" customHeight="1">
      <c r="M201" s="166"/>
    </row>
    <row r="202" ht="15.75" customHeight="1">
      <c r="M202" s="166"/>
    </row>
    <row r="203" ht="15.75" customHeight="1">
      <c r="M203" s="166"/>
    </row>
    <row r="204" ht="15.75" customHeight="1">
      <c r="M204" s="166"/>
    </row>
    <row r="205" ht="15.75" customHeight="1">
      <c r="M205" s="166"/>
    </row>
    <row r="206" ht="15.75" customHeight="1">
      <c r="M206" s="166"/>
    </row>
    <row r="207" ht="15.75" customHeight="1">
      <c r="M207" s="166"/>
    </row>
    <row r="208" ht="15.75" customHeight="1">
      <c r="M208" s="166"/>
    </row>
    <row r="209" ht="15.75" customHeight="1">
      <c r="M209" s="166"/>
    </row>
    <row r="210" ht="15.75" customHeight="1">
      <c r="M210" s="166"/>
    </row>
    <row r="211" ht="15.75" customHeight="1">
      <c r="M211" s="166"/>
    </row>
    <row r="212" ht="15.75" customHeight="1">
      <c r="M212" s="166"/>
    </row>
    <row r="213" ht="15.75" customHeight="1">
      <c r="M213" s="166"/>
    </row>
    <row r="214" ht="15.75" customHeight="1">
      <c r="M214" s="166"/>
    </row>
    <row r="215" ht="15.75" customHeight="1">
      <c r="M215" s="166"/>
    </row>
    <row r="216" ht="15.75" customHeight="1">
      <c r="M216" s="166"/>
    </row>
    <row r="217" ht="15.75" customHeight="1">
      <c r="M217" s="166"/>
    </row>
    <row r="218" ht="15.75" customHeight="1">
      <c r="M218" s="166"/>
    </row>
    <row r="219" ht="15.75" customHeight="1">
      <c r="M219" s="166"/>
    </row>
    <row r="220" ht="15.75" customHeight="1">
      <c r="M220" s="166"/>
    </row>
    <row r="221" ht="15.75" customHeight="1">
      <c r="M221" s="166"/>
    </row>
    <row r="222" ht="15.75" customHeight="1">
      <c r="M222" s="166"/>
    </row>
    <row r="223" ht="15.75" customHeight="1">
      <c r="M223" s="166"/>
    </row>
    <row r="224" ht="15.75" customHeight="1">
      <c r="M224" s="166"/>
    </row>
    <row r="225" ht="15.75" customHeight="1">
      <c r="M225" s="166"/>
    </row>
    <row r="226" ht="15.75" customHeight="1">
      <c r="M226" s="166"/>
    </row>
    <row r="227" ht="15.75" customHeight="1">
      <c r="M227" s="166"/>
    </row>
    <row r="228" ht="15.75" customHeight="1">
      <c r="M228" s="166"/>
    </row>
    <row r="229" ht="15.75" customHeight="1">
      <c r="M229" s="166"/>
    </row>
    <row r="230" ht="15.75" customHeight="1">
      <c r="M230" s="166"/>
    </row>
    <row r="231" ht="15.75" customHeight="1">
      <c r="M231" s="166"/>
    </row>
    <row r="232" ht="15.75" customHeight="1">
      <c r="M232" s="166"/>
    </row>
    <row r="233" ht="15.75" customHeight="1">
      <c r="M233" s="166"/>
    </row>
    <row r="234" ht="15.75" customHeight="1">
      <c r="M234" s="166"/>
    </row>
    <row r="235" ht="15.75" customHeight="1">
      <c r="M235" s="166"/>
    </row>
    <row r="236" ht="15.75" customHeight="1">
      <c r="M236" s="166"/>
    </row>
    <row r="237" ht="15.75" customHeight="1">
      <c r="M237" s="166"/>
    </row>
    <row r="238" ht="15.75" customHeight="1">
      <c r="M238" s="166"/>
    </row>
    <row r="239" ht="15.75" customHeight="1">
      <c r="M239" s="166"/>
    </row>
    <row r="240" ht="15.75" customHeight="1">
      <c r="M240" s="166"/>
    </row>
    <row r="241" ht="15.75" customHeight="1">
      <c r="M241" s="166"/>
    </row>
    <row r="242" ht="15.75" customHeight="1">
      <c r="M242" s="166"/>
    </row>
    <row r="243" ht="15.75" customHeight="1">
      <c r="M243" s="166"/>
    </row>
    <row r="244" ht="15.75" customHeight="1">
      <c r="M244" s="166"/>
    </row>
    <row r="245" ht="15.75" customHeight="1">
      <c r="M245" s="166"/>
    </row>
    <row r="246" ht="15.75" customHeight="1">
      <c r="M246" s="166"/>
    </row>
    <row r="247" ht="15.75" customHeight="1">
      <c r="M247" s="166"/>
    </row>
    <row r="248" ht="15.75" customHeight="1">
      <c r="M248" s="166"/>
    </row>
    <row r="249" ht="15.75" customHeight="1">
      <c r="M249" s="166"/>
    </row>
    <row r="250" ht="15.75" customHeight="1">
      <c r="M250" s="166"/>
    </row>
    <row r="251" ht="15.75" customHeight="1">
      <c r="M251" s="166"/>
    </row>
    <row r="252" ht="15.75" customHeight="1">
      <c r="M252" s="166"/>
    </row>
    <row r="253" ht="15.75" customHeight="1">
      <c r="M253" s="166"/>
    </row>
    <row r="254" ht="15.75" customHeight="1">
      <c r="M254" s="166"/>
    </row>
    <row r="255" ht="15.75" customHeight="1">
      <c r="M255" s="166"/>
    </row>
    <row r="256" ht="15.75" customHeight="1">
      <c r="M256" s="166"/>
    </row>
    <row r="257" ht="15.75" customHeight="1">
      <c r="M257" s="166"/>
    </row>
    <row r="258" ht="15.75" customHeight="1">
      <c r="M258" s="166"/>
    </row>
    <row r="259" ht="15.75" customHeight="1">
      <c r="M259" s="166"/>
    </row>
    <row r="260" ht="15.75" customHeight="1">
      <c r="M260" s="166"/>
    </row>
    <row r="261" ht="15.75" customHeight="1">
      <c r="M261" s="166"/>
    </row>
    <row r="262" ht="15.75" customHeight="1">
      <c r="M262" s="166"/>
    </row>
    <row r="263" ht="15.75" customHeight="1">
      <c r="M263" s="166"/>
    </row>
    <row r="264" ht="15.75" customHeight="1">
      <c r="M264" s="166"/>
    </row>
    <row r="265" ht="15.75" customHeight="1">
      <c r="M265" s="166"/>
    </row>
    <row r="266" ht="15.75" customHeight="1">
      <c r="M266" s="166"/>
    </row>
    <row r="267" ht="15.75" customHeight="1">
      <c r="M267" s="166"/>
    </row>
    <row r="268" ht="15.75" customHeight="1">
      <c r="M268" s="166"/>
    </row>
    <row r="269" ht="15.75" customHeight="1">
      <c r="M269" s="166"/>
    </row>
    <row r="270" ht="15.75" customHeight="1">
      <c r="M270" s="166"/>
    </row>
    <row r="271" ht="15.75" customHeight="1">
      <c r="M271" s="166"/>
    </row>
    <row r="272" ht="15.75" customHeight="1">
      <c r="M272" s="166"/>
    </row>
    <row r="273" ht="15.75" customHeight="1">
      <c r="M273" s="166"/>
    </row>
    <row r="274" ht="15.75" customHeight="1">
      <c r="M274" s="166"/>
    </row>
    <row r="275" ht="15.75" customHeight="1">
      <c r="M275" s="166"/>
    </row>
    <row r="276" ht="15.75" customHeight="1">
      <c r="M276" s="166"/>
    </row>
    <row r="277" ht="15.75" customHeight="1">
      <c r="M277" s="166"/>
    </row>
    <row r="278" ht="15.75" customHeight="1">
      <c r="M278" s="166"/>
    </row>
    <row r="279" ht="15.75" customHeight="1">
      <c r="M279" s="166"/>
    </row>
    <row r="280" ht="15.75" customHeight="1">
      <c r="M280" s="166"/>
    </row>
    <row r="281" ht="15.75" customHeight="1">
      <c r="M281" s="166"/>
    </row>
    <row r="282" ht="15.75" customHeight="1">
      <c r="M282" s="166"/>
    </row>
    <row r="283" ht="15.75" customHeight="1">
      <c r="M283" s="166"/>
    </row>
    <row r="284" ht="15.75" customHeight="1">
      <c r="M284" s="166"/>
    </row>
    <row r="285" ht="15.75" customHeight="1">
      <c r="M285" s="166"/>
    </row>
    <row r="286" ht="15.75" customHeight="1">
      <c r="M286" s="166"/>
    </row>
    <row r="287" ht="15.75" customHeight="1">
      <c r="M287" s="166"/>
    </row>
    <row r="288" ht="15.75" customHeight="1">
      <c r="M288" s="166"/>
    </row>
    <row r="289" ht="15.75" customHeight="1">
      <c r="M289" s="166"/>
    </row>
    <row r="290" ht="15.75" customHeight="1">
      <c r="M290" s="166"/>
    </row>
    <row r="291" ht="15.75" customHeight="1">
      <c r="M291" s="166"/>
    </row>
    <row r="292" ht="15.75" customHeight="1">
      <c r="M292" s="166"/>
    </row>
    <row r="293" ht="15.75" customHeight="1">
      <c r="M293" s="166"/>
    </row>
    <row r="294" ht="15.75" customHeight="1">
      <c r="M294" s="166"/>
    </row>
    <row r="295" ht="15.75" customHeight="1">
      <c r="M295" s="166"/>
    </row>
    <row r="296" ht="15.75" customHeight="1">
      <c r="M296" s="166"/>
    </row>
    <row r="297" ht="15.75" customHeight="1">
      <c r="M297" s="166"/>
    </row>
    <row r="298" ht="15.75" customHeight="1">
      <c r="M298" s="166"/>
    </row>
    <row r="299" ht="15.75" customHeight="1">
      <c r="M299" s="166"/>
    </row>
    <row r="300" ht="15.75" customHeight="1">
      <c r="M300" s="166"/>
    </row>
    <row r="301" ht="15.75" customHeight="1">
      <c r="M301" s="166"/>
    </row>
    <row r="302" ht="15.75" customHeight="1">
      <c r="M302" s="166"/>
    </row>
    <row r="303" ht="15.75" customHeight="1">
      <c r="M303" s="166"/>
    </row>
    <row r="304" ht="15.75" customHeight="1">
      <c r="M304" s="166"/>
    </row>
    <row r="305" ht="15.75" customHeight="1">
      <c r="M305" s="166"/>
    </row>
    <row r="306" ht="15.75" customHeight="1">
      <c r="M306" s="166"/>
    </row>
    <row r="307" ht="15.75" customHeight="1">
      <c r="M307" s="166"/>
    </row>
    <row r="308" ht="15.75" customHeight="1">
      <c r="M308" s="166"/>
    </row>
    <row r="309" ht="15.75" customHeight="1">
      <c r="M309" s="166"/>
    </row>
    <row r="310" ht="15.75" customHeight="1">
      <c r="M310" s="166"/>
    </row>
    <row r="311" ht="15.75" customHeight="1">
      <c r="M311" s="166"/>
    </row>
    <row r="312" ht="15.75" customHeight="1">
      <c r="M312" s="166"/>
    </row>
    <row r="313" ht="15.75" customHeight="1">
      <c r="M313" s="166"/>
    </row>
    <row r="314" ht="15.75" customHeight="1">
      <c r="M314" s="166"/>
    </row>
    <row r="315" ht="15.75" customHeight="1">
      <c r="M315" s="166"/>
    </row>
    <row r="316" ht="15.75" customHeight="1">
      <c r="M316" s="166"/>
    </row>
    <row r="317" ht="15.75" customHeight="1">
      <c r="M317" s="166"/>
    </row>
    <row r="318" ht="15.75" customHeight="1">
      <c r="M318" s="166"/>
    </row>
    <row r="319" ht="15.75" customHeight="1">
      <c r="M319" s="166"/>
    </row>
    <row r="320" ht="15.75" customHeight="1">
      <c r="M320" s="166"/>
    </row>
    <row r="321" ht="15.75" customHeight="1">
      <c r="M321" s="166"/>
    </row>
    <row r="322" ht="15.75" customHeight="1">
      <c r="M322" s="166"/>
    </row>
    <row r="323" ht="15.75" customHeight="1">
      <c r="M323" s="166"/>
    </row>
    <row r="324" ht="15.75" customHeight="1">
      <c r="M324" s="166"/>
    </row>
    <row r="325" ht="15.75" customHeight="1">
      <c r="M325" s="166"/>
    </row>
    <row r="326" ht="15.75" customHeight="1">
      <c r="M326" s="166"/>
    </row>
    <row r="327" ht="15.75" customHeight="1">
      <c r="M327" s="166"/>
    </row>
    <row r="328" ht="15.75" customHeight="1">
      <c r="M328" s="166"/>
    </row>
    <row r="329" ht="15.75" customHeight="1">
      <c r="M329" s="166"/>
    </row>
    <row r="330" ht="15.75" customHeight="1">
      <c r="M330" s="166"/>
    </row>
    <row r="331" ht="15.75" customHeight="1">
      <c r="M331" s="166"/>
    </row>
    <row r="332" ht="15.75" customHeight="1">
      <c r="M332" s="166"/>
    </row>
    <row r="333" ht="15.75" customHeight="1">
      <c r="M333" s="166"/>
    </row>
    <row r="334" ht="15.75" customHeight="1">
      <c r="M334" s="166"/>
    </row>
    <row r="335" ht="15.75" customHeight="1">
      <c r="M335" s="166"/>
    </row>
    <row r="336" ht="15.75" customHeight="1">
      <c r="M336" s="166"/>
    </row>
    <row r="337" ht="15.75" customHeight="1">
      <c r="M337" s="166"/>
    </row>
    <row r="338" ht="15.75" customHeight="1">
      <c r="M338" s="166"/>
    </row>
    <row r="339" ht="15.75" customHeight="1">
      <c r="M339" s="166"/>
    </row>
    <row r="340" ht="15.75" customHeight="1">
      <c r="M340" s="166"/>
    </row>
    <row r="341" ht="15.75" customHeight="1">
      <c r="M341" s="166"/>
    </row>
    <row r="342" ht="15.75" customHeight="1">
      <c r="M342" s="166"/>
    </row>
    <row r="343" ht="15.75" customHeight="1">
      <c r="M343" s="166"/>
    </row>
    <row r="344" ht="15.75" customHeight="1">
      <c r="M344" s="166"/>
    </row>
    <row r="345" ht="15.75" customHeight="1">
      <c r="M345" s="166"/>
    </row>
    <row r="346" ht="15.75" customHeight="1">
      <c r="M346" s="166"/>
    </row>
    <row r="347" ht="15.75" customHeight="1">
      <c r="M347" s="166"/>
    </row>
    <row r="348" ht="15.75" customHeight="1">
      <c r="M348" s="166"/>
    </row>
    <row r="349" ht="15.75" customHeight="1">
      <c r="M349" s="166"/>
    </row>
    <row r="350" ht="15.75" customHeight="1">
      <c r="M350" s="166"/>
    </row>
    <row r="351" ht="15.75" customHeight="1">
      <c r="M351" s="166"/>
    </row>
    <row r="352" ht="15.75" customHeight="1">
      <c r="M352" s="166"/>
    </row>
    <row r="353" ht="15.75" customHeight="1">
      <c r="M353" s="166"/>
    </row>
    <row r="354" ht="15.75" customHeight="1">
      <c r="M354" s="166"/>
    </row>
    <row r="355" ht="15.75" customHeight="1">
      <c r="M355" s="166"/>
    </row>
    <row r="356" ht="15.75" customHeight="1">
      <c r="M356" s="166"/>
    </row>
    <row r="357" ht="15.75" customHeight="1">
      <c r="M357" s="166"/>
    </row>
    <row r="358" ht="15.75" customHeight="1">
      <c r="M358" s="166"/>
    </row>
    <row r="359" ht="15.75" customHeight="1">
      <c r="M359" s="166"/>
    </row>
    <row r="360" ht="15.75" customHeight="1">
      <c r="M360" s="166"/>
    </row>
    <row r="361" ht="15.75" customHeight="1">
      <c r="M361" s="166"/>
    </row>
    <row r="362" ht="15.75" customHeight="1">
      <c r="M362" s="166"/>
    </row>
    <row r="363" ht="15.75" customHeight="1">
      <c r="M363" s="166"/>
    </row>
    <row r="364" ht="15.75" customHeight="1">
      <c r="M364" s="166"/>
    </row>
    <row r="365" ht="15.75" customHeight="1">
      <c r="M365" s="166"/>
    </row>
    <row r="366" ht="15.75" customHeight="1">
      <c r="M366" s="166"/>
    </row>
    <row r="367" ht="15.75" customHeight="1">
      <c r="M367" s="166"/>
    </row>
    <row r="368" ht="15.75" customHeight="1">
      <c r="M368" s="166"/>
    </row>
    <row r="369" ht="15.75" customHeight="1">
      <c r="M369" s="166"/>
    </row>
    <row r="370" ht="15.75" customHeight="1">
      <c r="M370" s="166"/>
    </row>
    <row r="371" ht="15.75" customHeight="1">
      <c r="M371" s="166"/>
    </row>
    <row r="372" ht="15.75" customHeight="1">
      <c r="M372" s="166"/>
    </row>
    <row r="373" ht="15.75" customHeight="1">
      <c r="M373" s="166"/>
    </row>
    <row r="374" ht="15.75" customHeight="1">
      <c r="M374" s="166"/>
    </row>
    <row r="375" ht="15.75" customHeight="1">
      <c r="M375" s="166"/>
    </row>
    <row r="376" ht="15.75" customHeight="1">
      <c r="M376" s="166"/>
    </row>
    <row r="377" ht="15.75" customHeight="1">
      <c r="M377" s="166"/>
    </row>
    <row r="378" ht="15.75" customHeight="1">
      <c r="M378" s="166"/>
    </row>
    <row r="379" ht="15.75" customHeight="1">
      <c r="M379" s="166"/>
    </row>
    <row r="380" ht="15.75" customHeight="1">
      <c r="M380" s="166"/>
    </row>
    <row r="381" ht="15.75" customHeight="1">
      <c r="M381" s="166"/>
    </row>
    <row r="382" ht="15.75" customHeight="1">
      <c r="M382" s="166"/>
    </row>
    <row r="383" ht="15.75" customHeight="1">
      <c r="M383" s="166"/>
    </row>
    <row r="384" ht="15.75" customHeight="1">
      <c r="M384" s="166"/>
    </row>
    <row r="385" ht="15.75" customHeight="1">
      <c r="M385" s="166"/>
    </row>
    <row r="386" ht="15.75" customHeight="1">
      <c r="M386" s="166"/>
    </row>
    <row r="387" ht="15.75" customHeight="1">
      <c r="M387" s="166"/>
    </row>
    <row r="388" ht="15.75" customHeight="1">
      <c r="M388" s="166"/>
    </row>
    <row r="389" ht="15.75" customHeight="1">
      <c r="M389" s="166"/>
    </row>
    <row r="390" ht="15.75" customHeight="1">
      <c r="M390" s="166"/>
    </row>
    <row r="391" ht="15.75" customHeight="1">
      <c r="M391" s="166"/>
    </row>
    <row r="392" ht="15.75" customHeight="1">
      <c r="M392" s="166"/>
    </row>
    <row r="393" ht="15.75" customHeight="1">
      <c r="M393" s="166"/>
    </row>
    <row r="394" ht="15.75" customHeight="1">
      <c r="M394" s="166"/>
    </row>
    <row r="395" ht="15.75" customHeight="1">
      <c r="M395" s="166"/>
    </row>
    <row r="396" ht="15.75" customHeight="1">
      <c r="M396" s="166"/>
    </row>
    <row r="397" ht="15.75" customHeight="1">
      <c r="M397" s="166"/>
    </row>
    <row r="398" ht="15.75" customHeight="1">
      <c r="M398" s="166"/>
    </row>
    <row r="399" ht="15.75" customHeight="1">
      <c r="M399" s="166"/>
    </row>
    <row r="400" ht="15.75" customHeight="1">
      <c r="M400" s="166"/>
    </row>
    <row r="401" ht="15.75" customHeight="1">
      <c r="M401" s="166"/>
    </row>
    <row r="402" ht="15.75" customHeight="1">
      <c r="M402" s="166"/>
    </row>
    <row r="403" ht="15.75" customHeight="1">
      <c r="M403" s="166"/>
    </row>
    <row r="404" ht="15.75" customHeight="1">
      <c r="M404" s="166"/>
    </row>
    <row r="405" ht="15.75" customHeight="1">
      <c r="M405" s="166"/>
    </row>
    <row r="406" ht="15.75" customHeight="1">
      <c r="M406" s="166"/>
    </row>
    <row r="407" ht="15.75" customHeight="1">
      <c r="M407" s="166"/>
    </row>
    <row r="408" ht="15.75" customHeight="1">
      <c r="M408" s="166"/>
    </row>
    <row r="409" ht="15.75" customHeight="1">
      <c r="M409" s="166"/>
    </row>
    <row r="410" ht="15.75" customHeight="1">
      <c r="M410" s="166"/>
    </row>
    <row r="411" ht="15.75" customHeight="1">
      <c r="M411" s="166"/>
    </row>
    <row r="412" ht="15.75" customHeight="1">
      <c r="M412" s="166"/>
    </row>
    <row r="413" ht="15.75" customHeight="1">
      <c r="M413" s="166"/>
    </row>
    <row r="414" ht="15.75" customHeight="1">
      <c r="M414" s="166"/>
    </row>
    <row r="415" ht="15.75" customHeight="1">
      <c r="M415" s="166"/>
    </row>
    <row r="416" ht="15.75" customHeight="1">
      <c r="M416" s="166"/>
    </row>
    <row r="417" ht="15.75" customHeight="1">
      <c r="M417" s="166"/>
    </row>
    <row r="418" ht="15.75" customHeight="1">
      <c r="M418" s="166"/>
    </row>
    <row r="419" ht="15.75" customHeight="1">
      <c r="M419" s="166"/>
    </row>
    <row r="420" ht="15.75" customHeight="1">
      <c r="M420" s="166"/>
    </row>
    <row r="421" ht="15.75" customHeight="1">
      <c r="M421" s="166"/>
    </row>
    <row r="422" ht="15.75" customHeight="1">
      <c r="M422" s="166"/>
    </row>
    <row r="423" ht="15.75" customHeight="1">
      <c r="M423" s="166"/>
    </row>
    <row r="424" ht="15.75" customHeight="1">
      <c r="M424" s="166"/>
    </row>
    <row r="425" ht="15.75" customHeight="1">
      <c r="M425" s="166"/>
    </row>
    <row r="426" ht="15.75" customHeight="1">
      <c r="M426" s="166"/>
    </row>
    <row r="427" ht="15.75" customHeight="1">
      <c r="M427" s="166"/>
    </row>
    <row r="428" ht="15.75" customHeight="1">
      <c r="M428" s="166"/>
    </row>
    <row r="429" ht="15.75" customHeight="1">
      <c r="M429" s="166"/>
    </row>
    <row r="430" ht="15.75" customHeight="1">
      <c r="M430" s="166"/>
    </row>
    <row r="431" ht="15.75" customHeight="1">
      <c r="M431" s="166"/>
    </row>
    <row r="432" ht="15.75" customHeight="1">
      <c r="M432" s="166"/>
    </row>
    <row r="433" ht="15.75" customHeight="1">
      <c r="M433" s="166"/>
    </row>
    <row r="434" ht="15.75" customHeight="1">
      <c r="M434" s="166"/>
    </row>
    <row r="435" ht="15.75" customHeight="1">
      <c r="M435" s="166"/>
    </row>
    <row r="436" ht="15.75" customHeight="1">
      <c r="M436" s="166"/>
    </row>
    <row r="437" ht="15.75" customHeight="1">
      <c r="M437" s="166"/>
    </row>
    <row r="438" ht="15.75" customHeight="1">
      <c r="M438" s="166"/>
    </row>
    <row r="439" ht="15.75" customHeight="1">
      <c r="M439" s="166"/>
    </row>
    <row r="440" ht="15.75" customHeight="1">
      <c r="M440" s="166"/>
    </row>
    <row r="441" ht="15.75" customHeight="1">
      <c r="M441" s="166"/>
    </row>
    <row r="442" ht="15.75" customHeight="1">
      <c r="M442" s="166"/>
    </row>
    <row r="443" ht="15.75" customHeight="1">
      <c r="M443" s="166"/>
    </row>
    <row r="444" ht="15.75" customHeight="1">
      <c r="M444" s="166"/>
    </row>
    <row r="445" ht="15.75" customHeight="1">
      <c r="M445" s="166"/>
    </row>
    <row r="446" ht="15.75" customHeight="1">
      <c r="M446" s="166"/>
    </row>
    <row r="447" ht="15.75" customHeight="1">
      <c r="M447" s="166"/>
    </row>
    <row r="448" ht="15.75" customHeight="1">
      <c r="M448" s="166"/>
    </row>
    <row r="449" ht="15.75" customHeight="1">
      <c r="M449" s="166"/>
    </row>
    <row r="450" ht="15.75" customHeight="1">
      <c r="M450" s="166"/>
    </row>
    <row r="451" ht="15.75" customHeight="1">
      <c r="M451" s="166"/>
    </row>
    <row r="452" ht="15.75" customHeight="1">
      <c r="M452" s="166"/>
    </row>
    <row r="453" ht="15.75" customHeight="1">
      <c r="M453" s="166"/>
    </row>
    <row r="454" ht="15.75" customHeight="1">
      <c r="M454" s="166"/>
    </row>
    <row r="455" ht="15.75" customHeight="1">
      <c r="M455" s="166"/>
    </row>
    <row r="456" ht="15.75" customHeight="1">
      <c r="M456" s="166"/>
    </row>
    <row r="457" ht="15.75" customHeight="1">
      <c r="M457" s="166"/>
    </row>
    <row r="458" ht="15.75" customHeight="1">
      <c r="M458" s="166"/>
    </row>
    <row r="459" ht="15.75" customHeight="1">
      <c r="M459" s="166"/>
    </row>
    <row r="460" ht="15.75" customHeight="1">
      <c r="M460" s="166"/>
    </row>
    <row r="461" ht="15.75" customHeight="1">
      <c r="M461" s="166"/>
    </row>
    <row r="462" ht="15.75" customHeight="1">
      <c r="M462" s="166"/>
    </row>
    <row r="463" ht="15.75" customHeight="1">
      <c r="M463" s="166"/>
    </row>
    <row r="464" ht="15.75" customHeight="1">
      <c r="M464" s="166"/>
    </row>
    <row r="465" ht="15.75" customHeight="1">
      <c r="M465" s="166"/>
    </row>
    <row r="466" ht="15.75" customHeight="1">
      <c r="M466" s="166"/>
    </row>
    <row r="467" ht="15.75" customHeight="1">
      <c r="M467" s="166"/>
    </row>
    <row r="468" ht="15.75" customHeight="1">
      <c r="M468" s="166"/>
    </row>
    <row r="469" ht="15.75" customHeight="1">
      <c r="M469" s="166"/>
    </row>
    <row r="470" ht="15.75" customHeight="1">
      <c r="M470" s="166"/>
    </row>
    <row r="471" ht="15.75" customHeight="1">
      <c r="M471" s="166"/>
    </row>
    <row r="472" ht="15.75" customHeight="1">
      <c r="M472" s="166"/>
    </row>
    <row r="473" ht="15.75" customHeight="1">
      <c r="M473" s="166"/>
    </row>
    <row r="474" ht="15.75" customHeight="1">
      <c r="M474" s="166"/>
    </row>
    <row r="475" ht="15.75" customHeight="1">
      <c r="M475" s="166"/>
    </row>
    <row r="476" ht="15.75" customHeight="1">
      <c r="M476" s="166"/>
    </row>
    <row r="477" ht="15.75" customHeight="1">
      <c r="M477" s="166"/>
    </row>
    <row r="478" ht="15.75" customHeight="1">
      <c r="M478" s="166"/>
    </row>
    <row r="479" ht="15.75" customHeight="1">
      <c r="M479" s="166"/>
    </row>
    <row r="480" ht="15.75" customHeight="1">
      <c r="M480" s="166"/>
    </row>
    <row r="481" ht="15.75" customHeight="1">
      <c r="M481" s="166"/>
    </row>
    <row r="482" ht="15.75" customHeight="1">
      <c r="M482" s="166"/>
    </row>
    <row r="483" ht="15.75" customHeight="1">
      <c r="M483" s="166"/>
    </row>
    <row r="484" ht="15.75" customHeight="1">
      <c r="M484" s="166"/>
    </row>
    <row r="485" ht="15.75" customHeight="1">
      <c r="M485" s="166"/>
    </row>
    <row r="486" ht="15.75" customHeight="1">
      <c r="M486" s="166"/>
    </row>
    <row r="487" ht="15.75" customHeight="1">
      <c r="M487" s="166"/>
    </row>
    <row r="488" ht="15.75" customHeight="1">
      <c r="M488" s="166"/>
    </row>
    <row r="489" ht="15.75" customHeight="1">
      <c r="M489" s="166"/>
    </row>
    <row r="490" ht="15.75" customHeight="1">
      <c r="M490" s="166"/>
    </row>
    <row r="491" ht="15.75" customHeight="1">
      <c r="M491" s="166"/>
    </row>
    <row r="492" ht="15.75" customHeight="1">
      <c r="M492" s="166"/>
    </row>
    <row r="493" ht="15.75" customHeight="1">
      <c r="M493" s="166"/>
    </row>
    <row r="494" ht="15.75" customHeight="1">
      <c r="M494" s="166"/>
    </row>
    <row r="495" ht="15.75" customHeight="1">
      <c r="M495" s="166"/>
    </row>
    <row r="496" ht="15.75" customHeight="1">
      <c r="M496" s="166"/>
    </row>
    <row r="497" ht="15.75" customHeight="1">
      <c r="M497" s="166"/>
    </row>
    <row r="498" ht="15.75" customHeight="1">
      <c r="M498" s="166"/>
    </row>
    <row r="499" ht="15.75" customHeight="1">
      <c r="M499" s="166"/>
    </row>
    <row r="500" ht="15.75" customHeight="1">
      <c r="M500" s="166"/>
    </row>
    <row r="501" ht="15.75" customHeight="1">
      <c r="M501" s="166"/>
    </row>
    <row r="502" ht="15.75" customHeight="1">
      <c r="M502" s="166"/>
    </row>
    <row r="503" ht="15.75" customHeight="1">
      <c r="M503" s="166"/>
    </row>
    <row r="504" ht="15.75" customHeight="1">
      <c r="M504" s="166"/>
    </row>
    <row r="505" ht="15.75" customHeight="1">
      <c r="M505" s="166"/>
    </row>
    <row r="506" ht="15.75" customHeight="1">
      <c r="M506" s="166"/>
    </row>
    <row r="507" ht="15.75" customHeight="1">
      <c r="M507" s="166"/>
    </row>
    <row r="508" ht="15.75" customHeight="1">
      <c r="M508" s="166"/>
    </row>
    <row r="509" ht="15.75" customHeight="1">
      <c r="M509" s="166"/>
    </row>
    <row r="510" ht="15.75" customHeight="1">
      <c r="M510" s="166"/>
    </row>
    <row r="511" ht="15.75" customHeight="1">
      <c r="M511" s="166"/>
    </row>
    <row r="512" ht="15.75" customHeight="1">
      <c r="M512" s="166"/>
    </row>
    <row r="513" ht="15.75" customHeight="1">
      <c r="M513" s="166"/>
    </row>
    <row r="514" ht="15.75" customHeight="1">
      <c r="M514" s="166"/>
    </row>
    <row r="515" ht="15.75" customHeight="1">
      <c r="M515" s="166"/>
    </row>
    <row r="516" ht="15.75" customHeight="1">
      <c r="M516" s="166"/>
    </row>
    <row r="517" ht="15.75" customHeight="1">
      <c r="M517" s="166"/>
    </row>
    <row r="518" ht="15.75" customHeight="1">
      <c r="M518" s="166"/>
    </row>
    <row r="519" ht="15.75" customHeight="1">
      <c r="M519" s="166"/>
    </row>
    <row r="520" ht="15.75" customHeight="1">
      <c r="M520" s="166"/>
    </row>
    <row r="521" ht="15.75" customHeight="1">
      <c r="M521" s="166"/>
    </row>
    <row r="522" ht="15.75" customHeight="1">
      <c r="M522" s="166"/>
    </row>
    <row r="523" ht="15.75" customHeight="1">
      <c r="M523" s="166"/>
    </row>
    <row r="524" ht="15.75" customHeight="1">
      <c r="M524" s="166"/>
    </row>
    <row r="525" ht="15.75" customHeight="1">
      <c r="M525" s="166"/>
    </row>
    <row r="526" ht="15.75" customHeight="1">
      <c r="M526" s="166"/>
    </row>
    <row r="527" ht="15.75" customHeight="1">
      <c r="M527" s="166"/>
    </row>
    <row r="528" ht="15.75" customHeight="1">
      <c r="M528" s="166"/>
    </row>
    <row r="529" ht="15.75" customHeight="1">
      <c r="M529" s="166"/>
    </row>
    <row r="530" ht="15.75" customHeight="1">
      <c r="M530" s="166"/>
    </row>
    <row r="531" ht="15.75" customHeight="1">
      <c r="M531" s="166"/>
    </row>
    <row r="532" ht="15.75" customHeight="1">
      <c r="M532" s="166"/>
    </row>
    <row r="533" ht="15.75" customHeight="1">
      <c r="M533" s="166"/>
    </row>
    <row r="534" ht="15.75" customHeight="1">
      <c r="M534" s="166"/>
    </row>
    <row r="535" ht="15.75" customHeight="1">
      <c r="M535" s="166"/>
    </row>
    <row r="536" ht="15.75" customHeight="1">
      <c r="M536" s="166"/>
    </row>
    <row r="537" ht="15.75" customHeight="1">
      <c r="M537" s="166"/>
    </row>
    <row r="538" ht="15.75" customHeight="1">
      <c r="M538" s="166"/>
    </row>
    <row r="539" ht="15.75" customHeight="1">
      <c r="M539" s="166"/>
    </row>
    <row r="540" ht="15.75" customHeight="1">
      <c r="M540" s="166"/>
    </row>
    <row r="541" ht="15.75" customHeight="1">
      <c r="M541" s="166"/>
    </row>
    <row r="542" ht="15.75" customHeight="1">
      <c r="M542" s="166"/>
    </row>
    <row r="543" ht="15.75" customHeight="1">
      <c r="M543" s="166"/>
    </row>
    <row r="544" ht="15.75" customHeight="1">
      <c r="M544" s="166"/>
    </row>
    <row r="545" ht="15.75" customHeight="1">
      <c r="M545" s="166"/>
    </row>
    <row r="546" ht="15.75" customHeight="1">
      <c r="M546" s="166"/>
    </row>
    <row r="547" ht="15.75" customHeight="1">
      <c r="M547" s="166"/>
    </row>
    <row r="548" ht="15.75" customHeight="1">
      <c r="M548" s="166"/>
    </row>
    <row r="549" ht="15.75" customHeight="1">
      <c r="M549" s="166"/>
    </row>
    <row r="550" ht="15.75" customHeight="1">
      <c r="M550" s="166"/>
    </row>
    <row r="551" ht="15.75" customHeight="1">
      <c r="M551" s="166"/>
    </row>
    <row r="552" ht="15.75" customHeight="1">
      <c r="M552" s="166"/>
    </row>
    <row r="553" ht="15.75" customHeight="1">
      <c r="M553" s="166"/>
    </row>
    <row r="554" ht="15.75" customHeight="1">
      <c r="M554" s="166"/>
    </row>
    <row r="555" ht="15.75" customHeight="1">
      <c r="M555" s="166"/>
    </row>
    <row r="556" ht="15.75" customHeight="1">
      <c r="M556" s="166"/>
    </row>
    <row r="557" ht="15.75" customHeight="1">
      <c r="M557" s="166"/>
    </row>
    <row r="558" ht="15.75" customHeight="1">
      <c r="M558" s="166"/>
    </row>
    <row r="559" ht="15.75" customHeight="1">
      <c r="M559" s="166"/>
    </row>
    <row r="560" ht="15.75" customHeight="1">
      <c r="M560" s="166"/>
    </row>
    <row r="561" ht="15.75" customHeight="1">
      <c r="M561" s="166"/>
    </row>
    <row r="562" ht="15.75" customHeight="1">
      <c r="M562" s="166"/>
    </row>
    <row r="563" ht="15.75" customHeight="1">
      <c r="M563" s="166"/>
    </row>
    <row r="564" ht="15.75" customHeight="1">
      <c r="M564" s="166"/>
    </row>
    <row r="565" ht="15.75" customHeight="1">
      <c r="M565" s="166"/>
    </row>
    <row r="566" ht="15.75" customHeight="1">
      <c r="M566" s="166"/>
    </row>
    <row r="567" ht="15.75" customHeight="1">
      <c r="M567" s="166"/>
    </row>
    <row r="568" ht="15.75" customHeight="1">
      <c r="M568" s="166"/>
    </row>
    <row r="569" ht="15.75" customHeight="1">
      <c r="M569" s="166"/>
    </row>
    <row r="570" ht="15.75" customHeight="1">
      <c r="M570" s="166"/>
    </row>
    <row r="571" ht="15.75" customHeight="1">
      <c r="M571" s="166"/>
    </row>
    <row r="572" ht="15.75" customHeight="1">
      <c r="M572" s="166"/>
    </row>
    <row r="573" ht="15.75" customHeight="1">
      <c r="M573" s="166"/>
    </row>
    <row r="574" ht="15.75" customHeight="1">
      <c r="M574" s="166"/>
    </row>
    <row r="575" ht="15.75" customHeight="1">
      <c r="M575" s="166"/>
    </row>
    <row r="576" ht="15.75" customHeight="1">
      <c r="M576" s="166"/>
    </row>
    <row r="577" ht="15.75" customHeight="1">
      <c r="M577" s="166"/>
    </row>
    <row r="578" ht="15.75" customHeight="1">
      <c r="M578" s="166"/>
    </row>
    <row r="579" ht="15.75" customHeight="1">
      <c r="M579" s="166"/>
    </row>
    <row r="580" ht="15.75" customHeight="1">
      <c r="M580" s="166"/>
    </row>
    <row r="581" ht="15.75" customHeight="1">
      <c r="M581" s="166"/>
    </row>
    <row r="582" ht="15.75" customHeight="1">
      <c r="M582" s="166"/>
    </row>
    <row r="583" ht="15.75" customHeight="1">
      <c r="M583" s="166"/>
    </row>
    <row r="584" ht="15.75" customHeight="1">
      <c r="M584" s="166"/>
    </row>
    <row r="585" ht="15.75" customHeight="1">
      <c r="M585" s="166"/>
    </row>
    <row r="586" ht="15.75" customHeight="1">
      <c r="M586" s="166"/>
    </row>
    <row r="587" ht="15.75" customHeight="1">
      <c r="M587" s="166"/>
    </row>
    <row r="588" ht="15.75" customHeight="1">
      <c r="M588" s="166"/>
    </row>
    <row r="589" ht="15.75" customHeight="1">
      <c r="M589" s="166"/>
    </row>
    <row r="590" ht="15.75" customHeight="1">
      <c r="M590" s="166"/>
    </row>
    <row r="591" ht="15.75" customHeight="1">
      <c r="M591" s="166"/>
    </row>
    <row r="592" ht="15.75" customHeight="1">
      <c r="M592" s="166"/>
    </row>
    <row r="593" ht="15.75" customHeight="1">
      <c r="M593" s="166"/>
    </row>
    <row r="594" ht="15.75" customHeight="1">
      <c r="M594" s="166"/>
    </row>
    <row r="595" ht="15.75" customHeight="1">
      <c r="M595" s="166"/>
    </row>
    <row r="596" ht="15.75" customHeight="1">
      <c r="M596" s="166"/>
    </row>
    <row r="597" ht="15.75" customHeight="1">
      <c r="M597" s="166"/>
    </row>
    <row r="598" ht="15.75" customHeight="1">
      <c r="M598" s="166"/>
    </row>
    <row r="599" ht="15.75" customHeight="1">
      <c r="M599" s="166"/>
    </row>
    <row r="600" ht="15.75" customHeight="1">
      <c r="M600" s="166"/>
    </row>
    <row r="601" ht="15.75" customHeight="1">
      <c r="M601" s="166"/>
    </row>
    <row r="602" ht="15.75" customHeight="1">
      <c r="M602" s="166"/>
    </row>
    <row r="603" ht="15.75" customHeight="1">
      <c r="M603" s="166"/>
    </row>
    <row r="604" ht="15.75" customHeight="1">
      <c r="M604" s="166"/>
    </row>
    <row r="605" ht="15.75" customHeight="1">
      <c r="M605" s="166"/>
    </row>
    <row r="606" ht="15.75" customHeight="1">
      <c r="M606" s="166"/>
    </row>
    <row r="607" ht="15.75" customHeight="1">
      <c r="M607" s="166"/>
    </row>
    <row r="608" ht="15.75" customHeight="1">
      <c r="M608" s="166"/>
    </row>
    <row r="609" ht="15.75" customHeight="1">
      <c r="M609" s="166"/>
    </row>
    <row r="610" ht="15.75" customHeight="1">
      <c r="M610" s="166"/>
    </row>
    <row r="611" ht="15.75" customHeight="1">
      <c r="M611" s="166"/>
    </row>
    <row r="612" ht="15.75" customHeight="1">
      <c r="M612" s="166"/>
    </row>
    <row r="613" ht="15.75" customHeight="1">
      <c r="M613" s="166"/>
    </row>
    <row r="614" ht="15.75" customHeight="1">
      <c r="M614" s="166"/>
    </row>
    <row r="615" ht="15.75" customHeight="1">
      <c r="M615" s="166"/>
    </row>
    <row r="616" ht="15.75" customHeight="1">
      <c r="M616" s="166"/>
    </row>
    <row r="617" ht="15.75" customHeight="1">
      <c r="M617" s="166"/>
    </row>
    <row r="618" ht="15.75" customHeight="1">
      <c r="M618" s="166"/>
    </row>
    <row r="619" ht="15.75" customHeight="1">
      <c r="M619" s="166"/>
    </row>
    <row r="620" ht="15.75" customHeight="1">
      <c r="M620" s="166"/>
    </row>
    <row r="621" ht="15.75" customHeight="1">
      <c r="M621" s="166"/>
    </row>
    <row r="622" ht="15.75" customHeight="1">
      <c r="M622" s="166"/>
    </row>
    <row r="623" ht="15.75" customHeight="1">
      <c r="M623" s="166"/>
    </row>
    <row r="624" ht="15.75" customHeight="1">
      <c r="M624" s="166"/>
    </row>
    <row r="625" ht="15.75" customHeight="1">
      <c r="M625" s="166"/>
    </row>
    <row r="626" ht="15.75" customHeight="1">
      <c r="M626" s="166"/>
    </row>
    <row r="627" ht="15.75" customHeight="1">
      <c r="M627" s="166"/>
    </row>
    <row r="628" ht="15.75" customHeight="1">
      <c r="M628" s="166"/>
    </row>
    <row r="629" ht="15.75" customHeight="1">
      <c r="M629" s="166"/>
    </row>
    <row r="630" ht="15.75" customHeight="1">
      <c r="M630" s="166"/>
    </row>
    <row r="631" ht="15.75" customHeight="1">
      <c r="M631" s="166"/>
    </row>
    <row r="632" ht="15.75" customHeight="1">
      <c r="M632" s="166"/>
    </row>
    <row r="633" ht="15.75" customHeight="1">
      <c r="M633" s="166"/>
    </row>
    <row r="634" ht="15.75" customHeight="1">
      <c r="M634" s="166"/>
    </row>
    <row r="635" ht="15.75" customHeight="1">
      <c r="M635" s="166"/>
    </row>
    <row r="636" ht="15.75" customHeight="1">
      <c r="M636" s="166"/>
    </row>
    <row r="637" ht="15.75" customHeight="1">
      <c r="M637" s="166"/>
    </row>
    <row r="638" ht="15.75" customHeight="1">
      <c r="M638" s="166"/>
    </row>
    <row r="639" ht="15.75" customHeight="1">
      <c r="M639" s="166"/>
    </row>
    <row r="640" ht="15.75" customHeight="1">
      <c r="M640" s="166"/>
    </row>
    <row r="641" ht="15.75" customHeight="1">
      <c r="M641" s="166"/>
    </row>
    <row r="642" ht="15.75" customHeight="1">
      <c r="M642" s="166"/>
    </row>
    <row r="643" ht="15.75" customHeight="1">
      <c r="M643" s="166"/>
    </row>
    <row r="644" ht="15.75" customHeight="1">
      <c r="M644" s="166"/>
    </row>
    <row r="645" ht="15.75" customHeight="1">
      <c r="M645" s="166"/>
    </row>
    <row r="646" ht="15.75" customHeight="1">
      <c r="M646" s="166"/>
    </row>
    <row r="647" ht="15.75" customHeight="1">
      <c r="M647" s="166"/>
    </row>
    <row r="648" ht="15.75" customHeight="1">
      <c r="M648" s="166"/>
    </row>
    <row r="649" ht="15.75" customHeight="1">
      <c r="M649" s="166"/>
    </row>
    <row r="650" ht="15.75" customHeight="1">
      <c r="M650" s="166"/>
    </row>
    <row r="651" ht="15.75" customHeight="1">
      <c r="M651" s="166"/>
    </row>
    <row r="652" ht="15.75" customHeight="1">
      <c r="M652" s="166"/>
    </row>
    <row r="653" ht="15.75" customHeight="1">
      <c r="M653" s="166"/>
    </row>
    <row r="654" ht="15.75" customHeight="1">
      <c r="M654" s="166"/>
    </row>
    <row r="655" ht="15.75" customHeight="1">
      <c r="M655" s="166"/>
    </row>
    <row r="656" ht="15.75" customHeight="1">
      <c r="M656" s="166"/>
    </row>
    <row r="657" ht="15.75" customHeight="1">
      <c r="M657" s="166"/>
    </row>
    <row r="658" ht="15.75" customHeight="1">
      <c r="M658" s="166"/>
    </row>
    <row r="659" ht="15.75" customHeight="1">
      <c r="M659" s="166"/>
    </row>
    <row r="660" ht="15.75" customHeight="1">
      <c r="M660" s="166"/>
    </row>
    <row r="661" ht="15.75" customHeight="1">
      <c r="M661" s="166"/>
    </row>
    <row r="662" ht="15.75" customHeight="1">
      <c r="M662" s="166"/>
    </row>
    <row r="663" ht="15.75" customHeight="1">
      <c r="M663" s="166"/>
    </row>
    <row r="664" ht="15.75" customHeight="1">
      <c r="M664" s="166"/>
    </row>
    <row r="665" ht="15.75" customHeight="1">
      <c r="M665" s="166"/>
    </row>
    <row r="666" ht="15.75" customHeight="1">
      <c r="M666" s="166"/>
    </row>
    <row r="667" ht="15.75" customHeight="1">
      <c r="M667" s="166"/>
    </row>
    <row r="668" ht="15.75" customHeight="1">
      <c r="M668" s="166"/>
    </row>
    <row r="669" ht="15.75" customHeight="1">
      <c r="M669" s="166"/>
    </row>
    <row r="670" ht="15.75" customHeight="1">
      <c r="M670" s="166"/>
    </row>
    <row r="671" ht="15.75" customHeight="1">
      <c r="M671" s="166"/>
    </row>
    <row r="672" ht="15.75" customHeight="1">
      <c r="M672" s="166"/>
    </row>
    <row r="673" ht="15.75" customHeight="1">
      <c r="M673" s="166"/>
    </row>
    <row r="674" ht="15.75" customHeight="1">
      <c r="M674" s="166"/>
    </row>
    <row r="675" ht="15.75" customHeight="1">
      <c r="M675" s="166"/>
    </row>
    <row r="676" ht="15.75" customHeight="1">
      <c r="M676" s="166"/>
    </row>
    <row r="677" ht="15.75" customHeight="1">
      <c r="M677" s="166"/>
    </row>
    <row r="678" ht="15.75" customHeight="1">
      <c r="M678" s="166"/>
    </row>
    <row r="679" ht="15.75" customHeight="1">
      <c r="M679" s="166"/>
    </row>
    <row r="680" ht="15.75" customHeight="1">
      <c r="M680" s="166"/>
    </row>
    <row r="681" ht="15.75" customHeight="1">
      <c r="M681" s="166"/>
    </row>
    <row r="682" ht="15.75" customHeight="1">
      <c r="M682" s="166"/>
    </row>
    <row r="683" ht="15.75" customHeight="1">
      <c r="M683" s="166"/>
    </row>
    <row r="684" ht="15.75" customHeight="1">
      <c r="M684" s="166"/>
    </row>
    <row r="685" ht="15.75" customHeight="1">
      <c r="M685" s="166"/>
    </row>
    <row r="686" ht="15.75" customHeight="1">
      <c r="M686" s="166"/>
    </row>
    <row r="687" ht="15.75" customHeight="1">
      <c r="M687" s="166"/>
    </row>
    <row r="688" ht="15.75" customHeight="1">
      <c r="M688" s="166"/>
    </row>
    <row r="689" ht="15.75" customHeight="1">
      <c r="M689" s="166"/>
    </row>
    <row r="690" ht="15.75" customHeight="1">
      <c r="M690" s="166"/>
    </row>
    <row r="691" ht="15.75" customHeight="1">
      <c r="M691" s="166"/>
    </row>
    <row r="692" ht="15.75" customHeight="1">
      <c r="M692" s="166"/>
    </row>
    <row r="693" ht="15.75" customHeight="1">
      <c r="M693" s="166"/>
    </row>
    <row r="694" ht="15.75" customHeight="1">
      <c r="M694" s="166"/>
    </row>
    <row r="695" ht="15.75" customHeight="1">
      <c r="M695" s="166"/>
    </row>
    <row r="696" ht="15.75" customHeight="1">
      <c r="M696" s="166"/>
    </row>
    <row r="697" ht="15.75" customHeight="1">
      <c r="M697" s="166"/>
    </row>
    <row r="698" ht="15.75" customHeight="1">
      <c r="M698" s="166"/>
    </row>
    <row r="699" ht="15.75" customHeight="1">
      <c r="M699" s="166"/>
    </row>
    <row r="700" ht="15.75" customHeight="1">
      <c r="M700" s="166"/>
    </row>
    <row r="701" ht="15.75" customHeight="1">
      <c r="M701" s="166"/>
    </row>
    <row r="702" ht="15.75" customHeight="1">
      <c r="M702" s="166"/>
    </row>
    <row r="703" ht="15.75" customHeight="1">
      <c r="M703" s="166"/>
    </row>
    <row r="704" ht="15.75" customHeight="1">
      <c r="M704" s="166"/>
    </row>
    <row r="705" ht="15.75" customHeight="1">
      <c r="M705" s="166"/>
    </row>
    <row r="706" ht="15.75" customHeight="1">
      <c r="M706" s="166"/>
    </row>
    <row r="707" ht="15.75" customHeight="1">
      <c r="M707" s="166"/>
    </row>
    <row r="708" ht="15.75" customHeight="1">
      <c r="M708" s="166"/>
    </row>
    <row r="709" ht="15.75" customHeight="1">
      <c r="M709" s="166"/>
    </row>
    <row r="710" ht="15.75" customHeight="1">
      <c r="M710" s="166"/>
    </row>
    <row r="711" ht="15.75" customHeight="1">
      <c r="M711" s="166"/>
    </row>
    <row r="712" ht="15.75" customHeight="1">
      <c r="M712" s="166"/>
    </row>
    <row r="713" ht="15.75" customHeight="1">
      <c r="M713" s="166"/>
    </row>
    <row r="714" ht="15.75" customHeight="1">
      <c r="M714" s="166"/>
    </row>
    <row r="715" ht="15.75" customHeight="1">
      <c r="M715" s="166"/>
    </row>
    <row r="716" ht="15.75" customHeight="1">
      <c r="M716" s="166"/>
    </row>
    <row r="717" ht="15.75" customHeight="1">
      <c r="M717" s="166"/>
    </row>
    <row r="718" ht="15.75" customHeight="1">
      <c r="M718" s="166"/>
    </row>
    <row r="719" ht="15.75" customHeight="1">
      <c r="M719" s="166"/>
    </row>
    <row r="720" ht="15.75" customHeight="1">
      <c r="M720" s="166"/>
    </row>
    <row r="721" ht="15.75" customHeight="1">
      <c r="M721" s="166"/>
    </row>
    <row r="722" ht="15.75" customHeight="1">
      <c r="M722" s="166"/>
    </row>
    <row r="723" ht="15.75" customHeight="1">
      <c r="M723" s="166"/>
    </row>
    <row r="724" ht="15.75" customHeight="1">
      <c r="M724" s="166"/>
    </row>
    <row r="725" ht="15.75" customHeight="1">
      <c r="M725" s="166"/>
    </row>
    <row r="726" ht="15.75" customHeight="1">
      <c r="M726" s="166"/>
    </row>
    <row r="727" ht="15.75" customHeight="1">
      <c r="M727" s="166"/>
    </row>
    <row r="728" ht="15.75" customHeight="1">
      <c r="M728" s="166"/>
    </row>
    <row r="729" ht="15.75" customHeight="1">
      <c r="M729" s="166"/>
    </row>
    <row r="730" ht="15.75" customHeight="1">
      <c r="M730" s="166"/>
    </row>
    <row r="731" ht="15.75" customHeight="1">
      <c r="M731" s="166"/>
    </row>
    <row r="732" ht="15.75" customHeight="1">
      <c r="M732" s="166"/>
    </row>
    <row r="733" ht="15.75" customHeight="1">
      <c r="M733" s="166"/>
    </row>
    <row r="734" ht="15.75" customHeight="1">
      <c r="M734" s="166"/>
    </row>
    <row r="735" ht="15.75" customHeight="1">
      <c r="M735" s="166"/>
    </row>
    <row r="736" ht="15.75" customHeight="1">
      <c r="M736" s="166"/>
    </row>
    <row r="737" ht="15.75" customHeight="1">
      <c r="M737" s="166"/>
    </row>
    <row r="738" ht="15.75" customHeight="1">
      <c r="M738" s="166"/>
    </row>
    <row r="739" ht="15.75" customHeight="1">
      <c r="M739" s="166"/>
    </row>
    <row r="740" ht="15.75" customHeight="1">
      <c r="M740" s="166"/>
    </row>
    <row r="741" ht="15.75" customHeight="1">
      <c r="M741" s="166"/>
    </row>
    <row r="742" ht="15.75" customHeight="1">
      <c r="M742" s="166"/>
    </row>
    <row r="743" ht="15.75" customHeight="1">
      <c r="M743" s="166"/>
    </row>
    <row r="744" ht="15.75" customHeight="1">
      <c r="M744" s="166"/>
    </row>
    <row r="745" ht="15.75" customHeight="1">
      <c r="M745" s="166"/>
    </row>
    <row r="746" ht="15.75" customHeight="1">
      <c r="M746" s="166"/>
    </row>
    <row r="747" ht="15.75" customHeight="1">
      <c r="M747" s="166"/>
    </row>
    <row r="748" ht="15.75" customHeight="1">
      <c r="M748" s="166"/>
    </row>
    <row r="749" ht="15.75" customHeight="1">
      <c r="M749" s="166"/>
    </row>
    <row r="750" ht="15.75" customHeight="1">
      <c r="M750" s="166"/>
    </row>
    <row r="751" ht="15.75" customHeight="1">
      <c r="M751" s="166"/>
    </row>
    <row r="752" ht="15.75" customHeight="1">
      <c r="M752" s="166"/>
    </row>
    <row r="753" ht="15.75" customHeight="1">
      <c r="M753" s="166"/>
    </row>
    <row r="754" ht="15.75" customHeight="1">
      <c r="M754" s="166"/>
    </row>
    <row r="755" ht="15.75" customHeight="1">
      <c r="M755" s="166"/>
    </row>
    <row r="756" ht="15.75" customHeight="1">
      <c r="M756" s="166"/>
    </row>
    <row r="757" ht="15.75" customHeight="1">
      <c r="M757" s="166"/>
    </row>
    <row r="758" ht="15.75" customHeight="1">
      <c r="M758" s="166"/>
    </row>
    <row r="759" ht="15.75" customHeight="1">
      <c r="M759" s="166"/>
    </row>
    <row r="760" ht="15.75" customHeight="1">
      <c r="M760" s="166"/>
    </row>
    <row r="761" ht="15.75" customHeight="1">
      <c r="M761" s="166"/>
    </row>
    <row r="762" ht="15.75" customHeight="1">
      <c r="M762" s="166"/>
    </row>
    <row r="763" ht="15.75" customHeight="1">
      <c r="M763" s="166"/>
    </row>
    <row r="764" ht="15.75" customHeight="1">
      <c r="M764" s="166"/>
    </row>
    <row r="765" ht="15.75" customHeight="1">
      <c r="M765" s="166"/>
    </row>
    <row r="766" ht="15.75" customHeight="1">
      <c r="M766" s="166"/>
    </row>
    <row r="767" ht="15.75" customHeight="1">
      <c r="M767" s="166"/>
    </row>
    <row r="768" ht="15.75" customHeight="1">
      <c r="M768" s="166"/>
    </row>
    <row r="769" ht="15.75" customHeight="1">
      <c r="M769" s="166"/>
    </row>
    <row r="770" ht="15.75" customHeight="1">
      <c r="M770" s="166"/>
    </row>
    <row r="771" ht="15.75" customHeight="1">
      <c r="M771" s="166"/>
    </row>
    <row r="772" ht="15.75" customHeight="1">
      <c r="M772" s="166"/>
    </row>
    <row r="773" ht="15.75" customHeight="1">
      <c r="M773" s="166"/>
    </row>
    <row r="774" ht="15.75" customHeight="1">
      <c r="M774" s="166"/>
    </row>
    <row r="775" ht="15.75" customHeight="1">
      <c r="M775" s="166"/>
    </row>
    <row r="776" ht="15.75" customHeight="1">
      <c r="M776" s="166"/>
    </row>
    <row r="777" ht="15.75" customHeight="1">
      <c r="M777" s="166"/>
    </row>
    <row r="778" ht="15.75" customHeight="1">
      <c r="M778" s="166"/>
    </row>
    <row r="779" ht="15.75" customHeight="1">
      <c r="M779" s="166"/>
    </row>
    <row r="780" ht="15.75" customHeight="1">
      <c r="M780" s="166"/>
    </row>
    <row r="781" ht="15.75" customHeight="1">
      <c r="M781" s="166"/>
    </row>
    <row r="782" ht="15.75" customHeight="1">
      <c r="M782" s="166"/>
    </row>
    <row r="783" ht="15.75" customHeight="1">
      <c r="M783" s="166"/>
    </row>
    <row r="784" ht="15.75" customHeight="1">
      <c r="M784" s="166"/>
    </row>
    <row r="785" ht="15.75" customHeight="1">
      <c r="M785" s="166"/>
    </row>
    <row r="786" ht="15.75" customHeight="1">
      <c r="M786" s="166"/>
    </row>
    <row r="787" ht="15.75" customHeight="1">
      <c r="M787" s="166"/>
    </row>
    <row r="788" ht="15.75" customHeight="1">
      <c r="M788" s="166"/>
    </row>
    <row r="789" ht="15.75" customHeight="1">
      <c r="M789" s="166"/>
    </row>
    <row r="790" ht="15.75" customHeight="1">
      <c r="M790" s="166"/>
    </row>
    <row r="791" ht="15.75" customHeight="1">
      <c r="M791" s="166"/>
    </row>
    <row r="792" ht="15.75" customHeight="1">
      <c r="M792" s="166"/>
    </row>
    <row r="793" ht="15.75" customHeight="1">
      <c r="M793" s="166"/>
    </row>
    <row r="794" ht="15.75" customHeight="1">
      <c r="M794" s="166"/>
    </row>
    <row r="795" ht="15.75" customHeight="1">
      <c r="M795" s="166"/>
    </row>
    <row r="796" ht="15.75" customHeight="1">
      <c r="M796" s="166"/>
    </row>
    <row r="797" ht="15.75" customHeight="1">
      <c r="M797" s="166"/>
    </row>
    <row r="798" ht="15.75" customHeight="1">
      <c r="M798" s="166"/>
    </row>
    <row r="799" ht="15.75" customHeight="1">
      <c r="M799" s="166"/>
    </row>
    <row r="800" ht="15.75" customHeight="1">
      <c r="M800" s="166"/>
    </row>
    <row r="801" ht="15.75" customHeight="1">
      <c r="M801" s="166"/>
    </row>
    <row r="802" ht="15.75" customHeight="1">
      <c r="M802" s="166"/>
    </row>
    <row r="803" ht="15.75" customHeight="1">
      <c r="M803" s="166"/>
    </row>
    <row r="804" ht="15.75" customHeight="1">
      <c r="M804" s="166"/>
    </row>
    <row r="805" ht="15.75" customHeight="1">
      <c r="M805" s="166"/>
    </row>
    <row r="806" ht="15.75" customHeight="1">
      <c r="M806" s="166"/>
    </row>
    <row r="807" ht="15.75" customHeight="1">
      <c r="M807" s="166"/>
    </row>
    <row r="808" ht="15.75" customHeight="1">
      <c r="M808" s="166"/>
    </row>
    <row r="809" ht="15.75" customHeight="1">
      <c r="M809" s="166"/>
    </row>
    <row r="810" ht="15.75" customHeight="1">
      <c r="M810" s="166"/>
    </row>
    <row r="811" ht="15.75" customHeight="1">
      <c r="M811" s="166"/>
    </row>
    <row r="812" ht="15.75" customHeight="1">
      <c r="M812" s="166"/>
    </row>
    <row r="813" ht="15.75" customHeight="1">
      <c r="M813" s="166"/>
    </row>
    <row r="814" ht="15.75" customHeight="1">
      <c r="M814" s="166"/>
    </row>
    <row r="815" ht="15.75" customHeight="1">
      <c r="M815" s="166"/>
    </row>
    <row r="816" ht="15.75" customHeight="1">
      <c r="M816" s="166"/>
    </row>
    <row r="817" ht="15.75" customHeight="1">
      <c r="M817" s="166"/>
    </row>
    <row r="818" ht="15.75" customHeight="1">
      <c r="M818" s="166"/>
    </row>
    <row r="819" ht="15.75" customHeight="1">
      <c r="M819" s="166"/>
    </row>
    <row r="820" ht="15.75" customHeight="1">
      <c r="M820" s="166"/>
    </row>
    <row r="821" ht="15.75" customHeight="1">
      <c r="M821" s="166"/>
    </row>
    <row r="822" ht="15.75" customHeight="1">
      <c r="M822" s="166"/>
    </row>
    <row r="823" ht="15.75" customHeight="1">
      <c r="M823" s="166"/>
    </row>
    <row r="824" ht="15.75" customHeight="1">
      <c r="M824" s="166"/>
    </row>
    <row r="825" ht="15.75" customHeight="1">
      <c r="M825" s="166"/>
    </row>
    <row r="826" ht="15.75" customHeight="1">
      <c r="M826" s="166"/>
    </row>
    <row r="827" ht="15.75" customHeight="1">
      <c r="M827" s="166"/>
    </row>
    <row r="828" ht="15.75" customHeight="1">
      <c r="M828" s="166"/>
    </row>
    <row r="829" ht="15.75" customHeight="1">
      <c r="M829" s="166"/>
    </row>
    <row r="830" ht="15.75" customHeight="1">
      <c r="M830" s="166"/>
    </row>
    <row r="831" ht="15.75" customHeight="1">
      <c r="M831" s="166"/>
    </row>
    <row r="832" ht="15.75" customHeight="1">
      <c r="M832" s="166"/>
    </row>
    <row r="833" ht="15.75" customHeight="1">
      <c r="M833" s="166"/>
    </row>
    <row r="834" ht="15.75" customHeight="1">
      <c r="M834" s="166"/>
    </row>
    <row r="835" ht="15.75" customHeight="1">
      <c r="M835" s="166"/>
    </row>
    <row r="836" ht="15.75" customHeight="1">
      <c r="M836" s="166"/>
    </row>
    <row r="837" ht="15.75" customHeight="1">
      <c r="M837" s="166"/>
    </row>
    <row r="838" ht="15.75" customHeight="1">
      <c r="M838" s="166"/>
    </row>
    <row r="839" ht="15.75" customHeight="1">
      <c r="M839" s="166"/>
    </row>
    <row r="840" ht="15.75" customHeight="1">
      <c r="M840" s="166"/>
    </row>
    <row r="841" ht="15.75" customHeight="1">
      <c r="M841" s="166"/>
    </row>
    <row r="842" ht="15.75" customHeight="1">
      <c r="M842" s="166"/>
    </row>
    <row r="843" ht="15.75" customHeight="1">
      <c r="M843" s="166"/>
    </row>
    <row r="844" ht="15.75" customHeight="1">
      <c r="M844" s="166"/>
    </row>
    <row r="845" ht="15.75" customHeight="1">
      <c r="M845" s="166"/>
    </row>
    <row r="846" ht="15.75" customHeight="1">
      <c r="M846" s="166"/>
    </row>
    <row r="847" ht="15.75" customHeight="1">
      <c r="M847" s="166"/>
    </row>
    <row r="848" ht="15.75" customHeight="1">
      <c r="M848" s="166"/>
    </row>
    <row r="849" ht="15.75" customHeight="1">
      <c r="M849" s="166"/>
    </row>
    <row r="850" ht="15.75" customHeight="1">
      <c r="M850" s="166"/>
    </row>
    <row r="851" ht="15.75" customHeight="1">
      <c r="M851" s="166"/>
    </row>
    <row r="852" ht="15.75" customHeight="1">
      <c r="M852" s="166"/>
    </row>
    <row r="853" ht="15.75" customHeight="1">
      <c r="M853" s="166"/>
    </row>
    <row r="854" ht="15.75" customHeight="1">
      <c r="M854" s="166"/>
    </row>
    <row r="855" ht="15.75" customHeight="1">
      <c r="M855" s="166"/>
    </row>
    <row r="856" ht="15.75" customHeight="1">
      <c r="M856" s="166"/>
    </row>
    <row r="857" ht="15.75" customHeight="1">
      <c r="M857" s="166"/>
    </row>
    <row r="858" ht="15.75" customHeight="1">
      <c r="M858" s="166"/>
    </row>
    <row r="859" ht="15.75" customHeight="1">
      <c r="M859" s="166"/>
    </row>
    <row r="860" ht="15.75" customHeight="1">
      <c r="M860" s="166"/>
    </row>
    <row r="861" ht="15.75" customHeight="1">
      <c r="M861" s="166"/>
    </row>
    <row r="862" ht="15.75" customHeight="1">
      <c r="M862" s="166"/>
    </row>
    <row r="863" ht="15.75" customHeight="1">
      <c r="M863" s="166"/>
    </row>
    <row r="864" ht="15.75" customHeight="1">
      <c r="M864" s="166"/>
    </row>
    <row r="865" ht="15.75" customHeight="1">
      <c r="M865" s="166"/>
    </row>
    <row r="866" ht="15.75" customHeight="1">
      <c r="M866" s="166"/>
    </row>
    <row r="867" ht="15.75" customHeight="1">
      <c r="M867" s="166"/>
    </row>
    <row r="868" ht="15.75" customHeight="1">
      <c r="M868" s="166"/>
    </row>
    <row r="869" ht="15.75" customHeight="1">
      <c r="M869" s="166"/>
    </row>
    <row r="870" ht="15.75" customHeight="1">
      <c r="M870" s="166"/>
    </row>
    <row r="871" ht="15.75" customHeight="1">
      <c r="M871" s="166"/>
    </row>
    <row r="872" ht="15.75" customHeight="1">
      <c r="M872" s="166"/>
    </row>
    <row r="873" ht="15.75" customHeight="1">
      <c r="M873" s="166"/>
    </row>
    <row r="874" ht="15.75" customHeight="1">
      <c r="M874" s="166"/>
    </row>
    <row r="875" ht="15.75" customHeight="1">
      <c r="M875" s="166"/>
    </row>
    <row r="876" ht="15.75" customHeight="1">
      <c r="M876" s="166"/>
    </row>
    <row r="877" ht="15.75" customHeight="1">
      <c r="M877" s="166"/>
    </row>
    <row r="878" ht="15.75" customHeight="1">
      <c r="M878" s="166"/>
    </row>
    <row r="879" ht="15.75" customHeight="1">
      <c r="M879" s="166"/>
    </row>
    <row r="880" ht="15.75" customHeight="1">
      <c r="M880" s="166"/>
    </row>
    <row r="881" ht="15.75" customHeight="1">
      <c r="M881" s="166"/>
    </row>
    <row r="882" ht="15.75" customHeight="1">
      <c r="M882" s="166"/>
    </row>
    <row r="883" ht="15.75" customHeight="1">
      <c r="M883" s="166"/>
    </row>
    <row r="884" ht="15.75" customHeight="1">
      <c r="M884" s="166"/>
    </row>
    <row r="885" ht="15.75" customHeight="1">
      <c r="M885" s="166"/>
    </row>
    <row r="886" ht="15.75" customHeight="1">
      <c r="M886" s="166"/>
    </row>
    <row r="887" ht="15.75" customHeight="1">
      <c r="M887" s="166"/>
    </row>
    <row r="888" ht="15.75" customHeight="1">
      <c r="M888" s="166"/>
    </row>
    <row r="889" ht="15.75" customHeight="1">
      <c r="M889" s="166"/>
    </row>
    <row r="890" ht="15.75" customHeight="1">
      <c r="M890" s="166"/>
    </row>
    <row r="891" ht="15.75" customHeight="1">
      <c r="M891" s="166"/>
    </row>
    <row r="892" ht="15.75" customHeight="1">
      <c r="M892" s="166"/>
    </row>
    <row r="893" ht="15.75" customHeight="1">
      <c r="M893" s="166"/>
    </row>
    <row r="894" ht="15.75" customHeight="1">
      <c r="M894" s="166"/>
    </row>
    <row r="895" ht="15.75" customHeight="1">
      <c r="M895" s="166"/>
    </row>
    <row r="896" ht="15.75" customHeight="1">
      <c r="M896" s="166"/>
    </row>
    <row r="897" ht="15.75" customHeight="1">
      <c r="M897" s="166"/>
    </row>
    <row r="898" ht="15.75" customHeight="1">
      <c r="M898" s="166"/>
    </row>
    <row r="899" ht="15.75" customHeight="1">
      <c r="M899" s="166"/>
    </row>
    <row r="900" ht="15.75" customHeight="1">
      <c r="M900" s="166"/>
    </row>
    <row r="901" ht="15.75" customHeight="1">
      <c r="M901" s="166"/>
    </row>
    <row r="902" ht="15.75" customHeight="1">
      <c r="M902" s="166"/>
    </row>
    <row r="903" ht="15.75" customHeight="1">
      <c r="M903" s="166"/>
    </row>
    <row r="904" ht="15.75" customHeight="1">
      <c r="M904" s="166"/>
    </row>
    <row r="905" ht="15.75" customHeight="1">
      <c r="M905" s="166"/>
    </row>
    <row r="906" ht="15.75" customHeight="1">
      <c r="M906" s="166"/>
    </row>
    <row r="907" ht="15.75" customHeight="1">
      <c r="M907" s="166"/>
    </row>
    <row r="908" ht="15.75" customHeight="1">
      <c r="M908" s="166"/>
    </row>
    <row r="909" ht="15.75" customHeight="1">
      <c r="M909" s="166"/>
    </row>
    <row r="910" ht="15.75" customHeight="1">
      <c r="M910" s="166"/>
    </row>
    <row r="911" ht="15.75" customHeight="1">
      <c r="M911" s="166"/>
    </row>
    <row r="912" ht="15.75" customHeight="1">
      <c r="M912" s="166"/>
    </row>
    <row r="913" ht="15.75" customHeight="1">
      <c r="M913" s="166"/>
    </row>
    <row r="914" ht="15.75" customHeight="1">
      <c r="M914" s="166"/>
    </row>
    <row r="915" ht="15.75" customHeight="1">
      <c r="M915" s="166"/>
    </row>
    <row r="916" ht="15.75" customHeight="1">
      <c r="M916" s="166"/>
    </row>
    <row r="917" ht="15.75" customHeight="1">
      <c r="M917" s="166"/>
    </row>
    <row r="918" ht="15.75" customHeight="1">
      <c r="M918" s="166"/>
    </row>
    <row r="919" ht="15.75" customHeight="1">
      <c r="M919" s="166"/>
    </row>
    <row r="920" ht="15.75" customHeight="1">
      <c r="M920" s="166"/>
    </row>
    <row r="921" ht="15.75" customHeight="1">
      <c r="M921" s="166"/>
    </row>
    <row r="922" ht="15.75" customHeight="1">
      <c r="M922" s="166"/>
    </row>
    <row r="923" ht="15.75" customHeight="1">
      <c r="M923" s="166"/>
    </row>
    <row r="924" ht="15.75" customHeight="1">
      <c r="M924" s="166"/>
    </row>
    <row r="925" ht="15.75" customHeight="1">
      <c r="M925" s="166"/>
    </row>
    <row r="926" ht="15.75" customHeight="1">
      <c r="M926" s="166"/>
    </row>
    <row r="927" ht="15.75" customHeight="1">
      <c r="M927" s="166"/>
    </row>
    <row r="928" ht="15.75" customHeight="1">
      <c r="M928" s="166"/>
    </row>
    <row r="929" ht="15.75" customHeight="1">
      <c r="M929" s="166"/>
    </row>
    <row r="930" ht="15.75" customHeight="1">
      <c r="M930" s="166"/>
    </row>
    <row r="931" ht="15.75" customHeight="1">
      <c r="M931" s="166"/>
    </row>
    <row r="932" ht="15.75" customHeight="1">
      <c r="M932" s="166"/>
    </row>
    <row r="933" ht="15.75" customHeight="1">
      <c r="M933" s="166"/>
    </row>
    <row r="934" ht="15.75" customHeight="1">
      <c r="M934" s="166"/>
    </row>
    <row r="935" ht="15.75" customHeight="1">
      <c r="M935" s="166"/>
    </row>
    <row r="936" ht="15.75" customHeight="1">
      <c r="M936" s="166"/>
    </row>
    <row r="937" ht="15.75" customHeight="1">
      <c r="M937" s="166"/>
    </row>
    <row r="938" ht="15.75" customHeight="1">
      <c r="M938" s="166"/>
    </row>
    <row r="939" ht="15.75" customHeight="1">
      <c r="M939" s="166"/>
    </row>
    <row r="940" ht="15.75" customHeight="1">
      <c r="M940" s="166"/>
    </row>
    <row r="941" ht="15.75" customHeight="1">
      <c r="M941" s="166"/>
    </row>
    <row r="942" ht="15.75" customHeight="1">
      <c r="M942" s="166"/>
    </row>
    <row r="943" ht="15.75" customHeight="1">
      <c r="M943" s="166"/>
    </row>
    <row r="944" ht="15.75" customHeight="1">
      <c r="M944" s="166"/>
    </row>
    <row r="945" ht="15.75" customHeight="1">
      <c r="M945" s="166"/>
    </row>
    <row r="946" ht="15.75" customHeight="1">
      <c r="M946" s="166"/>
    </row>
    <row r="947" ht="15.75" customHeight="1">
      <c r="M947" s="166"/>
    </row>
    <row r="948" ht="15.75" customHeight="1">
      <c r="M948" s="166"/>
    </row>
    <row r="949" ht="15.75" customHeight="1">
      <c r="M949" s="166"/>
    </row>
    <row r="950" ht="15.75" customHeight="1">
      <c r="M950" s="166"/>
    </row>
    <row r="951" ht="15.75" customHeight="1">
      <c r="M951" s="166"/>
    </row>
    <row r="952" ht="15.75" customHeight="1">
      <c r="M952" s="166"/>
    </row>
    <row r="953" ht="15.75" customHeight="1">
      <c r="M953" s="166"/>
    </row>
    <row r="954" ht="15.75" customHeight="1">
      <c r="M954" s="166"/>
    </row>
    <row r="955" ht="15.75" customHeight="1">
      <c r="M955" s="166"/>
    </row>
    <row r="956" ht="15.75" customHeight="1">
      <c r="M956" s="166"/>
    </row>
    <row r="957" ht="15.75" customHeight="1">
      <c r="M957" s="166"/>
    </row>
    <row r="958" ht="15.75" customHeight="1">
      <c r="M958" s="166"/>
    </row>
    <row r="959" ht="15.75" customHeight="1">
      <c r="M959" s="166"/>
    </row>
    <row r="960" ht="15.75" customHeight="1">
      <c r="M960" s="166"/>
    </row>
    <row r="961" ht="15.75" customHeight="1">
      <c r="M961" s="166"/>
    </row>
    <row r="962" ht="15.75" customHeight="1">
      <c r="M962" s="166"/>
    </row>
    <row r="963" ht="15.75" customHeight="1">
      <c r="M963" s="166"/>
    </row>
    <row r="964" ht="15.75" customHeight="1">
      <c r="M964" s="166"/>
    </row>
    <row r="965" ht="15.75" customHeight="1">
      <c r="M965" s="166"/>
    </row>
    <row r="966" ht="15.75" customHeight="1">
      <c r="M966" s="166"/>
    </row>
    <row r="967" ht="15.75" customHeight="1">
      <c r="M967" s="166"/>
    </row>
    <row r="968" ht="15.75" customHeight="1">
      <c r="M968" s="166"/>
    </row>
    <row r="969" ht="15.75" customHeight="1">
      <c r="M969" s="166"/>
    </row>
    <row r="970" ht="15.75" customHeight="1">
      <c r="M970" s="166"/>
    </row>
    <row r="971" ht="15.75" customHeight="1">
      <c r="M971" s="166"/>
    </row>
    <row r="972" ht="15.75" customHeight="1">
      <c r="M972" s="166"/>
    </row>
    <row r="973" ht="15.75" customHeight="1">
      <c r="M973" s="166"/>
    </row>
    <row r="974" ht="15.75" customHeight="1">
      <c r="M974" s="166"/>
    </row>
    <row r="975" ht="15.75" customHeight="1">
      <c r="M975" s="166"/>
    </row>
    <row r="976" ht="15.75" customHeight="1">
      <c r="M976" s="166"/>
    </row>
    <row r="977" ht="15.75" customHeight="1">
      <c r="M977" s="166"/>
    </row>
    <row r="978" ht="15.75" customHeight="1">
      <c r="M978" s="166"/>
    </row>
    <row r="979" ht="15.75" customHeight="1">
      <c r="M979" s="166"/>
    </row>
    <row r="980" ht="15.75" customHeight="1">
      <c r="M980" s="166"/>
    </row>
    <row r="981" ht="15.75" customHeight="1">
      <c r="M981" s="166"/>
    </row>
    <row r="982" ht="15.75" customHeight="1">
      <c r="M982" s="166"/>
    </row>
    <row r="983" ht="15.75" customHeight="1">
      <c r="M983" s="166"/>
    </row>
    <row r="984" ht="15.75" customHeight="1">
      <c r="M984" s="166"/>
    </row>
    <row r="985" ht="15.75" customHeight="1">
      <c r="M985" s="166"/>
    </row>
    <row r="986" ht="15.75" customHeight="1">
      <c r="M986" s="166"/>
    </row>
    <row r="987" ht="15.75" customHeight="1">
      <c r="M987" s="166"/>
    </row>
    <row r="988" ht="15.75" customHeight="1">
      <c r="M988" s="166"/>
    </row>
    <row r="989" ht="15.75" customHeight="1">
      <c r="M989" s="166"/>
    </row>
    <row r="990" ht="15.75" customHeight="1">
      <c r="M990" s="166"/>
    </row>
    <row r="991" ht="15.75" customHeight="1">
      <c r="M991" s="166"/>
    </row>
    <row r="992" ht="15.75" customHeight="1">
      <c r="M992" s="166"/>
    </row>
  </sheetData>
  <mergeCells count="8">
    <mergeCell ref="B1:L1"/>
    <mergeCell ref="B3:D3"/>
    <mergeCell ref="G3:K3"/>
    <mergeCell ref="B5:D5"/>
    <mergeCell ref="B9:L9"/>
    <mergeCell ref="C10:F10"/>
    <mergeCell ref="C14:K14"/>
    <mergeCell ref="B30:L30"/>
  </mergeCells>
  <printOptions gridLines="1" horizontalCentered="1"/>
  <pageMargins bottom="0.0" footer="0.0" header="0.0" left="0.31496062992125984" right="0.2362204724409449" top="0.2755905511811024"/>
  <pageSetup paperSize="9" scale="95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90</v>
      </c>
      <c r="C1" s="3" t="s">
        <v>91</v>
      </c>
      <c r="D1" s="181">
        <v>100000.0</v>
      </c>
    </row>
    <row r="2">
      <c r="A2" s="3" t="s">
        <v>92</v>
      </c>
      <c r="C2" s="3" t="s">
        <v>91</v>
      </c>
      <c r="D2" s="181">
        <v>90000.0</v>
      </c>
      <c r="E2" s="182"/>
    </row>
    <row r="4">
      <c r="A4" s="3" t="s">
        <v>93</v>
      </c>
      <c r="C4" s="3" t="s">
        <v>94</v>
      </c>
      <c r="D4" s="3" t="s">
        <v>95</v>
      </c>
      <c r="E4" s="3" t="s">
        <v>96</v>
      </c>
    </row>
    <row r="5">
      <c r="A5" s="3" t="s">
        <v>97</v>
      </c>
    </row>
    <row r="6">
      <c r="A6" s="3" t="s">
        <v>98</v>
      </c>
    </row>
    <row r="8">
      <c r="A8" s="3" t="s">
        <v>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27.33"/>
    <col customWidth="1" min="3" max="3" width="11.89"/>
    <col customWidth="1" min="4" max="4" width="9.78"/>
    <col customWidth="1" min="5" max="5" width="42.56"/>
  </cols>
  <sheetData>
    <row r="1">
      <c r="A1" s="183">
        <v>46091.0</v>
      </c>
      <c r="B1" s="184" t="s">
        <v>100</v>
      </c>
      <c r="C1" s="184" t="s">
        <v>94</v>
      </c>
      <c r="D1" s="185">
        <v>46091.0</v>
      </c>
      <c r="E1" s="186" t="s">
        <v>101</v>
      </c>
      <c r="F1" s="186">
        <v>40000.0</v>
      </c>
    </row>
    <row r="2">
      <c r="A2" s="183">
        <v>46091.0</v>
      </c>
      <c r="B2" s="184" t="s">
        <v>102</v>
      </c>
      <c r="C2" s="184" t="s">
        <v>94</v>
      </c>
      <c r="D2" s="185">
        <v>46091.0</v>
      </c>
      <c r="E2" s="186" t="s">
        <v>103</v>
      </c>
      <c r="F2" s="186">
        <v>45000.0</v>
      </c>
    </row>
    <row r="3">
      <c r="A3" s="183">
        <v>46091.0</v>
      </c>
      <c r="B3" s="184" t="s">
        <v>104</v>
      </c>
      <c r="C3" s="184" t="s">
        <v>94</v>
      </c>
      <c r="D3" s="185">
        <v>46091.0</v>
      </c>
      <c r="E3" s="186" t="s">
        <v>101</v>
      </c>
      <c r="F3" s="186">
        <v>40000.0</v>
      </c>
    </row>
    <row r="4">
      <c r="A4" s="183">
        <v>46091.0</v>
      </c>
      <c r="B4" s="184" t="s">
        <v>105</v>
      </c>
      <c r="C4" s="184" t="s">
        <v>94</v>
      </c>
      <c r="D4" s="187">
        <v>46091.0</v>
      </c>
      <c r="E4" s="186" t="s">
        <v>106</v>
      </c>
      <c r="F4" s="186">
        <v>45000.0</v>
      </c>
    </row>
    <row r="5">
      <c r="A5" s="183">
        <v>46091.0</v>
      </c>
      <c r="B5" s="184" t="s">
        <v>107</v>
      </c>
      <c r="C5" s="184" t="s">
        <v>94</v>
      </c>
      <c r="D5" s="187">
        <v>46091.0</v>
      </c>
      <c r="E5" s="186" t="s">
        <v>108</v>
      </c>
      <c r="F5" s="186">
        <v>20000.0</v>
      </c>
    </row>
    <row r="6">
      <c r="A6" s="183">
        <v>46091.0</v>
      </c>
      <c r="B6" s="184" t="s">
        <v>109</v>
      </c>
      <c r="C6" s="184" t="s">
        <v>94</v>
      </c>
      <c r="D6" s="187">
        <v>46091.0</v>
      </c>
      <c r="E6" s="186" t="s">
        <v>108</v>
      </c>
      <c r="F6" s="186">
        <v>20000.0</v>
      </c>
    </row>
    <row r="7">
      <c r="A7" s="183">
        <v>46091.0</v>
      </c>
      <c r="B7" s="184" t="s">
        <v>110</v>
      </c>
      <c r="C7" s="184" t="s">
        <v>94</v>
      </c>
      <c r="D7" s="187">
        <v>46091.0</v>
      </c>
      <c r="E7" s="186" t="s">
        <v>108</v>
      </c>
      <c r="F7" s="186">
        <v>20000.0</v>
      </c>
    </row>
    <row r="8">
      <c r="A8" s="183">
        <v>46091.0</v>
      </c>
      <c r="B8" s="184" t="s">
        <v>111</v>
      </c>
      <c r="C8" s="184" t="s">
        <v>94</v>
      </c>
      <c r="D8" s="183">
        <v>46091.0</v>
      </c>
      <c r="E8" s="186" t="s">
        <v>108</v>
      </c>
      <c r="F8" s="186">
        <v>20000.0</v>
      </c>
    </row>
    <row r="9">
      <c r="A9" s="183">
        <v>46093.0</v>
      </c>
      <c r="B9" s="184" t="s">
        <v>112</v>
      </c>
      <c r="C9" s="184" t="s">
        <v>94</v>
      </c>
      <c r="D9" s="187">
        <v>46093.0</v>
      </c>
      <c r="E9" s="186" t="s">
        <v>113</v>
      </c>
      <c r="F9" s="186">
        <v>45000.0</v>
      </c>
    </row>
    <row r="10">
      <c r="A10" s="183">
        <v>46118.0</v>
      </c>
      <c r="B10" s="184" t="s">
        <v>114</v>
      </c>
      <c r="C10" s="184" t="s">
        <v>94</v>
      </c>
      <c r="D10" s="187">
        <v>46118.0</v>
      </c>
      <c r="E10" s="186" t="s">
        <v>113</v>
      </c>
      <c r="F10" s="186">
        <v>45000.0</v>
      </c>
    </row>
    <row r="11">
      <c r="A11" s="183">
        <v>46118.0</v>
      </c>
      <c r="B11" s="184" t="s">
        <v>115</v>
      </c>
      <c r="C11" s="184" t="s">
        <v>94</v>
      </c>
      <c r="D11" s="187">
        <v>46118.0</v>
      </c>
      <c r="E11" s="186" t="s">
        <v>113</v>
      </c>
      <c r="F11" s="186">
        <v>60000.0</v>
      </c>
    </row>
    <row r="12">
      <c r="A12" s="183">
        <v>46120.0</v>
      </c>
      <c r="B12" s="184" t="s">
        <v>100</v>
      </c>
      <c r="C12" s="184" t="s">
        <v>95</v>
      </c>
      <c r="D12" s="187">
        <v>46120.0</v>
      </c>
      <c r="E12" s="186" t="s">
        <v>116</v>
      </c>
      <c r="F12" s="186">
        <v>40000.0</v>
      </c>
    </row>
    <row r="13">
      <c r="A13" s="183">
        <v>46121.0</v>
      </c>
      <c r="B13" s="184" t="s">
        <v>102</v>
      </c>
      <c r="C13" s="184" t="s">
        <v>95</v>
      </c>
      <c r="D13" s="187">
        <v>46121.0</v>
      </c>
      <c r="E13" s="186" t="s">
        <v>116</v>
      </c>
      <c r="F13" s="186">
        <v>25000.0</v>
      </c>
    </row>
    <row r="14">
      <c r="A14" s="183">
        <v>46121.0</v>
      </c>
      <c r="B14" s="184" t="s">
        <v>117</v>
      </c>
      <c r="C14" s="184" t="s">
        <v>95</v>
      </c>
      <c r="D14" s="187">
        <v>46121.0</v>
      </c>
      <c r="E14" s="186" t="s">
        <v>118</v>
      </c>
      <c r="F14" s="186">
        <v>45000.0</v>
      </c>
    </row>
    <row r="15">
      <c r="A15" s="183">
        <v>46121.0</v>
      </c>
      <c r="B15" s="184" t="s">
        <v>119</v>
      </c>
      <c r="C15" s="184" t="s">
        <v>95</v>
      </c>
      <c r="D15" s="187">
        <v>46121.0</v>
      </c>
      <c r="E15" s="186" t="s">
        <v>120</v>
      </c>
      <c r="F15" s="186">
        <v>17500.0</v>
      </c>
    </row>
    <row r="16">
      <c r="A16" s="183">
        <v>46121.0</v>
      </c>
      <c r="B16" s="184" t="s">
        <v>121</v>
      </c>
      <c r="C16" s="184" t="s">
        <v>95</v>
      </c>
      <c r="D16" s="187">
        <v>46121.0</v>
      </c>
      <c r="E16" s="186" t="s">
        <v>120</v>
      </c>
      <c r="F16" s="186">
        <v>17500.0</v>
      </c>
    </row>
    <row r="17">
      <c r="A17" s="183">
        <v>46132.0</v>
      </c>
      <c r="B17" s="184" t="s">
        <v>105</v>
      </c>
      <c r="C17" s="184" t="s">
        <v>95</v>
      </c>
      <c r="D17" s="187">
        <v>46132.0</v>
      </c>
      <c r="E17" s="186"/>
      <c r="F17" s="186">
        <v>25000.0</v>
      </c>
    </row>
    <row r="18">
      <c r="A18" s="183">
        <v>46133.0</v>
      </c>
      <c r="B18" s="184" t="s">
        <v>109</v>
      </c>
      <c r="C18" s="184" t="s">
        <v>95</v>
      </c>
      <c r="D18" s="187">
        <v>46133.0</v>
      </c>
      <c r="E18" s="186"/>
      <c r="F18" s="186">
        <v>25000.0</v>
      </c>
    </row>
    <row r="19">
      <c r="A19" s="183">
        <v>46133.0</v>
      </c>
      <c r="B19" s="184" t="s">
        <v>110</v>
      </c>
      <c r="C19" s="184" t="s">
        <v>95</v>
      </c>
      <c r="D19" s="187">
        <v>46133.0</v>
      </c>
      <c r="E19" s="186"/>
      <c r="F19" s="186">
        <v>12500.0</v>
      </c>
    </row>
    <row r="20">
      <c r="A20" s="183">
        <v>46133.0</v>
      </c>
      <c r="B20" s="184" t="s">
        <v>122</v>
      </c>
      <c r="C20" s="184" t="s">
        <v>94</v>
      </c>
      <c r="D20" s="187">
        <v>46133.0</v>
      </c>
      <c r="E20" s="186" t="s">
        <v>123</v>
      </c>
      <c r="F20" s="186">
        <v>40000.0</v>
      </c>
    </row>
    <row r="21">
      <c r="A21" s="183">
        <v>46146.0</v>
      </c>
      <c r="B21" s="184" t="s">
        <v>105</v>
      </c>
      <c r="C21" s="184" t="s">
        <v>96</v>
      </c>
      <c r="D21" s="187">
        <v>46146.0</v>
      </c>
      <c r="E21" s="186"/>
      <c r="F21" s="186">
        <v>25000.0</v>
      </c>
    </row>
    <row r="22">
      <c r="A22" s="183">
        <v>46146.0</v>
      </c>
      <c r="B22" s="184" t="s">
        <v>124</v>
      </c>
      <c r="C22" s="184" t="s">
        <v>96</v>
      </c>
      <c r="D22" s="187">
        <v>46146.0</v>
      </c>
      <c r="E22" s="186"/>
      <c r="F22" s="186">
        <v>40000.0</v>
      </c>
    </row>
    <row r="23">
      <c r="A23" s="183">
        <v>46146.0</v>
      </c>
      <c r="B23" s="184" t="s">
        <v>124</v>
      </c>
      <c r="C23" s="184" t="s">
        <v>95</v>
      </c>
      <c r="D23" s="187">
        <v>46146.0</v>
      </c>
      <c r="E23" s="186" t="s">
        <v>125</v>
      </c>
      <c r="F23" s="186">
        <v>60000.0</v>
      </c>
    </row>
    <row r="24">
      <c r="A24" s="183">
        <v>46146.0</v>
      </c>
      <c r="B24" s="184" t="s">
        <v>111</v>
      </c>
      <c r="C24" s="184" t="s">
        <v>95</v>
      </c>
      <c r="D24" s="187">
        <v>46146.0</v>
      </c>
      <c r="E24" s="186"/>
      <c r="F24" s="186">
        <v>50000.0</v>
      </c>
    </row>
    <row r="25">
      <c r="A25" s="183">
        <v>46147.0</v>
      </c>
      <c r="B25" s="184" t="s">
        <v>126</v>
      </c>
      <c r="C25" s="184" t="s">
        <v>96</v>
      </c>
      <c r="D25" s="187">
        <v>46147.0</v>
      </c>
      <c r="E25" s="186"/>
      <c r="F25" s="186">
        <v>20000.0</v>
      </c>
    </row>
    <row r="26">
      <c r="A26" s="183">
        <v>46148.0</v>
      </c>
      <c r="B26" s="184" t="s">
        <v>114</v>
      </c>
      <c r="C26" s="184" t="s">
        <v>96</v>
      </c>
      <c r="D26" s="187">
        <v>46148.0</v>
      </c>
      <c r="E26" s="186"/>
      <c r="F26" s="186">
        <v>25000.0</v>
      </c>
    </row>
    <row r="27">
      <c r="A27" s="183">
        <v>46148.0</v>
      </c>
      <c r="B27" s="184" t="s">
        <v>127</v>
      </c>
      <c r="C27" s="184" t="s">
        <v>96</v>
      </c>
      <c r="D27" s="187">
        <v>46148.0</v>
      </c>
      <c r="E27" s="186"/>
      <c r="F27" s="186">
        <v>40000.0</v>
      </c>
    </row>
    <row r="28">
      <c r="A28" s="183">
        <v>46160.0</v>
      </c>
      <c r="B28" s="184" t="s">
        <v>112</v>
      </c>
      <c r="C28" s="184" t="s">
        <v>96</v>
      </c>
      <c r="D28" s="187">
        <v>46160.0</v>
      </c>
      <c r="E28" s="186"/>
      <c r="F28" s="186">
        <v>25000.0</v>
      </c>
    </row>
    <row r="29">
      <c r="A29" s="183">
        <v>46160.0</v>
      </c>
      <c r="B29" s="184" t="s">
        <v>112</v>
      </c>
      <c r="C29" s="184" t="s">
        <v>95</v>
      </c>
      <c r="D29" s="187">
        <v>46160.0</v>
      </c>
      <c r="E29" s="186"/>
      <c r="F29" s="186">
        <v>25000.0</v>
      </c>
    </row>
    <row r="30">
      <c r="A30" s="183">
        <v>46174.0</v>
      </c>
      <c r="B30" s="184" t="s">
        <v>114</v>
      </c>
      <c r="C30" s="184" t="s">
        <v>68</v>
      </c>
      <c r="D30" s="187">
        <v>46174.0</v>
      </c>
      <c r="E30" s="186"/>
      <c r="F30" s="186">
        <v>25000.0</v>
      </c>
    </row>
    <row r="31">
      <c r="A31" s="183">
        <v>46174.0</v>
      </c>
      <c r="B31" s="184" t="s">
        <v>105</v>
      </c>
      <c r="C31" s="184" t="s">
        <v>68</v>
      </c>
      <c r="D31" s="187">
        <v>46174.0</v>
      </c>
      <c r="E31" s="186"/>
      <c r="F31" s="186">
        <v>25000.0</v>
      </c>
    </row>
    <row r="32">
      <c r="A32" s="183">
        <v>46177.0</v>
      </c>
      <c r="B32" s="184" t="s">
        <v>121</v>
      </c>
      <c r="C32" s="184" t="s">
        <v>95</v>
      </c>
      <c r="D32" s="187">
        <v>46177.0</v>
      </c>
      <c r="E32" s="186"/>
      <c r="F32" s="186">
        <v>25000.0</v>
      </c>
    </row>
    <row r="33">
      <c r="A33" s="183">
        <v>46177.0</v>
      </c>
      <c r="B33" s="184" t="s">
        <v>119</v>
      </c>
      <c r="C33" s="184" t="s">
        <v>95</v>
      </c>
      <c r="D33" s="187">
        <v>46177.0</v>
      </c>
      <c r="E33" s="186"/>
      <c r="F33" s="186">
        <v>25000.0</v>
      </c>
    </row>
    <row r="34">
      <c r="A34" s="183">
        <v>46177.0</v>
      </c>
      <c r="B34" s="184" t="s">
        <v>128</v>
      </c>
      <c r="C34" s="184" t="s">
        <v>68</v>
      </c>
      <c r="D34" s="187">
        <v>46177.0</v>
      </c>
      <c r="E34" s="186"/>
      <c r="F34" s="186">
        <v>25000.0</v>
      </c>
    </row>
    <row r="35">
      <c r="A35" s="183">
        <v>46177.0</v>
      </c>
      <c r="B35" s="184" t="s">
        <v>124</v>
      </c>
      <c r="C35" s="184" t="s">
        <v>68</v>
      </c>
      <c r="D35" s="187">
        <v>46177.0</v>
      </c>
      <c r="E35" s="186"/>
      <c r="F35" s="186">
        <v>40000.0</v>
      </c>
    </row>
    <row r="36">
      <c r="A36" s="183">
        <v>46177.0</v>
      </c>
      <c r="B36" s="184" t="s">
        <v>117</v>
      </c>
      <c r="C36" s="184" t="s">
        <v>68</v>
      </c>
      <c r="D36" s="187">
        <v>46177.0</v>
      </c>
      <c r="E36" s="186"/>
      <c r="F36" s="186">
        <v>25000.0</v>
      </c>
    </row>
    <row r="37">
      <c r="A37" s="183">
        <v>46177.0</v>
      </c>
      <c r="B37" s="184" t="s">
        <v>126</v>
      </c>
      <c r="C37" s="184" t="s">
        <v>68</v>
      </c>
      <c r="D37" s="187">
        <v>46177.0</v>
      </c>
      <c r="E37" s="186"/>
      <c r="F37" s="186">
        <v>20000.0</v>
      </c>
    </row>
    <row r="38">
      <c r="A38" s="183">
        <v>46177.0</v>
      </c>
      <c r="B38" s="184" t="s">
        <v>112</v>
      </c>
      <c r="C38" s="184" t="s">
        <v>96</v>
      </c>
      <c r="D38" s="187">
        <v>46177.0</v>
      </c>
      <c r="E38" s="186"/>
      <c r="F38" s="186">
        <v>40000.0</v>
      </c>
    </row>
    <row r="39">
      <c r="A39" s="183">
        <v>46177.0</v>
      </c>
      <c r="B39" s="184" t="s">
        <v>112</v>
      </c>
      <c r="C39" s="184" t="s">
        <v>68</v>
      </c>
      <c r="D39" s="187">
        <v>46177.0</v>
      </c>
      <c r="E39" s="186"/>
      <c r="F39" s="186">
        <v>40000.0</v>
      </c>
    </row>
    <row r="40">
      <c r="A40" s="183">
        <v>46177.0</v>
      </c>
      <c r="B40" s="184" t="s">
        <v>102</v>
      </c>
      <c r="C40" s="184" t="s">
        <v>68</v>
      </c>
      <c r="D40" s="187">
        <v>46177.0</v>
      </c>
      <c r="E40" s="186"/>
      <c r="F40" s="186">
        <v>25000.0</v>
      </c>
    </row>
    <row r="41">
      <c r="A41" s="183">
        <v>46181.0</v>
      </c>
      <c r="B41" s="184" t="s">
        <v>129</v>
      </c>
      <c r="C41" s="184" t="s">
        <v>96</v>
      </c>
      <c r="D41" s="187">
        <v>46181.0</v>
      </c>
      <c r="E41" s="186"/>
      <c r="F41" s="186">
        <v>25000.0</v>
      </c>
    </row>
    <row r="42">
      <c r="A42" s="183">
        <v>46181.0</v>
      </c>
      <c r="B42" s="184" t="s">
        <v>129</v>
      </c>
      <c r="C42" s="184" t="s">
        <v>68</v>
      </c>
      <c r="D42" s="187">
        <v>46181.0</v>
      </c>
      <c r="E42" s="186"/>
      <c r="F42" s="186">
        <v>25000.0</v>
      </c>
    </row>
    <row r="43">
      <c r="A43" s="183">
        <v>46196.0</v>
      </c>
      <c r="B43" s="184" t="s">
        <v>60</v>
      </c>
      <c r="C43" s="184" t="s">
        <v>68</v>
      </c>
      <c r="D43" s="187">
        <v>46196.0</v>
      </c>
      <c r="E43" s="186" t="s">
        <v>70</v>
      </c>
      <c r="F43" s="186">
        <v>45000.0</v>
      </c>
    </row>
    <row r="44">
      <c r="A44" s="188"/>
      <c r="E44" s="189"/>
      <c r="F44" s="189"/>
    </row>
    <row r="45">
      <c r="A45" s="188"/>
      <c r="E45" s="189"/>
      <c r="F45" s="189"/>
    </row>
    <row r="46">
      <c r="A46" s="188"/>
      <c r="E46" s="189"/>
      <c r="F46" s="189"/>
    </row>
    <row r="47">
      <c r="A47" s="188"/>
      <c r="E47" s="189"/>
      <c r="F47" s="189"/>
    </row>
    <row r="48">
      <c r="A48" s="188"/>
      <c r="E48" s="189"/>
      <c r="F48" s="189"/>
    </row>
    <row r="49">
      <c r="A49" s="188"/>
      <c r="E49" s="189"/>
      <c r="F49" s="189"/>
    </row>
    <row r="50">
      <c r="A50" s="188"/>
      <c r="E50" s="189"/>
      <c r="F50" s="189"/>
    </row>
    <row r="51">
      <c r="A51" s="188"/>
      <c r="E51" s="189"/>
      <c r="F51" s="189"/>
    </row>
    <row r="52">
      <c r="A52" s="188"/>
      <c r="E52" s="189"/>
      <c r="F52" s="189"/>
    </row>
    <row r="53">
      <c r="A53" s="188"/>
      <c r="E53" s="189"/>
      <c r="F53" s="189"/>
    </row>
    <row r="54">
      <c r="A54" s="188"/>
      <c r="E54" s="189"/>
      <c r="F54" s="189"/>
    </row>
    <row r="55">
      <c r="A55" s="188"/>
      <c r="E55" s="189"/>
      <c r="F55" s="189"/>
    </row>
    <row r="56">
      <c r="A56" s="188"/>
      <c r="E56" s="189"/>
      <c r="F56" s="189"/>
    </row>
    <row r="57">
      <c r="A57" s="188"/>
      <c r="E57" s="189"/>
      <c r="F57" s="189"/>
    </row>
    <row r="58">
      <c r="A58" s="188"/>
      <c r="E58" s="189"/>
      <c r="F58" s="189"/>
    </row>
    <row r="59">
      <c r="A59" s="188"/>
      <c r="E59" s="189"/>
      <c r="F59" s="189"/>
    </row>
    <row r="60">
      <c r="A60" s="188"/>
      <c r="E60" s="189"/>
      <c r="F60" s="189"/>
    </row>
    <row r="61">
      <c r="A61" s="188"/>
      <c r="E61" s="189"/>
      <c r="F61" s="189"/>
    </row>
    <row r="62">
      <c r="A62" s="188"/>
      <c r="E62" s="189"/>
      <c r="F62" s="189"/>
    </row>
    <row r="63">
      <c r="A63" s="188"/>
      <c r="E63" s="189"/>
      <c r="F63" s="189"/>
    </row>
    <row r="64">
      <c r="A64" s="188"/>
      <c r="E64" s="189"/>
      <c r="F64" s="189"/>
    </row>
    <row r="65">
      <c r="A65" s="188"/>
      <c r="E65" s="189"/>
      <c r="F65" s="189"/>
    </row>
    <row r="66">
      <c r="A66" s="188"/>
      <c r="E66" s="189"/>
      <c r="F66" s="189"/>
    </row>
    <row r="67">
      <c r="A67" s="188"/>
      <c r="E67" s="189"/>
      <c r="F67" s="189"/>
    </row>
    <row r="68">
      <c r="A68" s="188"/>
      <c r="E68" s="189"/>
      <c r="F68" s="189"/>
    </row>
    <row r="69">
      <c r="A69" s="188"/>
      <c r="E69" s="189"/>
      <c r="F69" s="189"/>
    </row>
    <row r="70">
      <c r="A70" s="188"/>
      <c r="E70" s="189"/>
      <c r="F70" s="189"/>
    </row>
    <row r="71">
      <c r="A71" s="188"/>
      <c r="E71" s="189"/>
      <c r="F71" s="189"/>
    </row>
    <row r="72">
      <c r="A72" s="188"/>
      <c r="E72" s="189"/>
      <c r="F72" s="189"/>
    </row>
    <row r="73">
      <c r="A73" s="188"/>
      <c r="E73" s="189"/>
      <c r="F73" s="189"/>
    </row>
    <row r="74">
      <c r="A74" s="188"/>
      <c r="E74" s="189"/>
      <c r="F74" s="189"/>
    </row>
    <row r="75">
      <c r="A75" s="188"/>
      <c r="E75" s="189"/>
      <c r="F75" s="189"/>
    </row>
    <row r="76">
      <c r="A76" s="188"/>
      <c r="E76" s="189"/>
      <c r="F76" s="189"/>
    </row>
    <row r="77">
      <c r="A77" s="188"/>
      <c r="E77" s="189"/>
      <c r="F77" s="189"/>
    </row>
    <row r="78">
      <c r="A78" s="188"/>
      <c r="E78" s="189"/>
      <c r="F78" s="189"/>
    </row>
    <row r="79">
      <c r="A79" s="188"/>
      <c r="E79" s="189"/>
      <c r="F79" s="189"/>
    </row>
    <row r="80">
      <c r="A80" s="188"/>
      <c r="E80" s="189"/>
      <c r="F80" s="189"/>
    </row>
    <row r="81">
      <c r="A81" s="188"/>
      <c r="E81" s="189"/>
      <c r="F81" s="189"/>
    </row>
    <row r="82">
      <c r="A82" s="188"/>
      <c r="E82" s="189"/>
      <c r="F82" s="189"/>
    </row>
    <row r="83">
      <c r="A83" s="188"/>
      <c r="E83" s="189"/>
      <c r="F83" s="189"/>
    </row>
    <row r="84">
      <c r="A84" s="188"/>
      <c r="E84" s="189"/>
      <c r="F84" s="189"/>
    </row>
    <row r="85">
      <c r="A85" s="188"/>
      <c r="E85" s="189"/>
      <c r="F85" s="189"/>
    </row>
    <row r="86">
      <c r="A86" s="188"/>
      <c r="E86" s="189"/>
      <c r="F86" s="189"/>
    </row>
    <row r="87">
      <c r="A87" s="188"/>
      <c r="E87" s="189"/>
      <c r="F87" s="189"/>
    </row>
    <row r="88">
      <c r="A88" s="188"/>
      <c r="E88" s="189"/>
      <c r="F88" s="189"/>
    </row>
    <row r="89">
      <c r="A89" s="188"/>
      <c r="E89" s="189"/>
      <c r="F89" s="189"/>
    </row>
    <row r="90">
      <c r="A90" s="188"/>
      <c r="E90" s="189"/>
      <c r="F90" s="189"/>
    </row>
    <row r="91">
      <c r="A91" s="188"/>
      <c r="E91" s="189"/>
      <c r="F91" s="189"/>
    </row>
    <row r="92">
      <c r="A92" s="188"/>
      <c r="E92" s="189"/>
      <c r="F92" s="189"/>
    </row>
    <row r="93">
      <c r="A93" s="188"/>
      <c r="E93" s="189"/>
      <c r="F93" s="189"/>
    </row>
    <row r="94">
      <c r="A94" s="188"/>
      <c r="E94" s="189"/>
      <c r="F94" s="189"/>
    </row>
    <row r="95">
      <c r="A95" s="188"/>
      <c r="E95" s="189"/>
      <c r="F95" s="189"/>
    </row>
    <row r="96">
      <c r="A96" s="188"/>
      <c r="E96" s="189"/>
      <c r="F96" s="189"/>
    </row>
    <row r="97">
      <c r="A97" s="188"/>
      <c r="E97" s="189"/>
      <c r="F97" s="189"/>
    </row>
    <row r="98">
      <c r="A98" s="188"/>
      <c r="E98" s="189"/>
      <c r="F98" s="189"/>
    </row>
    <row r="99">
      <c r="A99" s="188"/>
      <c r="E99" s="189"/>
      <c r="F99" s="189"/>
    </row>
    <row r="100">
      <c r="A100" s="188"/>
      <c r="E100" s="189"/>
      <c r="F100" s="189"/>
    </row>
    <row r="101">
      <c r="A101" s="188"/>
      <c r="E101" s="189"/>
      <c r="F101" s="189"/>
    </row>
    <row r="102">
      <c r="A102" s="188"/>
      <c r="E102" s="189"/>
      <c r="F102" s="189"/>
    </row>
    <row r="103">
      <c r="A103" s="188"/>
      <c r="E103" s="189"/>
      <c r="F103" s="189"/>
    </row>
    <row r="104">
      <c r="A104" s="188"/>
      <c r="E104" s="189"/>
      <c r="F104" s="189"/>
    </row>
    <row r="105">
      <c r="A105" s="188"/>
      <c r="E105" s="189"/>
      <c r="F105" s="189"/>
    </row>
    <row r="106">
      <c r="A106" s="188"/>
      <c r="E106" s="189"/>
      <c r="F106" s="189"/>
    </row>
    <row r="107">
      <c r="A107" s="188"/>
      <c r="E107" s="189"/>
      <c r="F107" s="189"/>
    </row>
    <row r="108">
      <c r="A108" s="188"/>
      <c r="E108" s="189"/>
      <c r="F108" s="189"/>
    </row>
    <row r="109">
      <c r="A109" s="188"/>
      <c r="E109" s="189"/>
      <c r="F109" s="189"/>
    </row>
    <row r="110">
      <c r="A110" s="188"/>
      <c r="E110" s="189"/>
      <c r="F110" s="189"/>
    </row>
    <row r="111">
      <c r="A111" s="188"/>
      <c r="E111" s="189"/>
      <c r="F111" s="189"/>
    </row>
    <row r="112">
      <c r="A112" s="188"/>
      <c r="E112" s="189"/>
      <c r="F112" s="189"/>
    </row>
    <row r="113">
      <c r="A113" s="188"/>
      <c r="E113" s="189"/>
      <c r="F113" s="189"/>
    </row>
    <row r="114">
      <c r="A114" s="188"/>
      <c r="E114" s="189"/>
      <c r="F114" s="189"/>
    </row>
    <row r="115">
      <c r="A115" s="188"/>
      <c r="E115" s="189"/>
      <c r="F115" s="189"/>
    </row>
    <row r="116">
      <c r="A116" s="188"/>
      <c r="E116" s="189"/>
      <c r="F116" s="189"/>
    </row>
    <row r="117">
      <c r="A117" s="188"/>
      <c r="E117" s="189"/>
      <c r="F117" s="189"/>
    </row>
    <row r="118">
      <c r="A118" s="188"/>
      <c r="E118" s="189"/>
      <c r="F118" s="189"/>
    </row>
    <row r="119">
      <c r="A119" s="188"/>
      <c r="E119" s="189"/>
      <c r="F119" s="189"/>
    </row>
    <row r="120">
      <c r="A120" s="188"/>
      <c r="E120" s="189"/>
      <c r="F120" s="189"/>
    </row>
    <row r="121">
      <c r="A121" s="188"/>
      <c r="E121" s="189"/>
      <c r="F121" s="189"/>
    </row>
    <row r="122">
      <c r="A122" s="188"/>
      <c r="E122" s="189"/>
      <c r="F122" s="189"/>
    </row>
    <row r="123">
      <c r="A123" s="188"/>
      <c r="E123" s="189"/>
      <c r="F123" s="189"/>
    </row>
    <row r="124">
      <c r="A124" s="188"/>
      <c r="E124" s="189"/>
      <c r="F124" s="189"/>
    </row>
    <row r="125">
      <c r="A125" s="188"/>
      <c r="E125" s="189"/>
      <c r="F125" s="189"/>
    </row>
    <row r="126">
      <c r="A126" s="188"/>
      <c r="E126" s="189"/>
      <c r="F126" s="189"/>
    </row>
    <row r="127">
      <c r="A127" s="188"/>
      <c r="E127" s="189"/>
      <c r="F127" s="189"/>
    </row>
    <row r="128">
      <c r="A128" s="188"/>
      <c r="E128" s="189"/>
      <c r="F128" s="189"/>
    </row>
    <row r="129">
      <c r="A129" s="188"/>
      <c r="E129" s="189"/>
      <c r="F129" s="189"/>
    </row>
    <row r="130">
      <c r="A130" s="188"/>
      <c r="E130" s="189"/>
      <c r="F130" s="189"/>
    </row>
    <row r="131">
      <c r="A131" s="188"/>
      <c r="E131" s="189"/>
      <c r="F131" s="189"/>
    </row>
    <row r="132">
      <c r="A132" s="188"/>
      <c r="E132" s="189"/>
      <c r="F132" s="189"/>
    </row>
    <row r="133">
      <c r="A133" s="188"/>
      <c r="E133" s="189"/>
      <c r="F133" s="189"/>
    </row>
    <row r="134">
      <c r="A134" s="188"/>
      <c r="E134" s="189"/>
      <c r="F134" s="189"/>
    </row>
    <row r="135">
      <c r="A135" s="188"/>
      <c r="E135" s="189"/>
      <c r="F135" s="189"/>
    </row>
    <row r="136">
      <c r="A136" s="188"/>
      <c r="E136" s="189"/>
      <c r="F136" s="189"/>
    </row>
    <row r="137">
      <c r="A137" s="188"/>
      <c r="E137" s="189"/>
      <c r="F137" s="189"/>
    </row>
    <row r="138">
      <c r="A138" s="188"/>
      <c r="E138" s="189"/>
      <c r="F138" s="189"/>
    </row>
    <row r="139">
      <c r="A139" s="188"/>
      <c r="E139" s="189"/>
      <c r="F139" s="189"/>
    </row>
    <row r="140">
      <c r="A140" s="188"/>
      <c r="E140" s="189"/>
      <c r="F140" s="189"/>
    </row>
    <row r="141">
      <c r="A141" s="188"/>
      <c r="E141" s="189"/>
      <c r="F141" s="189"/>
    </row>
    <row r="142">
      <c r="A142" s="188"/>
      <c r="E142" s="189"/>
      <c r="F142" s="189"/>
    </row>
    <row r="143">
      <c r="A143" s="188"/>
      <c r="E143" s="189"/>
      <c r="F143" s="189"/>
    </row>
    <row r="144">
      <c r="A144" s="188"/>
      <c r="E144" s="189"/>
      <c r="F144" s="189"/>
    </row>
    <row r="145">
      <c r="A145" s="188"/>
      <c r="E145" s="189"/>
      <c r="F145" s="189"/>
    </row>
    <row r="146">
      <c r="A146" s="188"/>
      <c r="E146" s="189"/>
      <c r="F146" s="189"/>
    </row>
    <row r="147">
      <c r="A147" s="188"/>
      <c r="E147" s="189"/>
      <c r="F147" s="189"/>
    </row>
    <row r="148">
      <c r="A148" s="188"/>
      <c r="E148" s="189"/>
      <c r="F148" s="189"/>
    </row>
    <row r="149">
      <c r="A149" s="188"/>
      <c r="E149" s="189"/>
      <c r="F149" s="189"/>
    </row>
    <row r="150">
      <c r="A150" s="188"/>
      <c r="E150" s="189"/>
      <c r="F150" s="189"/>
    </row>
    <row r="151">
      <c r="A151" s="188"/>
      <c r="E151" s="189"/>
      <c r="F151" s="189"/>
    </row>
    <row r="152">
      <c r="A152" s="188"/>
      <c r="E152" s="189"/>
      <c r="F152" s="189"/>
    </row>
    <row r="153">
      <c r="A153" s="188"/>
      <c r="E153" s="189"/>
      <c r="F153" s="189"/>
    </row>
    <row r="154">
      <c r="A154" s="188"/>
      <c r="E154" s="189"/>
      <c r="F154" s="189"/>
    </row>
    <row r="155">
      <c r="A155" s="188"/>
      <c r="E155" s="189"/>
      <c r="F155" s="189"/>
    </row>
    <row r="156">
      <c r="A156" s="188"/>
      <c r="E156" s="189"/>
      <c r="F156" s="189"/>
    </row>
    <row r="157">
      <c r="A157" s="188"/>
      <c r="E157" s="189"/>
      <c r="F157" s="189"/>
    </row>
    <row r="158">
      <c r="A158" s="188"/>
      <c r="E158" s="189"/>
      <c r="F158" s="189"/>
    </row>
    <row r="159">
      <c r="A159" s="188"/>
      <c r="E159" s="189"/>
      <c r="F159" s="189"/>
    </row>
    <row r="160">
      <c r="A160" s="188"/>
      <c r="E160" s="189"/>
      <c r="F160" s="189"/>
    </row>
    <row r="161">
      <c r="A161" s="188"/>
      <c r="E161" s="189"/>
      <c r="F161" s="189"/>
    </row>
    <row r="162">
      <c r="A162" s="188"/>
      <c r="E162" s="189"/>
      <c r="F162" s="189"/>
    </row>
    <row r="163">
      <c r="A163" s="188"/>
      <c r="E163" s="189"/>
      <c r="F163" s="189"/>
    </row>
    <row r="164">
      <c r="A164" s="188"/>
      <c r="E164" s="189"/>
      <c r="F164" s="189"/>
    </row>
    <row r="165">
      <c r="A165" s="188"/>
      <c r="E165" s="189"/>
      <c r="F165" s="189"/>
    </row>
    <row r="166">
      <c r="A166" s="188"/>
      <c r="E166" s="189"/>
      <c r="F166" s="189"/>
    </row>
    <row r="167">
      <c r="A167" s="188"/>
      <c r="E167" s="189"/>
      <c r="F167" s="189"/>
    </row>
    <row r="168">
      <c r="A168" s="188"/>
      <c r="E168" s="189"/>
      <c r="F168" s="189"/>
    </row>
    <row r="169">
      <c r="A169" s="188"/>
      <c r="E169" s="189"/>
      <c r="F169" s="189"/>
    </row>
    <row r="170">
      <c r="A170" s="188"/>
      <c r="E170" s="189"/>
      <c r="F170" s="189"/>
    </row>
    <row r="171">
      <c r="A171" s="188"/>
      <c r="E171" s="189"/>
      <c r="F171" s="189"/>
    </row>
    <row r="172">
      <c r="A172" s="188"/>
      <c r="E172" s="189"/>
      <c r="F172" s="189"/>
    </row>
    <row r="173">
      <c r="A173" s="188"/>
      <c r="E173" s="189"/>
      <c r="F173" s="189"/>
    </row>
    <row r="174">
      <c r="A174" s="188"/>
      <c r="E174" s="189"/>
      <c r="F174" s="189"/>
    </row>
    <row r="175">
      <c r="A175" s="188"/>
      <c r="E175" s="189"/>
      <c r="F175" s="189"/>
    </row>
    <row r="176">
      <c r="A176" s="188"/>
      <c r="E176" s="189"/>
      <c r="F176" s="189"/>
    </row>
    <row r="177">
      <c r="A177" s="188"/>
      <c r="E177" s="189"/>
      <c r="F177" s="189"/>
    </row>
    <row r="178">
      <c r="A178" s="188"/>
      <c r="E178" s="189"/>
      <c r="F178" s="189"/>
    </row>
    <row r="179">
      <c r="A179" s="188"/>
      <c r="E179" s="189"/>
      <c r="F179" s="189"/>
    </row>
    <row r="180">
      <c r="A180" s="188"/>
      <c r="E180" s="189"/>
      <c r="F180" s="189"/>
    </row>
    <row r="181">
      <c r="A181" s="188"/>
      <c r="E181" s="189"/>
      <c r="F181" s="189"/>
    </row>
    <row r="182">
      <c r="A182" s="188"/>
      <c r="E182" s="189"/>
      <c r="F182" s="189"/>
    </row>
    <row r="183">
      <c r="A183" s="188"/>
      <c r="E183" s="189"/>
      <c r="F183" s="189"/>
    </row>
    <row r="184">
      <c r="A184" s="188"/>
      <c r="E184" s="189"/>
      <c r="F184" s="189"/>
    </row>
    <row r="185">
      <c r="A185" s="188"/>
      <c r="E185" s="189"/>
      <c r="F185" s="189"/>
    </row>
    <row r="186">
      <c r="A186" s="188"/>
      <c r="E186" s="189"/>
      <c r="F186" s="189"/>
    </row>
    <row r="187">
      <c r="A187" s="188"/>
      <c r="E187" s="189"/>
      <c r="F187" s="189"/>
    </row>
    <row r="188">
      <c r="A188" s="188"/>
      <c r="E188" s="189"/>
      <c r="F188" s="189"/>
    </row>
    <row r="189">
      <c r="A189" s="188"/>
      <c r="E189" s="189"/>
      <c r="F189" s="189"/>
    </row>
    <row r="190">
      <c r="A190" s="188"/>
      <c r="E190" s="189"/>
      <c r="F190" s="189"/>
    </row>
    <row r="191">
      <c r="A191" s="188"/>
      <c r="E191" s="189"/>
      <c r="F191" s="189"/>
    </row>
    <row r="192">
      <c r="A192" s="188"/>
      <c r="E192" s="189"/>
      <c r="F192" s="189"/>
    </row>
    <row r="193">
      <c r="A193" s="188"/>
      <c r="E193" s="189"/>
      <c r="F193" s="189"/>
    </row>
    <row r="194">
      <c r="A194" s="188"/>
      <c r="E194" s="189"/>
      <c r="F194" s="189"/>
    </row>
    <row r="195">
      <c r="A195" s="188"/>
      <c r="E195" s="189"/>
      <c r="F195" s="189"/>
    </row>
    <row r="196">
      <c r="A196" s="188"/>
      <c r="E196" s="189"/>
      <c r="F196" s="189"/>
    </row>
    <row r="197">
      <c r="A197" s="188"/>
      <c r="E197" s="189"/>
      <c r="F197" s="189"/>
    </row>
    <row r="198">
      <c r="A198" s="188"/>
      <c r="E198" s="189"/>
      <c r="F198" s="189"/>
    </row>
    <row r="199">
      <c r="A199" s="188"/>
      <c r="E199" s="189"/>
      <c r="F199" s="189"/>
    </row>
    <row r="200">
      <c r="A200" s="188"/>
      <c r="E200" s="189"/>
      <c r="F200" s="189"/>
    </row>
    <row r="201">
      <c r="A201" s="188"/>
      <c r="E201" s="189"/>
      <c r="F201" s="189"/>
    </row>
    <row r="202">
      <c r="A202" s="188"/>
      <c r="E202" s="189"/>
      <c r="F202" s="189"/>
    </row>
    <row r="203">
      <c r="A203" s="188"/>
      <c r="E203" s="189"/>
      <c r="F203" s="189"/>
    </row>
    <row r="204">
      <c r="A204" s="188"/>
      <c r="E204" s="189"/>
      <c r="F204" s="189"/>
    </row>
    <row r="205">
      <c r="A205" s="188"/>
      <c r="E205" s="189"/>
      <c r="F205" s="189"/>
    </row>
    <row r="206">
      <c r="A206" s="188"/>
      <c r="E206" s="189"/>
      <c r="F206" s="189"/>
    </row>
    <row r="207">
      <c r="A207" s="188"/>
      <c r="E207" s="189"/>
      <c r="F207" s="189"/>
    </row>
    <row r="208">
      <c r="A208" s="188"/>
      <c r="E208" s="189"/>
      <c r="F208" s="189"/>
    </row>
    <row r="209">
      <c r="A209" s="188"/>
      <c r="E209" s="189"/>
      <c r="F209" s="189"/>
    </row>
    <row r="210">
      <c r="A210" s="188"/>
      <c r="E210" s="189"/>
      <c r="F210" s="189"/>
    </row>
    <row r="211">
      <c r="A211" s="188"/>
      <c r="E211" s="189"/>
      <c r="F211" s="189"/>
    </row>
    <row r="212">
      <c r="A212" s="188"/>
      <c r="E212" s="189"/>
      <c r="F212" s="189"/>
    </row>
    <row r="213">
      <c r="A213" s="188"/>
      <c r="E213" s="189"/>
      <c r="F213" s="189"/>
    </row>
    <row r="214">
      <c r="A214" s="188"/>
      <c r="E214" s="189"/>
      <c r="F214" s="189"/>
    </row>
    <row r="215">
      <c r="A215" s="188"/>
      <c r="E215" s="189"/>
      <c r="F215" s="189"/>
    </row>
    <row r="216">
      <c r="A216" s="188"/>
      <c r="E216" s="189"/>
      <c r="F216" s="189"/>
    </row>
    <row r="217">
      <c r="A217" s="188"/>
      <c r="E217" s="189"/>
      <c r="F217" s="189"/>
    </row>
    <row r="218">
      <c r="A218" s="188"/>
      <c r="E218" s="189"/>
      <c r="F218" s="189"/>
    </row>
    <row r="219">
      <c r="A219" s="188"/>
      <c r="E219" s="189"/>
      <c r="F219" s="189"/>
    </row>
    <row r="220">
      <c r="A220" s="188"/>
      <c r="E220" s="189"/>
      <c r="F220" s="189"/>
    </row>
    <row r="221">
      <c r="A221" s="188"/>
      <c r="E221" s="189"/>
      <c r="F221" s="189"/>
    </row>
    <row r="222">
      <c r="A222" s="188"/>
      <c r="E222" s="189"/>
      <c r="F222" s="189"/>
    </row>
    <row r="223">
      <c r="A223" s="188"/>
      <c r="E223" s="189"/>
      <c r="F223" s="189"/>
    </row>
    <row r="224">
      <c r="A224" s="188"/>
      <c r="E224" s="189"/>
      <c r="F224" s="189"/>
    </row>
    <row r="225">
      <c r="A225" s="188"/>
      <c r="E225" s="189"/>
      <c r="F225" s="189"/>
    </row>
    <row r="226">
      <c r="A226" s="188"/>
      <c r="E226" s="189"/>
      <c r="F226" s="189"/>
    </row>
    <row r="227">
      <c r="A227" s="188"/>
      <c r="E227" s="189"/>
      <c r="F227" s="189"/>
    </row>
    <row r="228">
      <c r="A228" s="188"/>
      <c r="E228" s="189"/>
      <c r="F228" s="189"/>
    </row>
    <row r="229">
      <c r="A229" s="188"/>
      <c r="E229" s="189"/>
      <c r="F229" s="189"/>
    </row>
    <row r="230">
      <c r="A230" s="188"/>
      <c r="E230" s="189"/>
      <c r="F230" s="189"/>
    </row>
    <row r="231">
      <c r="A231" s="188"/>
      <c r="E231" s="189"/>
      <c r="F231" s="189"/>
    </row>
    <row r="232">
      <c r="A232" s="188"/>
      <c r="E232" s="189"/>
      <c r="F232" s="189"/>
    </row>
    <row r="233">
      <c r="A233" s="188"/>
      <c r="E233" s="189"/>
      <c r="F233" s="189"/>
    </row>
    <row r="234">
      <c r="A234" s="188"/>
      <c r="E234" s="189"/>
      <c r="F234" s="189"/>
    </row>
    <row r="235">
      <c r="A235" s="188"/>
      <c r="E235" s="189"/>
      <c r="F235" s="189"/>
    </row>
    <row r="236">
      <c r="A236" s="188"/>
      <c r="E236" s="189"/>
      <c r="F236" s="189"/>
    </row>
    <row r="237">
      <c r="A237" s="188"/>
      <c r="E237" s="189"/>
      <c r="F237" s="189"/>
    </row>
    <row r="238">
      <c r="A238" s="188"/>
      <c r="E238" s="189"/>
      <c r="F238" s="189"/>
    </row>
    <row r="239">
      <c r="A239" s="188"/>
      <c r="E239" s="189"/>
      <c r="F239" s="189"/>
    </row>
    <row r="240">
      <c r="A240" s="188"/>
      <c r="E240" s="189"/>
      <c r="F240" s="189"/>
    </row>
    <row r="241">
      <c r="A241" s="188"/>
      <c r="E241" s="189"/>
      <c r="F241" s="189"/>
    </row>
    <row r="242">
      <c r="A242" s="188"/>
      <c r="E242" s="189"/>
      <c r="F242" s="189"/>
    </row>
    <row r="243">
      <c r="A243" s="188"/>
      <c r="E243" s="189"/>
      <c r="F243" s="189"/>
    </row>
    <row r="244">
      <c r="A244" s="188"/>
      <c r="E244" s="189"/>
      <c r="F244" s="189"/>
    </row>
    <row r="245">
      <c r="A245" s="188"/>
      <c r="E245" s="189"/>
      <c r="F245" s="189"/>
    </row>
    <row r="246">
      <c r="A246" s="188"/>
      <c r="E246" s="189"/>
      <c r="F246" s="189"/>
    </row>
    <row r="247">
      <c r="A247" s="188"/>
      <c r="E247" s="189"/>
      <c r="F247" s="189"/>
    </row>
    <row r="248">
      <c r="A248" s="188"/>
      <c r="E248" s="189"/>
      <c r="F248" s="189"/>
    </row>
    <row r="249">
      <c r="A249" s="188"/>
      <c r="E249" s="189"/>
      <c r="F249" s="189"/>
    </row>
    <row r="250">
      <c r="A250" s="188"/>
      <c r="E250" s="189"/>
      <c r="F250" s="189"/>
    </row>
    <row r="251">
      <c r="A251" s="188"/>
      <c r="E251" s="189"/>
      <c r="F251" s="189"/>
    </row>
    <row r="252">
      <c r="A252" s="188"/>
      <c r="E252" s="189"/>
      <c r="F252" s="189"/>
    </row>
    <row r="253">
      <c r="A253" s="188"/>
      <c r="E253" s="189"/>
      <c r="F253" s="189"/>
    </row>
    <row r="254">
      <c r="A254" s="188"/>
      <c r="E254" s="189"/>
      <c r="F254" s="189"/>
    </row>
    <row r="255">
      <c r="A255" s="188"/>
      <c r="E255" s="189"/>
      <c r="F255" s="189"/>
    </row>
    <row r="256">
      <c r="A256" s="188"/>
      <c r="E256" s="189"/>
      <c r="F256" s="189"/>
    </row>
    <row r="257">
      <c r="A257" s="188"/>
      <c r="E257" s="189"/>
      <c r="F257" s="189"/>
    </row>
    <row r="258">
      <c r="A258" s="188"/>
      <c r="E258" s="189"/>
      <c r="F258" s="189"/>
    </row>
    <row r="259">
      <c r="A259" s="188"/>
      <c r="E259" s="189"/>
      <c r="F259" s="189"/>
    </row>
    <row r="260">
      <c r="A260" s="188"/>
      <c r="E260" s="189"/>
      <c r="F260" s="189"/>
    </row>
    <row r="261">
      <c r="A261" s="188"/>
      <c r="E261" s="189"/>
      <c r="F261" s="189"/>
    </row>
    <row r="262">
      <c r="A262" s="188"/>
      <c r="E262" s="189"/>
      <c r="F262" s="189"/>
    </row>
    <row r="263">
      <c r="A263" s="188"/>
      <c r="E263" s="189"/>
      <c r="F263" s="189"/>
    </row>
    <row r="264">
      <c r="A264" s="188"/>
      <c r="E264" s="189"/>
      <c r="F264" s="189"/>
    </row>
    <row r="265">
      <c r="A265" s="188"/>
      <c r="E265" s="189"/>
      <c r="F265" s="189"/>
    </row>
    <row r="266">
      <c r="A266" s="188"/>
      <c r="E266" s="189"/>
      <c r="F266" s="189"/>
    </row>
    <row r="267">
      <c r="A267" s="188"/>
      <c r="E267" s="189"/>
      <c r="F267" s="189"/>
    </row>
    <row r="268">
      <c r="A268" s="188"/>
      <c r="E268" s="189"/>
      <c r="F268" s="189"/>
    </row>
    <row r="269">
      <c r="A269" s="188"/>
      <c r="E269" s="189"/>
      <c r="F269" s="189"/>
    </row>
    <row r="270">
      <c r="A270" s="188"/>
      <c r="E270" s="189"/>
      <c r="F270" s="189"/>
    </row>
    <row r="271">
      <c r="A271" s="188"/>
      <c r="E271" s="189"/>
      <c r="F271" s="189"/>
    </row>
    <row r="272">
      <c r="A272" s="188"/>
      <c r="E272" s="189"/>
      <c r="F272" s="189"/>
    </row>
    <row r="273">
      <c r="A273" s="188"/>
      <c r="E273" s="189"/>
      <c r="F273" s="189"/>
    </row>
    <row r="274">
      <c r="A274" s="188"/>
      <c r="E274" s="189"/>
      <c r="F274" s="189"/>
    </row>
    <row r="275">
      <c r="A275" s="188"/>
      <c r="E275" s="189"/>
      <c r="F275" s="189"/>
    </row>
    <row r="276">
      <c r="A276" s="188"/>
      <c r="E276" s="189"/>
      <c r="F276" s="189"/>
    </row>
    <row r="277">
      <c r="A277" s="188"/>
      <c r="E277" s="189"/>
      <c r="F277" s="189"/>
    </row>
    <row r="278">
      <c r="A278" s="188"/>
      <c r="E278" s="189"/>
      <c r="F278" s="189"/>
    </row>
    <row r="279">
      <c r="A279" s="188"/>
      <c r="E279" s="189"/>
      <c r="F279" s="189"/>
    </row>
    <row r="280">
      <c r="A280" s="188"/>
      <c r="E280" s="189"/>
      <c r="F280" s="189"/>
    </row>
    <row r="281">
      <c r="A281" s="188"/>
      <c r="E281" s="189"/>
      <c r="F281" s="189"/>
    </row>
    <row r="282">
      <c r="A282" s="188"/>
      <c r="E282" s="189"/>
      <c r="F282" s="189"/>
    </row>
    <row r="283">
      <c r="A283" s="188"/>
      <c r="E283" s="189"/>
      <c r="F283" s="189"/>
    </row>
    <row r="284">
      <c r="A284" s="188"/>
      <c r="E284" s="189"/>
      <c r="F284" s="189"/>
    </row>
    <row r="285">
      <c r="A285" s="188"/>
      <c r="E285" s="189"/>
      <c r="F285" s="189"/>
    </row>
    <row r="286">
      <c r="A286" s="188"/>
      <c r="E286" s="189"/>
      <c r="F286" s="189"/>
    </row>
    <row r="287">
      <c r="A287" s="188"/>
      <c r="E287" s="189"/>
      <c r="F287" s="189"/>
    </row>
    <row r="288">
      <c r="A288" s="188"/>
      <c r="E288" s="189"/>
      <c r="F288" s="189"/>
    </row>
    <row r="289">
      <c r="A289" s="188"/>
      <c r="E289" s="189"/>
      <c r="F289" s="189"/>
    </row>
    <row r="290">
      <c r="A290" s="188"/>
      <c r="E290" s="189"/>
      <c r="F290" s="189"/>
    </row>
    <row r="291">
      <c r="A291" s="188"/>
      <c r="E291" s="189"/>
      <c r="F291" s="189"/>
    </row>
    <row r="292">
      <c r="A292" s="188"/>
      <c r="E292" s="189"/>
      <c r="F292" s="189"/>
    </row>
    <row r="293">
      <c r="A293" s="188"/>
      <c r="E293" s="189"/>
      <c r="F293" s="189"/>
    </row>
    <row r="294">
      <c r="A294" s="188"/>
      <c r="E294" s="189"/>
      <c r="F294" s="189"/>
    </row>
    <row r="295">
      <c r="A295" s="188"/>
      <c r="E295" s="189"/>
      <c r="F295" s="189"/>
    </row>
    <row r="296">
      <c r="A296" s="188"/>
      <c r="E296" s="189"/>
      <c r="F296" s="189"/>
    </row>
    <row r="297">
      <c r="A297" s="188"/>
      <c r="E297" s="189"/>
      <c r="F297" s="189"/>
    </row>
    <row r="298">
      <c r="A298" s="188"/>
      <c r="E298" s="189"/>
      <c r="F298" s="189"/>
    </row>
    <row r="299">
      <c r="A299" s="188"/>
      <c r="E299" s="189"/>
      <c r="F299" s="189"/>
    </row>
    <row r="300">
      <c r="A300" s="188"/>
      <c r="E300" s="189"/>
      <c r="F300" s="189"/>
    </row>
    <row r="301">
      <c r="A301" s="188"/>
      <c r="E301" s="189"/>
      <c r="F301" s="189"/>
    </row>
    <row r="302">
      <c r="A302" s="188"/>
      <c r="E302" s="189"/>
      <c r="F302" s="189"/>
    </row>
    <row r="303">
      <c r="A303" s="188"/>
      <c r="E303" s="189"/>
      <c r="F303" s="189"/>
    </row>
    <row r="304">
      <c r="A304" s="188"/>
      <c r="E304" s="189"/>
      <c r="F304" s="189"/>
    </row>
    <row r="305">
      <c r="A305" s="188"/>
      <c r="E305" s="189"/>
      <c r="F305" s="189"/>
    </row>
    <row r="306">
      <c r="A306" s="188"/>
      <c r="E306" s="189"/>
      <c r="F306" s="189"/>
    </row>
    <row r="307">
      <c r="A307" s="188"/>
      <c r="E307" s="189"/>
      <c r="F307" s="189"/>
    </row>
    <row r="308">
      <c r="A308" s="188"/>
      <c r="E308" s="189"/>
      <c r="F308" s="189"/>
    </row>
    <row r="309">
      <c r="A309" s="188"/>
      <c r="E309" s="189"/>
      <c r="F309" s="189"/>
    </row>
    <row r="310">
      <c r="A310" s="188"/>
      <c r="E310" s="189"/>
      <c r="F310" s="189"/>
    </row>
    <row r="311">
      <c r="A311" s="188"/>
      <c r="E311" s="189"/>
      <c r="F311" s="189"/>
    </row>
    <row r="312">
      <c r="A312" s="188"/>
      <c r="E312" s="189"/>
      <c r="F312" s="189"/>
    </row>
    <row r="313">
      <c r="A313" s="188"/>
      <c r="E313" s="189"/>
      <c r="F313" s="189"/>
    </row>
    <row r="314">
      <c r="A314" s="188"/>
      <c r="E314" s="189"/>
      <c r="F314" s="189"/>
    </row>
    <row r="315">
      <c r="A315" s="188"/>
      <c r="E315" s="189"/>
      <c r="F315" s="189"/>
    </row>
    <row r="316">
      <c r="A316" s="188"/>
      <c r="E316" s="189"/>
      <c r="F316" s="189"/>
    </row>
    <row r="317">
      <c r="A317" s="188"/>
      <c r="E317" s="189"/>
      <c r="F317" s="189"/>
    </row>
    <row r="318">
      <c r="A318" s="188"/>
      <c r="E318" s="189"/>
      <c r="F318" s="189"/>
    </row>
    <row r="319">
      <c r="A319" s="188"/>
      <c r="E319" s="189"/>
      <c r="F319" s="189"/>
    </row>
    <row r="320">
      <c r="A320" s="188"/>
      <c r="E320" s="189"/>
      <c r="F320" s="189"/>
    </row>
    <row r="321">
      <c r="A321" s="188"/>
      <c r="E321" s="189"/>
      <c r="F321" s="189"/>
    </row>
    <row r="322">
      <c r="A322" s="188"/>
      <c r="E322" s="189"/>
      <c r="F322" s="189"/>
    </row>
    <row r="323">
      <c r="A323" s="188"/>
      <c r="E323" s="189"/>
      <c r="F323" s="189"/>
    </row>
    <row r="324">
      <c r="A324" s="188"/>
      <c r="E324" s="189"/>
      <c r="F324" s="189"/>
    </row>
    <row r="325">
      <c r="A325" s="188"/>
      <c r="E325" s="189"/>
      <c r="F325" s="189"/>
    </row>
    <row r="326">
      <c r="A326" s="188"/>
      <c r="E326" s="189"/>
      <c r="F326" s="189"/>
    </row>
    <row r="327">
      <c r="A327" s="188"/>
      <c r="E327" s="189"/>
      <c r="F327" s="189"/>
    </row>
    <row r="328">
      <c r="A328" s="188"/>
      <c r="E328" s="189"/>
      <c r="F328" s="189"/>
    </row>
    <row r="329">
      <c r="A329" s="188"/>
      <c r="E329" s="189"/>
      <c r="F329" s="189"/>
    </row>
    <row r="330">
      <c r="A330" s="188"/>
      <c r="E330" s="189"/>
      <c r="F330" s="189"/>
    </row>
    <row r="331">
      <c r="A331" s="188"/>
      <c r="E331" s="189"/>
      <c r="F331" s="189"/>
    </row>
    <row r="332">
      <c r="A332" s="188"/>
      <c r="E332" s="189"/>
      <c r="F332" s="189"/>
    </row>
    <row r="333">
      <c r="A333" s="188"/>
      <c r="E333" s="189"/>
      <c r="F333" s="189"/>
    </row>
    <row r="334">
      <c r="A334" s="188"/>
      <c r="E334" s="189"/>
      <c r="F334" s="189"/>
    </row>
    <row r="335">
      <c r="A335" s="188"/>
      <c r="E335" s="189"/>
      <c r="F335" s="189"/>
    </row>
    <row r="336">
      <c r="A336" s="188"/>
      <c r="E336" s="189"/>
      <c r="F336" s="189"/>
    </row>
    <row r="337">
      <c r="A337" s="188"/>
      <c r="E337" s="189"/>
      <c r="F337" s="189"/>
    </row>
    <row r="338">
      <c r="A338" s="188"/>
      <c r="E338" s="189"/>
      <c r="F338" s="189"/>
    </row>
    <row r="339">
      <c r="A339" s="188"/>
      <c r="E339" s="189"/>
      <c r="F339" s="189"/>
    </row>
    <row r="340">
      <c r="A340" s="188"/>
      <c r="E340" s="189"/>
      <c r="F340" s="189"/>
    </row>
    <row r="341">
      <c r="A341" s="188"/>
      <c r="E341" s="189"/>
      <c r="F341" s="189"/>
    </row>
    <row r="342">
      <c r="A342" s="188"/>
      <c r="E342" s="189"/>
      <c r="F342" s="189"/>
    </row>
    <row r="343">
      <c r="A343" s="188"/>
      <c r="E343" s="189"/>
      <c r="F343" s="189"/>
    </row>
    <row r="344">
      <c r="A344" s="188"/>
      <c r="E344" s="189"/>
      <c r="F344" s="189"/>
    </row>
    <row r="345">
      <c r="A345" s="188"/>
      <c r="E345" s="189"/>
      <c r="F345" s="189"/>
    </row>
    <row r="346">
      <c r="A346" s="188"/>
      <c r="E346" s="189"/>
      <c r="F346" s="189"/>
    </row>
    <row r="347">
      <c r="A347" s="188"/>
      <c r="E347" s="189"/>
      <c r="F347" s="189"/>
    </row>
    <row r="348">
      <c r="A348" s="188"/>
      <c r="E348" s="189"/>
      <c r="F348" s="189"/>
    </row>
    <row r="349">
      <c r="A349" s="188"/>
      <c r="E349" s="189"/>
      <c r="F349" s="189"/>
    </row>
    <row r="350">
      <c r="A350" s="188"/>
      <c r="E350" s="189"/>
      <c r="F350" s="189"/>
    </row>
    <row r="351">
      <c r="A351" s="188"/>
      <c r="E351" s="189"/>
      <c r="F351" s="189"/>
    </row>
    <row r="352">
      <c r="A352" s="188"/>
      <c r="E352" s="189"/>
      <c r="F352" s="189"/>
    </row>
    <row r="353">
      <c r="A353" s="188"/>
      <c r="E353" s="189"/>
      <c r="F353" s="189"/>
    </row>
    <row r="354">
      <c r="A354" s="188"/>
      <c r="E354" s="189"/>
      <c r="F354" s="189"/>
    </row>
    <row r="355">
      <c r="A355" s="188"/>
      <c r="E355" s="189"/>
      <c r="F355" s="189"/>
    </row>
    <row r="356">
      <c r="A356" s="188"/>
      <c r="E356" s="189"/>
      <c r="F356" s="189"/>
    </row>
    <row r="357">
      <c r="A357" s="188"/>
      <c r="E357" s="189"/>
      <c r="F357" s="189"/>
    </row>
    <row r="358">
      <c r="A358" s="188"/>
      <c r="E358" s="189"/>
      <c r="F358" s="189"/>
    </row>
    <row r="359">
      <c r="A359" s="188"/>
      <c r="E359" s="189"/>
      <c r="F359" s="189"/>
    </row>
    <row r="360">
      <c r="A360" s="188"/>
      <c r="E360" s="189"/>
      <c r="F360" s="189"/>
    </row>
    <row r="361">
      <c r="A361" s="188"/>
      <c r="E361" s="189"/>
      <c r="F361" s="189"/>
    </row>
    <row r="362">
      <c r="A362" s="188"/>
      <c r="E362" s="189"/>
      <c r="F362" s="189"/>
    </row>
    <row r="363">
      <c r="A363" s="188"/>
      <c r="E363" s="189"/>
      <c r="F363" s="189"/>
    </row>
    <row r="364">
      <c r="A364" s="188"/>
      <c r="E364" s="189"/>
      <c r="F364" s="189"/>
    </row>
    <row r="365">
      <c r="A365" s="188"/>
      <c r="E365" s="189"/>
      <c r="F365" s="189"/>
    </row>
    <row r="366">
      <c r="A366" s="188"/>
      <c r="E366" s="189"/>
      <c r="F366" s="189"/>
    </row>
    <row r="367">
      <c r="A367" s="188"/>
      <c r="E367" s="189"/>
      <c r="F367" s="189"/>
    </row>
    <row r="368">
      <c r="A368" s="188"/>
      <c r="E368" s="189"/>
      <c r="F368" s="189"/>
    </row>
    <row r="369">
      <c r="A369" s="188"/>
      <c r="E369" s="189"/>
      <c r="F369" s="189"/>
    </row>
    <row r="370">
      <c r="A370" s="188"/>
      <c r="E370" s="189"/>
      <c r="F370" s="189"/>
    </row>
    <row r="371">
      <c r="A371" s="188"/>
      <c r="E371" s="189"/>
      <c r="F371" s="189"/>
    </row>
    <row r="372">
      <c r="A372" s="188"/>
      <c r="E372" s="189"/>
      <c r="F372" s="189"/>
    </row>
    <row r="373">
      <c r="A373" s="188"/>
      <c r="E373" s="189"/>
      <c r="F373" s="189"/>
    </row>
    <row r="374">
      <c r="A374" s="188"/>
      <c r="E374" s="189"/>
      <c r="F374" s="189"/>
    </row>
    <row r="375">
      <c r="A375" s="188"/>
      <c r="E375" s="189"/>
      <c r="F375" s="189"/>
    </row>
    <row r="376">
      <c r="A376" s="188"/>
      <c r="E376" s="189"/>
      <c r="F376" s="189"/>
    </row>
    <row r="377">
      <c r="A377" s="188"/>
      <c r="E377" s="189"/>
      <c r="F377" s="189"/>
    </row>
    <row r="378">
      <c r="A378" s="188"/>
      <c r="E378" s="189"/>
      <c r="F378" s="189"/>
    </row>
    <row r="379">
      <c r="A379" s="188"/>
      <c r="E379" s="189"/>
      <c r="F379" s="189"/>
    </row>
    <row r="380">
      <c r="A380" s="188"/>
      <c r="E380" s="189"/>
      <c r="F380" s="189"/>
    </row>
    <row r="381">
      <c r="A381" s="188"/>
      <c r="E381" s="189"/>
      <c r="F381" s="189"/>
    </row>
    <row r="382">
      <c r="A382" s="188"/>
      <c r="E382" s="189"/>
      <c r="F382" s="189"/>
    </row>
    <row r="383">
      <c r="A383" s="188"/>
      <c r="E383" s="189"/>
      <c r="F383" s="189"/>
    </row>
    <row r="384">
      <c r="A384" s="188"/>
      <c r="E384" s="189"/>
      <c r="F384" s="189"/>
    </row>
    <row r="385">
      <c r="A385" s="188"/>
      <c r="E385" s="189"/>
      <c r="F385" s="189"/>
    </row>
    <row r="386">
      <c r="A386" s="188"/>
      <c r="E386" s="189"/>
      <c r="F386" s="189"/>
    </row>
    <row r="387">
      <c r="A387" s="188"/>
      <c r="E387" s="189"/>
      <c r="F387" s="189"/>
    </row>
    <row r="388">
      <c r="A388" s="188"/>
      <c r="E388" s="189"/>
      <c r="F388" s="189"/>
    </row>
    <row r="389">
      <c r="A389" s="188"/>
      <c r="E389" s="189"/>
      <c r="F389" s="189"/>
    </row>
    <row r="390">
      <c r="A390" s="188"/>
      <c r="E390" s="189"/>
      <c r="F390" s="189"/>
    </row>
    <row r="391">
      <c r="A391" s="188"/>
      <c r="E391" s="189"/>
      <c r="F391" s="189"/>
    </row>
    <row r="392">
      <c r="A392" s="188"/>
      <c r="E392" s="189"/>
      <c r="F392" s="189"/>
    </row>
    <row r="393">
      <c r="A393" s="188"/>
      <c r="E393" s="189"/>
      <c r="F393" s="189"/>
    </row>
    <row r="394">
      <c r="A394" s="188"/>
      <c r="E394" s="189"/>
      <c r="F394" s="189"/>
    </row>
    <row r="395">
      <c r="A395" s="188"/>
      <c r="E395" s="189"/>
      <c r="F395" s="189"/>
    </row>
    <row r="396">
      <c r="A396" s="188"/>
      <c r="E396" s="189"/>
      <c r="F396" s="189"/>
    </row>
    <row r="397">
      <c r="A397" s="188"/>
      <c r="E397" s="189"/>
      <c r="F397" s="189"/>
    </row>
    <row r="398">
      <c r="A398" s="188"/>
      <c r="E398" s="189"/>
      <c r="F398" s="189"/>
    </row>
    <row r="399">
      <c r="A399" s="188"/>
      <c r="E399" s="189"/>
      <c r="F399" s="189"/>
    </row>
    <row r="400">
      <c r="A400" s="188"/>
      <c r="E400" s="189"/>
      <c r="F400" s="189"/>
    </row>
    <row r="401">
      <c r="A401" s="188"/>
      <c r="E401" s="189"/>
      <c r="F401" s="189"/>
    </row>
    <row r="402">
      <c r="A402" s="188"/>
      <c r="E402" s="189"/>
      <c r="F402" s="189"/>
    </row>
    <row r="403">
      <c r="A403" s="188"/>
      <c r="E403" s="189"/>
      <c r="F403" s="189"/>
    </row>
    <row r="404">
      <c r="A404" s="188"/>
      <c r="E404" s="189"/>
      <c r="F404" s="189"/>
    </row>
    <row r="405">
      <c r="A405" s="188"/>
      <c r="E405" s="189"/>
      <c r="F405" s="189"/>
    </row>
    <row r="406">
      <c r="A406" s="188"/>
      <c r="E406" s="189"/>
      <c r="F406" s="189"/>
    </row>
    <row r="407">
      <c r="A407" s="188"/>
      <c r="E407" s="189"/>
      <c r="F407" s="189"/>
    </row>
    <row r="408">
      <c r="A408" s="188"/>
      <c r="E408" s="189"/>
      <c r="F408" s="189"/>
    </row>
    <row r="409">
      <c r="A409" s="188"/>
      <c r="E409" s="189"/>
      <c r="F409" s="189"/>
    </row>
    <row r="410">
      <c r="A410" s="188"/>
      <c r="E410" s="189"/>
      <c r="F410" s="189"/>
    </row>
    <row r="411">
      <c r="A411" s="188"/>
      <c r="E411" s="189"/>
      <c r="F411" s="189"/>
    </row>
    <row r="412">
      <c r="A412" s="188"/>
      <c r="E412" s="189"/>
      <c r="F412" s="189"/>
    </row>
    <row r="413">
      <c r="A413" s="188"/>
      <c r="E413" s="189"/>
      <c r="F413" s="189"/>
    </row>
    <row r="414">
      <c r="A414" s="188"/>
      <c r="E414" s="189"/>
      <c r="F414" s="189"/>
    </row>
    <row r="415">
      <c r="A415" s="188"/>
      <c r="E415" s="189"/>
      <c r="F415" s="189"/>
    </row>
    <row r="416">
      <c r="A416" s="188"/>
      <c r="E416" s="189"/>
      <c r="F416" s="189"/>
    </row>
    <row r="417">
      <c r="A417" s="188"/>
      <c r="E417" s="189"/>
      <c r="F417" s="189"/>
    </row>
    <row r="418">
      <c r="A418" s="188"/>
      <c r="E418" s="189"/>
      <c r="F418" s="189"/>
    </row>
    <row r="419">
      <c r="A419" s="188"/>
      <c r="E419" s="189"/>
      <c r="F419" s="189"/>
    </row>
    <row r="420">
      <c r="A420" s="188"/>
      <c r="E420" s="189"/>
      <c r="F420" s="189"/>
    </row>
    <row r="421">
      <c r="A421" s="188"/>
      <c r="E421" s="189"/>
      <c r="F421" s="189"/>
    </row>
    <row r="422">
      <c r="A422" s="188"/>
      <c r="E422" s="189"/>
      <c r="F422" s="189"/>
    </row>
    <row r="423">
      <c r="A423" s="188"/>
      <c r="E423" s="189"/>
      <c r="F423" s="189"/>
    </row>
    <row r="424">
      <c r="A424" s="188"/>
      <c r="E424" s="189"/>
      <c r="F424" s="189"/>
    </row>
    <row r="425">
      <c r="A425" s="188"/>
      <c r="E425" s="189"/>
      <c r="F425" s="189"/>
    </row>
    <row r="426">
      <c r="A426" s="188"/>
      <c r="E426" s="189"/>
      <c r="F426" s="189"/>
    </row>
    <row r="427">
      <c r="A427" s="188"/>
      <c r="E427" s="189"/>
      <c r="F427" s="189"/>
    </row>
    <row r="428">
      <c r="A428" s="188"/>
      <c r="E428" s="189"/>
      <c r="F428" s="189"/>
    </row>
    <row r="429">
      <c r="A429" s="188"/>
      <c r="E429" s="189"/>
      <c r="F429" s="189"/>
    </row>
    <row r="430">
      <c r="A430" s="188"/>
      <c r="E430" s="189"/>
      <c r="F430" s="189"/>
    </row>
    <row r="431">
      <c r="A431" s="188"/>
      <c r="E431" s="189"/>
      <c r="F431" s="189"/>
    </row>
    <row r="432">
      <c r="A432" s="188"/>
      <c r="E432" s="189"/>
      <c r="F432" s="189"/>
    </row>
    <row r="433">
      <c r="A433" s="188"/>
      <c r="E433" s="189"/>
      <c r="F433" s="189"/>
    </row>
    <row r="434">
      <c r="A434" s="188"/>
      <c r="E434" s="189"/>
      <c r="F434" s="189"/>
    </row>
    <row r="435">
      <c r="A435" s="188"/>
      <c r="E435" s="189"/>
      <c r="F435" s="189"/>
    </row>
    <row r="436">
      <c r="A436" s="188"/>
      <c r="E436" s="189"/>
      <c r="F436" s="189"/>
    </row>
    <row r="437">
      <c r="A437" s="188"/>
      <c r="E437" s="189"/>
      <c r="F437" s="189"/>
    </row>
    <row r="438">
      <c r="A438" s="188"/>
      <c r="E438" s="189"/>
      <c r="F438" s="189"/>
    </row>
    <row r="439">
      <c r="A439" s="188"/>
      <c r="E439" s="189"/>
      <c r="F439" s="189"/>
    </row>
    <row r="440">
      <c r="A440" s="188"/>
      <c r="E440" s="189"/>
      <c r="F440" s="189"/>
    </row>
    <row r="441">
      <c r="A441" s="188"/>
      <c r="E441" s="189"/>
      <c r="F441" s="189"/>
    </row>
    <row r="442">
      <c r="A442" s="188"/>
      <c r="E442" s="189"/>
      <c r="F442" s="189"/>
    </row>
    <row r="443">
      <c r="A443" s="188"/>
      <c r="E443" s="189"/>
      <c r="F443" s="189"/>
    </row>
    <row r="444">
      <c r="A444" s="188"/>
      <c r="E444" s="189"/>
      <c r="F444" s="189"/>
    </row>
    <row r="445">
      <c r="A445" s="188"/>
      <c r="E445" s="189"/>
      <c r="F445" s="189"/>
    </row>
    <row r="446">
      <c r="A446" s="188"/>
      <c r="E446" s="189"/>
      <c r="F446" s="189"/>
    </row>
    <row r="447">
      <c r="A447" s="188"/>
      <c r="E447" s="189"/>
      <c r="F447" s="189"/>
    </row>
    <row r="448">
      <c r="A448" s="188"/>
      <c r="E448" s="189"/>
      <c r="F448" s="189"/>
    </row>
    <row r="449">
      <c r="A449" s="188"/>
      <c r="E449" s="189"/>
      <c r="F449" s="189"/>
    </row>
    <row r="450">
      <c r="A450" s="188"/>
      <c r="E450" s="189"/>
      <c r="F450" s="189"/>
    </row>
    <row r="451">
      <c r="A451" s="188"/>
      <c r="E451" s="189"/>
      <c r="F451" s="189"/>
    </row>
    <row r="452">
      <c r="A452" s="188"/>
      <c r="E452" s="189"/>
      <c r="F452" s="189"/>
    </row>
    <row r="453">
      <c r="A453" s="188"/>
      <c r="E453" s="189"/>
      <c r="F453" s="189"/>
    </row>
    <row r="454">
      <c r="A454" s="188"/>
      <c r="E454" s="189"/>
      <c r="F454" s="189"/>
    </row>
    <row r="455">
      <c r="A455" s="188"/>
      <c r="E455" s="189"/>
      <c r="F455" s="189"/>
    </row>
    <row r="456">
      <c r="A456" s="188"/>
      <c r="E456" s="189"/>
      <c r="F456" s="189"/>
    </row>
    <row r="457">
      <c r="A457" s="188"/>
      <c r="E457" s="189"/>
      <c r="F457" s="189"/>
    </row>
    <row r="458">
      <c r="A458" s="188"/>
      <c r="E458" s="189"/>
      <c r="F458" s="189"/>
    </row>
    <row r="459">
      <c r="A459" s="188"/>
      <c r="E459" s="189"/>
      <c r="F459" s="189"/>
    </row>
    <row r="460">
      <c r="A460" s="188"/>
      <c r="E460" s="189"/>
      <c r="F460" s="189"/>
    </row>
    <row r="461">
      <c r="A461" s="188"/>
      <c r="E461" s="189"/>
      <c r="F461" s="189"/>
    </row>
    <row r="462">
      <c r="A462" s="188"/>
      <c r="E462" s="189"/>
      <c r="F462" s="189"/>
    </row>
    <row r="463">
      <c r="A463" s="188"/>
      <c r="E463" s="189"/>
      <c r="F463" s="189"/>
    </row>
    <row r="464">
      <c r="A464" s="188"/>
      <c r="E464" s="189"/>
      <c r="F464" s="189"/>
    </row>
    <row r="465">
      <c r="A465" s="188"/>
      <c r="E465" s="189"/>
      <c r="F465" s="189"/>
    </row>
    <row r="466">
      <c r="A466" s="188"/>
      <c r="E466" s="189"/>
      <c r="F466" s="189"/>
    </row>
    <row r="467">
      <c r="A467" s="188"/>
      <c r="E467" s="189"/>
      <c r="F467" s="189"/>
    </row>
    <row r="468">
      <c r="A468" s="188"/>
      <c r="E468" s="189"/>
      <c r="F468" s="189"/>
    </row>
    <row r="469">
      <c r="A469" s="188"/>
      <c r="E469" s="189"/>
      <c r="F469" s="189"/>
    </row>
    <row r="470">
      <c r="A470" s="188"/>
      <c r="E470" s="189"/>
      <c r="F470" s="189"/>
    </row>
    <row r="471">
      <c r="A471" s="188"/>
      <c r="E471" s="189"/>
      <c r="F471" s="189"/>
    </row>
    <row r="472">
      <c r="A472" s="188"/>
      <c r="E472" s="189"/>
      <c r="F472" s="189"/>
    </row>
    <row r="473">
      <c r="A473" s="188"/>
      <c r="E473" s="189"/>
      <c r="F473" s="189"/>
    </row>
    <row r="474">
      <c r="A474" s="188"/>
      <c r="E474" s="189"/>
      <c r="F474" s="189"/>
    </row>
    <row r="475">
      <c r="A475" s="188"/>
      <c r="E475" s="189"/>
      <c r="F475" s="189"/>
    </row>
    <row r="476">
      <c r="A476" s="188"/>
      <c r="E476" s="189"/>
      <c r="F476" s="189"/>
    </row>
    <row r="477">
      <c r="A477" s="188"/>
      <c r="E477" s="189"/>
      <c r="F477" s="189"/>
    </row>
    <row r="478">
      <c r="A478" s="188"/>
      <c r="E478" s="189"/>
      <c r="F478" s="189"/>
    </row>
    <row r="479">
      <c r="A479" s="188"/>
      <c r="E479" s="189"/>
      <c r="F479" s="189"/>
    </row>
    <row r="480">
      <c r="A480" s="188"/>
      <c r="E480" s="189"/>
      <c r="F480" s="189"/>
    </row>
    <row r="481">
      <c r="A481" s="188"/>
      <c r="E481" s="189"/>
      <c r="F481" s="189"/>
    </row>
    <row r="482">
      <c r="A482" s="188"/>
      <c r="E482" s="189"/>
      <c r="F482" s="189"/>
    </row>
    <row r="483">
      <c r="A483" s="188"/>
      <c r="E483" s="189"/>
      <c r="F483" s="189"/>
    </row>
    <row r="484">
      <c r="A484" s="188"/>
      <c r="E484" s="189"/>
      <c r="F484" s="189"/>
    </row>
    <row r="485">
      <c r="A485" s="188"/>
      <c r="E485" s="189"/>
      <c r="F485" s="189"/>
    </row>
    <row r="486">
      <c r="A486" s="188"/>
      <c r="E486" s="189"/>
      <c r="F486" s="189"/>
    </row>
    <row r="487">
      <c r="A487" s="188"/>
      <c r="E487" s="189"/>
      <c r="F487" s="189"/>
    </row>
    <row r="488">
      <c r="A488" s="188"/>
      <c r="E488" s="189"/>
      <c r="F488" s="189"/>
    </row>
    <row r="489">
      <c r="A489" s="188"/>
      <c r="E489" s="189"/>
      <c r="F489" s="189"/>
    </row>
    <row r="490">
      <c r="A490" s="188"/>
      <c r="E490" s="189"/>
      <c r="F490" s="189"/>
    </row>
    <row r="491">
      <c r="A491" s="188"/>
      <c r="E491" s="189"/>
      <c r="F491" s="189"/>
    </row>
    <row r="492">
      <c r="A492" s="188"/>
      <c r="E492" s="189"/>
      <c r="F492" s="189"/>
    </row>
    <row r="493">
      <c r="A493" s="188"/>
      <c r="E493" s="189"/>
      <c r="F493" s="189"/>
    </row>
    <row r="494">
      <c r="A494" s="188"/>
      <c r="E494" s="189"/>
      <c r="F494" s="189"/>
    </row>
    <row r="495">
      <c r="A495" s="188"/>
      <c r="E495" s="189"/>
      <c r="F495" s="189"/>
    </row>
    <row r="496">
      <c r="A496" s="188"/>
      <c r="E496" s="189"/>
      <c r="F496" s="189"/>
    </row>
    <row r="497">
      <c r="A497" s="188"/>
      <c r="E497" s="189"/>
      <c r="F497" s="189"/>
    </row>
    <row r="498">
      <c r="A498" s="188"/>
      <c r="E498" s="189"/>
      <c r="F498" s="189"/>
    </row>
    <row r="499">
      <c r="A499" s="188"/>
      <c r="E499" s="189"/>
      <c r="F499" s="189"/>
    </row>
    <row r="500">
      <c r="A500" s="188"/>
      <c r="E500" s="189"/>
      <c r="F500" s="189"/>
    </row>
    <row r="501">
      <c r="A501" s="188"/>
      <c r="E501" s="189"/>
      <c r="F501" s="189"/>
    </row>
    <row r="502">
      <c r="A502" s="188"/>
      <c r="E502" s="189"/>
      <c r="F502" s="189"/>
    </row>
    <row r="503">
      <c r="A503" s="188"/>
      <c r="E503" s="189"/>
      <c r="F503" s="189"/>
    </row>
    <row r="504">
      <c r="A504" s="188"/>
      <c r="E504" s="189"/>
      <c r="F504" s="189"/>
    </row>
    <row r="505">
      <c r="A505" s="188"/>
      <c r="E505" s="189"/>
      <c r="F505" s="189"/>
    </row>
    <row r="506">
      <c r="A506" s="188"/>
      <c r="E506" s="189"/>
      <c r="F506" s="189"/>
    </row>
    <row r="507">
      <c r="A507" s="188"/>
      <c r="E507" s="189"/>
      <c r="F507" s="189"/>
    </row>
    <row r="508">
      <c r="A508" s="188"/>
      <c r="E508" s="189"/>
      <c r="F508" s="189"/>
    </row>
    <row r="509">
      <c r="A509" s="188"/>
      <c r="E509" s="189"/>
      <c r="F509" s="189"/>
    </row>
    <row r="510">
      <c r="A510" s="188"/>
      <c r="E510" s="189"/>
      <c r="F510" s="189"/>
    </row>
    <row r="511">
      <c r="A511" s="188"/>
      <c r="E511" s="189"/>
      <c r="F511" s="189"/>
    </row>
    <row r="512">
      <c r="A512" s="188"/>
      <c r="E512" s="189"/>
      <c r="F512" s="189"/>
    </row>
    <row r="513">
      <c r="A513" s="188"/>
      <c r="E513" s="189"/>
      <c r="F513" s="189"/>
    </row>
    <row r="514">
      <c r="A514" s="188"/>
      <c r="E514" s="189"/>
      <c r="F514" s="189"/>
    </row>
    <row r="515">
      <c r="A515" s="188"/>
      <c r="E515" s="189"/>
      <c r="F515" s="189"/>
    </row>
    <row r="516">
      <c r="A516" s="188"/>
      <c r="E516" s="189"/>
      <c r="F516" s="189"/>
    </row>
    <row r="517">
      <c r="A517" s="188"/>
      <c r="E517" s="189"/>
      <c r="F517" s="189"/>
    </row>
    <row r="518">
      <c r="A518" s="188"/>
      <c r="E518" s="189"/>
      <c r="F518" s="189"/>
    </row>
    <row r="519">
      <c r="A519" s="188"/>
      <c r="E519" s="189"/>
      <c r="F519" s="189"/>
    </row>
    <row r="520">
      <c r="A520" s="188"/>
      <c r="E520" s="189"/>
      <c r="F520" s="189"/>
    </row>
    <row r="521">
      <c r="A521" s="188"/>
      <c r="E521" s="189"/>
      <c r="F521" s="189"/>
    </row>
    <row r="522">
      <c r="A522" s="188"/>
      <c r="E522" s="189"/>
      <c r="F522" s="189"/>
    </row>
    <row r="523">
      <c r="A523" s="188"/>
      <c r="E523" s="189"/>
      <c r="F523" s="189"/>
    </row>
    <row r="524">
      <c r="A524" s="188"/>
      <c r="E524" s="189"/>
      <c r="F524" s="189"/>
    </row>
    <row r="525">
      <c r="A525" s="188"/>
      <c r="E525" s="189"/>
      <c r="F525" s="189"/>
    </row>
    <row r="526">
      <c r="A526" s="188"/>
      <c r="E526" s="189"/>
      <c r="F526" s="189"/>
    </row>
    <row r="527">
      <c r="A527" s="188"/>
      <c r="E527" s="189"/>
      <c r="F527" s="189"/>
    </row>
    <row r="528">
      <c r="A528" s="188"/>
      <c r="E528" s="189"/>
      <c r="F528" s="189"/>
    </row>
    <row r="529">
      <c r="A529" s="188"/>
      <c r="E529" s="189"/>
      <c r="F529" s="189"/>
    </row>
    <row r="530">
      <c r="A530" s="188"/>
      <c r="E530" s="189"/>
      <c r="F530" s="189"/>
    </row>
    <row r="531">
      <c r="A531" s="188"/>
      <c r="E531" s="189"/>
      <c r="F531" s="189"/>
    </row>
    <row r="532">
      <c r="A532" s="188"/>
      <c r="E532" s="189"/>
      <c r="F532" s="189"/>
    </row>
    <row r="533">
      <c r="A533" s="188"/>
      <c r="E533" s="189"/>
      <c r="F533" s="189"/>
    </row>
    <row r="534">
      <c r="A534" s="188"/>
      <c r="E534" s="189"/>
      <c r="F534" s="189"/>
    </row>
    <row r="535">
      <c r="A535" s="188"/>
      <c r="E535" s="189"/>
      <c r="F535" s="189"/>
    </row>
    <row r="536">
      <c r="A536" s="188"/>
      <c r="E536" s="189"/>
      <c r="F536" s="189"/>
    </row>
    <row r="537">
      <c r="A537" s="188"/>
      <c r="E537" s="189"/>
      <c r="F537" s="189"/>
    </row>
    <row r="538">
      <c r="A538" s="188"/>
      <c r="E538" s="189"/>
      <c r="F538" s="189"/>
    </row>
    <row r="539">
      <c r="A539" s="188"/>
      <c r="E539" s="189"/>
      <c r="F539" s="189"/>
    </row>
    <row r="540">
      <c r="A540" s="188"/>
      <c r="E540" s="189"/>
      <c r="F540" s="189"/>
    </row>
    <row r="541">
      <c r="A541" s="188"/>
      <c r="E541" s="189"/>
      <c r="F541" s="189"/>
    </row>
    <row r="542">
      <c r="A542" s="188"/>
      <c r="E542" s="189"/>
      <c r="F542" s="189"/>
    </row>
    <row r="543">
      <c r="A543" s="188"/>
      <c r="E543" s="189"/>
      <c r="F543" s="189"/>
    </row>
    <row r="544">
      <c r="A544" s="188"/>
      <c r="E544" s="189"/>
      <c r="F544" s="189"/>
    </row>
    <row r="545">
      <c r="A545" s="188"/>
      <c r="E545" s="189"/>
      <c r="F545" s="189"/>
    </row>
    <row r="546">
      <c r="A546" s="188"/>
      <c r="E546" s="189"/>
      <c r="F546" s="189"/>
    </row>
    <row r="547">
      <c r="A547" s="188"/>
      <c r="E547" s="189"/>
      <c r="F547" s="189"/>
    </row>
    <row r="548">
      <c r="A548" s="188"/>
      <c r="E548" s="189"/>
      <c r="F548" s="189"/>
    </row>
    <row r="549">
      <c r="A549" s="188"/>
      <c r="E549" s="189"/>
      <c r="F549" s="189"/>
    </row>
    <row r="550">
      <c r="A550" s="188"/>
      <c r="E550" s="189"/>
      <c r="F550" s="189"/>
    </row>
    <row r="551">
      <c r="A551" s="188"/>
      <c r="E551" s="189"/>
      <c r="F551" s="189"/>
    </row>
    <row r="552">
      <c r="A552" s="188"/>
      <c r="E552" s="189"/>
      <c r="F552" s="189"/>
    </row>
    <row r="553">
      <c r="A553" s="188"/>
      <c r="E553" s="189"/>
      <c r="F553" s="189"/>
    </row>
    <row r="554">
      <c r="A554" s="188"/>
      <c r="E554" s="189"/>
      <c r="F554" s="189"/>
    </row>
    <row r="555">
      <c r="A555" s="188"/>
      <c r="E555" s="189"/>
      <c r="F555" s="189"/>
    </row>
    <row r="556">
      <c r="A556" s="188"/>
      <c r="E556" s="189"/>
      <c r="F556" s="189"/>
    </row>
    <row r="557">
      <c r="A557" s="188"/>
      <c r="E557" s="189"/>
      <c r="F557" s="189"/>
    </row>
    <row r="558">
      <c r="A558" s="188"/>
      <c r="E558" s="189"/>
      <c r="F558" s="189"/>
    </row>
    <row r="559">
      <c r="A559" s="188"/>
      <c r="E559" s="189"/>
      <c r="F559" s="189"/>
    </row>
    <row r="560">
      <c r="A560" s="188"/>
      <c r="E560" s="189"/>
      <c r="F560" s="189"/>
    </row>
    <row r="561">
      <c r="A561" s="188"/>
      <c r="E561" s="189"/>
      <c r="F561" s="189"/>
    </row>
    <row r="562">
      <c r="A562" s="188"/>
      <c r="E562" s="189"/>
      <c r="F562" s="189"/>
    </row>
    <row r="563">
      <c r="A563" s="188"/>
      <c r="E563" s="189"/>
      <c r="F563" s="189"/>
    </row>
    <row r="564">
      <c r="A564" s="188"/>
      <c r="E564" s="189"/>
      <c r="F564" s="189"/>
    </row>
    <row r="565">
      <c r="A565" s="188"/>
      <c r="E565" s="189"/>
      <c r="F565" s="189"/>
    </row>
    <row r="566">
      <c r="A566" s="188"/>
      <c r="E566" s="189"/>
      <c r="F566" s="189"/>
    </row>
    <row r="567">
      <c r="A567" s="188"/>
      <c r="E567" s="189"/>
      <c r="F567" s="189"/>
    </row>
    <row r="568">
      <c r="A568" s="188"/>
      <c r="E568" s="189"/>
      <c r="F568" s="189"/>
    </row>
    <row r="569">
      <c r="A569" s="188"/>
      <c r="E569" s="189"/>
      <c r="F569" s="189"/>
    </row>
    <row r="570">
      <c r="A570" s="188"/>
      <c r="E570" s="189"/>
      <c r="F570" s="189"/>
    </row>
    <row r="571">
      <c r="A571" s="188"/>
      <c r="E571" s="189"/>
      <c r="F571" s="189"/>
    </row>
    <row r="572">
      <c r="A572" s="188"/>
      <c r="E572" s="189"/>
      <c r="F572" s="189"/>
    </row>
    <row r="573">
      <c r="A573" s="188"/>
      <c r="E573" s="189"/>
      <c r="F573" s="189"/>
    </row>
    <row r="574">
      <c r="A574" s="188"/>
      <c r="E574" s="189"/>
      <c r="F574" s="189"/>
    </row>
    <row r="575">
      <c r="A575" s="188"/>
      <c r="E575" s="189"/>
      <c r="F575" s="189"/>
    </row>
    <row r="576">
      <c r="A576" s="188"/>
      <c r="E576" s="189"/>
      <c r="F576" s="189"/>
    </row>
    <row r="577">
      <c r="A577" s="188"/>
      <c r="E577" s="189"/>
      <c r="F577" s="189"/>
    </row>
    <row r="578">
      <c r="A578" s="188"/>
      <c r="E578" s="189"/>
      <c r="F578" s="189"/>
    </row>
    <row r="579">
      <c r="A579" s="188"/>
      <c r="E579" s="189"/>
      <c r="F579" s="189"/>
    </row>
    <row r="580">
      <c r="A580" s="188"/>
      <c r="E580" s="189"/>
      <c r="F580" s="189"/>
    </row>
    <row r="581">
      <c r="A581" s="188"/>
      <c r="E581" s="189"/>
      <c r="F581" s="189"/>
    </row>
    <row r="582">
      <c r="A582" s="188"/>
      <c r="E582" s="189"/>
      <c r="F582" s="189"/>
    </row>
    <row r="583">
      <c r="A583" s="188"/>
      <c r="E583" s="189"/>
      <c r="F583" s="189"/>
    </row>
    <row r="584">
      <c r="A584" s="188"/>
      <c r="E584" s="189"/>
      <c r="F584" s="189"/>
    </row>
    <row r="585">
      <c r="A585" s="188"/>
      <c r="E585" s="189"/>
      <c r="F585" s="189"/>
    </row>
    <row r="586">
      <c r="A586" s="188"/>
      <c r="E586" s="189"/>
      <c r="F586" s="189"/>
    </row>
    <row r="587">
      <c r="A587" s="188"/>
      <c r="E587" s="189"/>
      <c r="F587" s="189"/>
    </row>
    <row r="588">
      <c r="A588" s="188"/>
      <c r="E588" s="189"/>
      <c r="F588" s="189"/>
    </row>
    <row r="589">
      <c r="A589" s="188"/>
      <c r="E589" s="189"/>
      <c r="F589" s="189"/>
    </row>
    <row r="590">
      <c r="A590" s="188"/>
      <c r="E590" s="189"/>
      <c r="F590" s="189"/>
    </row>
    <row r="591">
      <c r="A591" s="188"/>
      <c r="E591" s="189"/>
      <c r="F591" s="189"/>
    </row>
    <row r="592">
      <c r="A592" s="188"/>
      <c r="E592" s="189"/>
      <c r="F592" s="189"/>
    </row>
    <row r="593">
      <c r="A593" s="188"/>
      <c r="E593" s="189"/>
      <c r="F593" s="189"/>
    </row>
    <row r="594">
      <c r="A594" s="188"/>
      <c r="E594" s="189"/>
      <c r="F594" s="189"/>
    </row>
    <row r="595">
      <c r="A595" s="188"/>
      <c r="E595" s="189"/>
      <c r="F595" s="189"/>
    </row>
    <row r="596">
      <c r="A596" s="188"/>
      <c r="E596" s="189"/>
      <c r="F596" s="189"/>
    </row>
    <row r="597">
      <c r="A597" s="188"/>
      <c r="E597" s="189"/>
      <c r="F597" s="189"/>
    </row>
    <row r="598">
      <c r="A598" s="188"/>
      <c r="E598" s="189"/>
      <c r="F598" s="189"/>
    </row>
    <row r="599">
      <c r="A599" s="188"/>
      <c r="E599" s="189"/>
      <c r="F599" s="189"/>
    </row>
    <row r="600">
      <c r="A600" s="188"/>
      <c r="E600" s="189"/>
      <c r="F600" s="189"/>
    </row>
    <row r="601">
      <c r="A601" s="188"/>
      <c r="E601" s="189"/>
      <c r="F601" s="189"/>
    </row>
    <row r="602">
      <c r="A602" s="188"/>
      <c r="E602" s="189"/>
      <c r="F602" s="189"/>
    </row>
    <row r="603">
      <c r="A603" s="188"/>
      <c r="E603" s="189"/>
      <c r="F603" s="189"/>
    </row>
    <row r="604">
      <c r="A604" s="188"/>
      <c r="E604" s="189"/>
      <c r="F604" s="189"/>
    </row>
    <row r="605">
      <c r="A605" s="188"/>
      <c r="E605" s="189"/>
      <c r="F605" s="189"/>
    </row>
    <row r="606">
      <c r="A606" s="188"/>
      <c r="E606" s="189"/>
      <c r="F606" s="189"/>
    </row>
    <row r="607">
      <c r="A607" s="188"/>
      <c r="E607" s="189"/>
      <c r="F607" s="189"/>
    </row>
    <row r="608">
      <c r="A608" s="188"/>
      <c r="E608" s="189"/>
      <c r="F608" s="189"/>
    </row>
    <row r="609">
      <c r="A609" s="188"/>
      <c r="E609" s="189"/>
      <c r="F609" s="189"/>
    </row>
    <row r="610">
      <c r="A610" s="188"/>
      <c r="E610" s="189"/>
      <c r="F610" s="189"/>
    </row>
    <row r="611">
      <c r="A611" s="188"/>
      <c r="E611" s="189"/>
      <c r="F611" s="189"/>
    </row>
    <row r="612">
      <c r="A612" s="188"/>
      <c r="E612" s="189"/>
      <c r="F612" s="189"/>
    </row>
    <row r="613">
      <c r="A613" s="188"/>
      <c r="E613" s="189"/>
      <c r="F613" s="189"/>
    </row>
    <row r="614">
      <c r="A614" s="188"/>
      <c r="E614" s="189"/>
      <c r="F614" s="189"/>
    </row>
    <row r="615">
      <c r="A615" s="188"/>
      <c r="E615" s="189"/>
      <c r="F615" s="189"/>
    </row>
    <row r="616">
      <c r="A616" s="188"/>
      <c r="E616" s="189"/>
      <c r="F616" s="189"/>
    </row>
    <row r="617">
      <c r="A617" s="188"/>
      <c r="E617" s="189"/>
      <c r="F617" s="189"/>
    </row>
    <row r="618">
      <c r="A618" s="188"/>
      <c r="E618" s="189"/>
      <c r="F618" s="189"/>
    </row>
    <row r="619">
      <c r="A619" s="188"/>
      <c r="E619" s="189"/>
      <c r="F619" s="189"/>
    </row>
    <row r="620">
      <c r="A620" s="188"/>
      <c r="E620" s="189"/>
      <c r="F620" s="189"/>
    </row>
    <row r="621">
      <c r="A621" s="188"/>
      <c r="E621" s="189"/>
      <c r="F621" s="189"/>
    </row>
    <row r="622">
      <c r="A622" s="188"/>
      <c r="E622" s="189"/>
      <c r="F622" s="189"/>
    </row>
    <row r="623">
      <c r="A623" s="188"/>
      <c r="E623" s="189"/>
      <c r="F623" s="189"/>
    </row>
    <row r="624">
      <c r="A624" s="188"/>
      <c r="E624" s="189"/>
      <c r="F624" s="189"/>
    </row>
    <row r="625">
      <c r="A625" s="188"/>
      <c r="E625" s="189"/>
      <c r="F625" s="189"/>
    </row>
    <row r="626">
      <c r="A626" s="188"/>
      <c r="E626" s="189"/>
      <c r="F626" s="189"/>
    </row>
    <row r="627">
      <c r="A627" s="188"/>
      <c r="E627" s="189"/>
      <c r="F627" s="189"/>
    </row>
    <row r="628">
      <c r="A628" s="188"/>
      <c r="E628" s="189"/>
      <c r="F628" s="189"/>
    </row>
    <row r="629">
      <c r="A629" s="188"/>
      <c r="E629" s="189"/>
      <c r="F629" s="189"/>
    </row>
    <row r="630">
      <c r="A630" s="188"/>
      <c r="E630" s="189"/>
      <c r="F630" s="189"/>
    </row>
    <row r="631">
      <c r="A631" s="188"/>
      <c r="E631" s="189"/>
      <c r="F631" s="189"/>
    </row>
    <row r="632">
      <c r="A632" s="188"/>
      <c r="E632" s="189"/>
      <c r="F632" s="189"/>
    </row>
    <row r="633">
      <c r="A633" s="188"/>
      <c r="E633" s="189"/>
      <c r="F633" s="189"/>
    </row>
    <row r="634">
      <c r="A634" s="188"/>
      <c r="E634" s="189"/>
      <c r="F634" s="189"/>
    </row>
    <row r="635">
      <c r="A635" s="188"/>
      <c r="E635" s="189"/>
      <c r="F635" s="189"/>
    </row>
    <row r="636">
      <c r="A636" s="188"/>
      <c r="E636" s="189"/>
      <c r="F636" s="189"/>
    </row>
    <row r="637">
      <c r="A637" s="188"/>
      <c r="E637" s="189"/>
      <c r="F637" s="189"/>
    </row>
    <row r="638">
      <c r="A638" s="188"/>
      <c r="E638" s="189"/>
      <c r="F638" s="189"/>
    </row>
    <row r="639">
      <c r="A639" s="188"/>
      <c r="E639" s="189"/>
      <c r="F639" s="189"/>
    </row>
    <row r="640">
      <c r="A640" s="188"/>
      <c r="E640" s="189"/>
      <c r="F640" s="189"/>
    </row>
    <row r="641">
      <c r="A641" s="188"/>
      <c r="E641" s="189"/>
      <c r="F641" s="189"/>
    </row>
    <row r="642">
      <c r="A642" s="188"/>
      <c r="E642" s="189"/>
      <c r="F642" s="189"/>
    </row>
    <row r="643">
      <c r="A643" s="188"/>
      <c r="E643" s="189"/>
      <c r="F643" s="189"/>
    </row>
    <row r="644">
      <c r="A644" s="188"/>
      <c r="E644" s="189"/>
      <c r="F644" s="189"/>
    </row>
    <row r="645">
      <c r="A645" s="188"/>
      <c r="E645" s="189"/>
      <c r="F645" s="189"/>
    </row>
    <row r="646">
      <c r="A646" s="188"/>
      <c r="E646" s="189"/>
      <c r="F646" s="189"/>
    </row>
    <row r="647">
      <c r="A647" s="188"/>
      <c r="E647" s="189"/>
      <c r="F647" s="189"/>
    </row>
    <row r="648">
      <c r="A648" s="188"/>
      <c r="E648" s="189"/>
      <c r="F648" s="189"/>
    </row>
    <row r="649">
      <c r="A649" s="188"/>
      <c r="E649" s="189"/>
      <c r="F649" s="189"/>
    </row>
    <row r="650">
      <c r="A650" s="188"/>
      <c r="E650" s="189"/>
      <c r="F650" s="189"/>
    </row>
    <row r="651">
      <c r="A651" s="188"/>
      <c r="E651" s="189"/>
      <c r="F651" s="189"/>
    </row>
    <row r="652">
      <c r="A652" s="188"/>
      <c r="E652" s="189"/>
      <c r="F652" s="189"/>
    </row>
    <row r="653">
      <c r="A653" s="188"/>
      <c r="E653" s="189"/>
      <c r="F653" s="189"/>
    </row>
    <row r="654">
      <c r="A654" s="188"/>
      <c r="E654" s="189"/>
      <c r="F654" s="189"/>
    </row>
    <row r="655">
      <c r="A655" s="188"/>
      <c r="E655" s="189"/>
      <c r="F655" s="189"/>
    </row>
    <row r="656">
      <c r="A656" s="188"/>
      <c r="E656" s="189"/>
      <c r="F656" s="189"/>
    </row>
    <row r="657">
      <c r="A657" s="188"/>
      <c r="E657" s="189"/>
      <c r="F657" s="189"/>
    </row>
    <row r="658">
      <c r="A658" s="188"/>
      <c r="E658" s="189"/>
      <c r="F658" s="189"/>
    </row>
    <row r="659">
      <c r="A659" s="188"/>
      <c r="E659" s="189"/>
      <c r="F659" s="189"/>
    </row>
    <row r="660">
      <c r="A660" s="188"/>
      <c r="E660" s="189"/>
      <c r="F660" s="189"/>
    </row>
    <row r="661">
      <c r="A661" s="188"/>
      <c r="E661" s="189"/>
      <c r="F661" s="189"/>
    </row>
    <row r="662">
      <c r="A662" s="188"/>
      <c r="E662" s="189"/>
      <c r="F662" s="189"/>
    </row>
    <row r="663">
      <c r="A663" s="188"/>
      <c r="E663" s="189"/>
      <c r="F663" s="189"/>
    </row>
    <row r="664">
      <c r="A664" s="188"/>
      <c r="E664" s="189"/>
      <c r="F664" s="189"/>
    </row>
    <row r="665">
      <c r="A665" s="188"/>
      <c r="E665" s="189"/>
      <c r="F665" s="189"/>
    </row>
    <row r="666">
      <c r="A666" s="188"/>
      <c r="E666" s="189"/>
      <c r="F666" s="189"/>
    </row>
    <row r="667">
      <c r="A667" s="188"/>
      <c r="E667" s="189"/>
      <c r="F667" s="189"/>
    </row>
    <row r="668">
      <c r="A668" s="188"/>
      <c r="E668" s="189"/>
      <c r="F668" s="189"/>
    </row>
    <row r="669">
      <c r="A669" s="188"/>
      <c r="E669" s="189"/>
      <c r="F669" s="189"/>
    </row>
    <row r="670">
      <c r="A670" s="188"/>
      <c r="E670" s="189"/>
      <c r="F670" s="189"/>
    </row>
    <row r="671">
      <c r="A671" s="188"/>
      <c r="E671" s="189"/>
      <c r="F671" s="189"/>
    </row>
    <row r="672">
      <c r="A672" s="188"/>
      <c r="E672" s="189"/>
      <c r="F672" s="189"/>
    </row>
    <row r="673">
      <c r="A673" s="188"/>
      <c r="E673" s="189"/>
      <c r="F673" s="189"/>
    </row>
    <row r="674">
      <c r="A674" s="188"/>
      <c r="E674" s="189"/>
      <c r="F674" s="189"/>
    </row>
    <row r="675">
      <c r="A675" s="188"/>
      <c r="E675" s="189"/>
      <c r="F675" s="189"/>
    </row>
    <row r="676">
      <c r="A676" s="188"/>
      <c r="E676" s="189"/>
      <c r="F676" s="189"/>
    </row>
    <row r="677">
      <c r="A677" s="188"/>
      <c r="E677" s="189"/>
      <c r="F677" s="189"/>
    </row>
    <row r="678">
      <c r="A678" s="188"/>
      <c r="E678" s="189"/>
      <c r="F678" s="189"/>
    </row>
    <row r="679">
      <c r="A679" s="188"/>
      <c r="E679" s="189"/>
      <c r="F679" s="189"/>
    </row>
    <row r="680">
      <c r="A680" s="188"/>
      <c r="E680" s="189"/>
      <c r="F680" s="189"/>
    </row>
    <row r="681">
      <c r="A681" s="188"/>
      <c r="E681" s="189"/>
      <c r="F681" s="189"/>
    </row>
    <row r="682">
      <c r="A682" s="188"/>
      <c r="E682" s="189"/>
      <c r="F682" s="189"/>
    </row>
    <row r="683">
      <c r="A683" s="188"/>
      <c r="E683" s="189"/>
      <c r="F683" s="189"/>
    </row>
    <row r="684">
      <c r="A684" s="188"/>
      <c r="E684" s="189"/>
      <c r="F684" s="189"/>
    </row>
    <row r="685">
      <c r="A685" s="188"/>
      <c r="E685" s="189"/>
      <c r="F685" s="189"/>
    </row>
    <row r="686">
      <c r="A686" s="188"/>
      <c r="E686" s="189"/>
      <c r="F686" s="189"/>
    </row>
    <row r="687">
      <c r="A687" s="188"/>
      <c r="E687" s="189"/>
      <c r="F687" s="189"/>
    </row>
    <row r="688">
      <c r="A688" s="188"/>
      <c r="E688" s="189"/>
      <c r="F688" s="189"/>
    </row>
    <row r="689">
      <c r="A689" s="188"/>
      <c r="E689" s="189"/>
      <c r="F689" s="189"/>
    </row>
    <row r="690">
      <c r="A690" s="188"/>
      <c r="E690" s="189"/>
      <c r="F690" s="189"/>
    </row>
    <row r="691">
      <c r="A691" s="188"/>
      <c r="E691" s="189"/>
      <c r="F691" s="189"/>
    </row>
    <row r="692">
      <c r="A692" s="188"/>
      <c r="E692" s="189"/>
      <c r="F692" s="189"/>
    </row>
    <row r="693">
      <c r="A693" s="188"/>
      <c r="E693" s="189"/>
      <c r="F693" s="189"/>
    </row>
    <row r="694">
      <c r="A694" s="188"/>
      <c r="E694" s="189"/>
      <c r="F694" s="189"/>
    </row>
    <row r="695">
      <c r="A695" s="188"/>
      <c r="E695" s="189"/>
      <c r="F695" s="189"/>
    </row>
    <row r="696">
      <c r="A696" s="188"/>
      <c r="E696" s="189"/>
      <c r="F696" s="189"/>
    </row>
    <row r="697">
      <c r="A697" s="188"/>
      <c r="E697" s="189"/>
      <c r="F697" s="189"/>
    </row>
    <row r="698">
      <c r="A698" s="188"/>
      <c r="E698" s="189"/>
      <c r="F698" s="189"/>
    </row>
    <row r="699">
      <c r="A699" s="188"/>
      <c r="E699" s="189"/>
      <c r="F699" s="189"/>
    </row>
    <row r="700">
      <c r="A700" s="188"/>
      <c r="E700" s="189"/>
      <c r="F700" s="189"/>
    </row>
    <row r="701">
      <c r="A701" s="188"/>
      <c r="E701" s="189"/>
      <c r="F701" s="189"/>
    </row>
    <row r="702">
      <c r="A702" s="188"/>
      <c r="E702" s="189"/>
      <c r="F702" s="189"/>
    </row>
    <row r="703">
      <c r="A703" s="188"/>
      <c r="E703" s="189"/>
      <c r="F703" s="189"/>
    </row>
    <row r="704">
      <c r="A704" s="188"/>
      <c r="E704" s="189"/>
      <c r="F704" s="189"/>
    </row>
    <row r="705">
      <c r="A705" s="188"/>
      <c r="E705" s="189"/>
      <c r="F705" s="189"/>
    </row>
    <row r="706">
      <c r="A706" s="188"/>
      <c r="E706" s="189"/>
      <c r="F706" s="189"/>
    </row>
    <row r="707">
      <c r="A707" s="188"/>
      <c r="E707" s="189"/>
      <c r="F707" s="189"/>
    </row>
    <row r="708">
      <c r="A708" s="188"/>
      <c r="E708" s="189"/>
      <c r="F708" s="189"/>
    </row>
    <row r="709">
      <c r="A709" s="188"/>
      <c r="E709" s="189"/>
      <c r="F709" s="189"/>
    </row>
    <row r="710">
      <c r="A710" s="188"/>
      <c r="E710" s="189"/>
      <c r="F710" s="189"/>
    </row>
    <row r="711">
      <c r="A711" s="188"/>
      <c r="E711" s="189"/>
      <c r="F711" s="189"/>
    </row>
    <row r="712">
      <c r="A712" s="188"/>
      <c r="E712" s="189"/>
      <c r="F712" s="189"/>
    </row>
    <row r="713">
      <c r="A713" s="188"/>
      <c r="E713" s="189"/>
      <c r="F713" s="189"/>
    </row>
    <row r="714">
      <c r="A714" s="188"/>
      <c r="E714" s="189"/>
      <c r="F714" s="189"/>
    </row>
    <row r="715">
      <c r="A715" s="188"/>
      <c r="E715" s="189"/>
      <c r="F715" s="189"/>
    </row>
    <row r="716">
      <c r="A716" s="188"/>
      <c r="E716" s="189"/>
      <c r="F716" s="189"/>
    </row>
    <row r="717">
      <c r="A717" s="188"/>
      <c r="E717" s="189"/>
      <c r="F717" s="189"/>
    </row>
    <row r="718">
      <c r="A718" s="188"/>
      <c r="E718" s="189"/>
      <c r="F718" s="189"/>
    </row>
    <row r="719">
      <c r="A719" s="188"/>
      <c r="E719" s="189"/>
      <c r="F719" s="189"/>
    </row>
    <row r="720">
      <c r="A720" s="188"/>
      <c r="E720" s="189"/>
      <c r="F720" s="189"/>
    </row>
    <row r="721">
      <c r="A721" s="188"/>
      <c r="E721" s="189"/>
      <c r="F721" s="189"/>
    </row>
    <row r="722">
      <c r="A722" s="188"/>
      <c r="E722" s="189"/>
      <c r="F722" s="189"/>
    </row>
    <row r="723">
      <c r="A723" s="188"/>
      <c r="E723" s="189"/>
      <c r="F723" s="189"/>
    </row>
    <row r="724">
      <c r="A724" s="188"/>
      <c r="E724" s="189"/>
      <c r="F724" s="189"/>
    </row>
    <row r="725">
      <c r="A725" s="188"/>
      <c r="E725" s="189"/>
      <c r="F725" s="189"/>
    </row>
    <row r="726">
      <c r="A726" s="188"/>
      <c r="E726" s="189"/>
      <c r="F726" s="189"/>
    </row>
    <row r="727">
      <c r="A727" s="188"/>
      <c r="E727" s="189"/>
      <c r="F727" s="189"/>
    </row>
    <row r="728">
      <c r="A728" s="188"/>
      <c r="E728" s="189"/>
      <c r="F728" s="189"/>
    </row>
    <row r="729">
      <c r="A729" s="188"/>
      <c r="E729" s="189"/>
      <c r="F729" s="189"/>
    </row>
    <row r="730">
      <c r="A730" s="188"/>
      <c r="E730" s="189"/>
      <c r="F730" s="189"/>
    </row>
    <row r="731">
      <c r="A731" s="188"/>
      <c r="E731" s="189"/>
      <c r="F731" s="189"/>
    </row>
    <row r="732">
      <c r="A732" s="188"/>
      <c r="E732" s="189"/>
      <c r="F732" s="189"/>
    </row>
    <row r="733">
      <c r="A733" s="188"/>
      <c r="E733" s="189"/>
      <c r="F733" s="189"/>
    </row>
    <row r="734">
      <c r="A734" s="188"/>
      <c r="E734" s="189"/>
      <c r="F734" s="189"/>
    </row>
    <row r="735">
      <c r="A735" s="188"/>
      <c r="E735" s="189"/>
      <c r="F735" s="189"/>
    </row>
    <row r="736">
      <c r="A736" s="188"/>
      <c r="E736" s="189"/>
      <c r="F736" s="189"/>
    </row>
    <row r="737">
      <c r="A737" s="188"/>
      <c r="E737" s="189"/>
      <c r="F737" s="189"/>
    </row>
    <row r="738">
      <c r="A738" s="188"/>
      <c r="E738" s="189"/>
      <c r="F738" s="189"/>
    </row>
    <row r="739">
      <c r="A739" s="188"/>
      <c r="E739" s="189"/>
      <c r="F739" s="189"/>
    </row>
    <row r="740">
      <c r="A740" s="188"/>
      <c r="E740" s="189"/>
      <c r="F740" s="189"/>
    </row>
    <row r="741">
      <c r="A741" s="188"/>
      <c r="E741" s="189"/>
      <c r="F741" s="189"/>
    </row>
    <row r="742">
      <c r="A742" s="188"/>
      <c r="E742" s="189"/>
      <c r="F742" s="189"/>
    </row>
    <row r="743">
      <c r="A743" s="188"/>
      <c r="E743" s="189"/>
      <c r="F743" s="189"/>
    </row>
    <row r="744">
      <c r="A744" s="188"/>
      <c r="E744" s="189"/>
      <c r="F744" s="189"/>
    </row>
    <row r="745">
      <c r="A745" s="188"/>
      <c r="E745" s="189"/>
      <c r="F745" s="189"/>
    </row>
    <row r="746">
      <c r="A746" s="188"/>
      <c r="E746" s="189"/>
      <c r="F746" s="189"/>
    </row>
    <row r="747">
      <c r="A747" s="188"/>
      <c r="E747" s="189"/>
      <c r="F747" s="189"/>
    </row>
    <row r="748">
      <c r="A748" s="188"/>
      <c r="E748" s="189"/>
      <c r="F748" s="189"/>
    </row>
    <row r="749">
      <c r="A749" s="188"/>
      <c r="E749" s="189"/>
      <c r="F749" s="189"/>
    </row>
    <row r="750">
      <c r="A750" s="188"/>
      <c r="E750" s="189"/>
      <c r="F750" s="189"/>
    </row>
    <row r="751">
      <c r="A751" s="188"/>
      <c r="E751" s="189"/>
      <c r="F751" s="189"/>
    </row>
    <row r="752">
      <c r="A752" s="188"/>
      <c r="E752" s="189"/>
      <c r="F752" s="189"/>
    </row>
    <row r="753">
      <c r="A753" s="188"/>
      <c r="E753" s="189"/>
      <c r="F753" s="189"/>
    </row>
    <row r="754">
      <c r="A754" s="188"/>
      <c r="E754" s="189"/>
      <c r="F754" s="189"/>
    </row>
    <row r="755">
      <c r="A755" s="188"/>
      <c r="E755" s="189"/>
      <c r="F755" s="189"/>
    </row>
    <row r="756">
      <c r="A756" s="188"/>
      <c r="E756" s="189"/>
      <c r="F756" s="189"/>
    </row>
    <row r="757">
      <c r="A757" s="188"/>
      <c r="E757" s="189"/>
      <c r="F757" s="189"/>
    </row>
    <row r="758">
      <c r="A758" s="188"/>
      <c r="E758" s="189"/>
      <c r="F758" s="189"/>
    </row>
    <row r="759">
      <c r="A759" s="188"/>
      <c r="E759" s="189"/>
      <c r="F759" s="189"/>
    </row>
    <row r="760">
      <c r="A760" s="188"/>
      <c r="E760" s="189"/>
      <c r="F760" s="189"/>
    </row>
    <row r="761">
      <c r="A761" s="188"/>
      <c r="E761" s="189"/>
      <c r="F761" s="189"/>
    </row>
    <row r="762">
      <c r="A762" s="188"/>
      <c r="E762" s="189"/>
      <c r="F762" s="189"/>
    </row>
    <row r="763">
      <c r="A763" s="188"/>
      <c r="E763" s="189"/>
      <c r="F763" s="189"/>
    </row>
    <row r="764">
      <c r="A764" s="188"/>
      <c r="E764" s="189"/>
      <c r="F764" s="189"/>
    </row>
    <row r="765">
      <c r="A765" s="188"/>
      <c r="E765" s="189"/>
      <c r="F765" s="189"/>
    </row>
    <row r="766">
      <c r="A766" s="188"/>
      <c r="E766" s="189"/>
      <c r="F766" s="189"/>
    </row>
    <row r="767">
      <c r="A767" s="188"/>
      <c r="E767" s="189"/>
      <c r="F767" s="189"/>
    </row>
    <row r="768">
      <c r="A768" s="188"/>
      <c r="E768" s="189"/>
      <c r="F768" s="189"/>
    </row>
    <row r="769">
      <c r="A769" s="188"/>
      <c r="E769" s="189"/>
      <c r="F769" s="189"/>
    </row>
    <row r="770">
      <c r="A770" s="188"/>
      <c r="E770" s="189"/>
      <c r="F770" s="189"/>
    </row>
    <row r="771">
      <c r="A771" s="188"/>
      <c r="E771" s="189"/>
      <c r="F771" s="189"/>
    </row>
    <row r="772">
      <c r="A772" s="188"/>
      <c r="E772" s="189"/>
      <c r="F772" s="189"/>
    </row>
    <row r="773">
      <c r="A773" s="188"/>
      <c r="E773" s="189"/>
      <c r="F773" s="189"/>
    </row>
    <row r="774">
      <c r="A774" s="188"/>
      <c r="E774" s="189"/>
      <c r="F774" s="189"/>
    </row>
    <row r="775">
      <c r="A775" s="188"/>
      <c r="E775" s="189"/>
      <c r="F775" s="189"/>
    </row>
    <row r="776">
      <c r="A776" s="188"/>
      <c r="E776" s="189"/>
      <c r="F776" s="189"/>
    </row>
    <row r="777">
      <c r="A777" s="188"/>
      <c r="E777" s="189"/>
      <c r="F777" s="189"/>
    </row>
    <row r="778">
      <c r="A778" s="188"/>
      <c r="E778" s="189"/>
      <c r="F778" s="189"/>
    </row>
    <row r="779">
      <c r="A779" s="188"/>
      <c r="E779" s="189"/>
      <c r="F779" s="189"/>
    </row>
    <row r="780">
      <c r="A780" s="188"/>
      <c r="E780" s="189"/>
      <c r="F780" s="189"/>
    </row>
    <row r="781">
      <c r="A781" s="188"/>
      <c r="E781" s="189"/>
      <c r="F781" s="189"/>
    </row>
    <row r="782">
      <c r="A782" s="188"/>
      <c r="E782" s="189"/>
      <c r="F782" s="189"/>
    </row>
    <row r="783">
      <c r="A783" s="188"/>
      <c r="E783" s="189"/>
      <c r="F783" s="189"/>
    </row>
    <row r="784">
      <c r="A784" s="188"/>
      <c r="E784" s="189"/>
      <c r="F784" s="189"/>
    </row>
    <row r="785">
      <c r="A785" s="188"/>
      <c r="E785" s="189"/>
      <c r="F785" s="189"/>
    </row>
    <row r="786">
      <c r="A786" s="188"/>
      <c r="E786" s="189"/>
      <c r="F786" s="189"/>
    </row>
    <row r="787">
      <c r="A787" s="188"/>
      <c r="E787" s="189"/>
      <c r="F787" s="189"/>
    </row>
    <row r="788">
      <c r="A788" s="188"/>
      <c r="E788" s="189"/>
      <c r="F788" s="189"/>
    </row>
    <row r="789">
      <c r="A789" s="188"/>
      <c r="E789" s="189"/>
      <c r="F789" s="189"/>
    </row>
    <row r="790">
      <c r="A790" s="188"/>
      <c r="E790" s="189"/>
      <c r="F790" s="189"/>
    </row>
    <row r="791">
      <c r="A791" s="188"/>
      <c r="E791" s="189"/>
      <c r="F791" s="189"/>
    </row>
    <row r="792">
      <c r="A792" s="188"/>
      <c r="E792" s="189"/>
      <c r="F792" s="189"/>
    </row>
    <row r="793">
      <c r="A793" s="188"/>
      <c r="E793" s="189"/>
      <c r="F793" s="189"/>
    </row>
    <row r="794">
      <c r="A794" s="188"/>
      <c r="E794" s="189"/>
      <c r="F794" s="189"/>
    </row>
    <row r="795">
      <c r="A795" s="188"/>
      <c r="E795" s="189"/>
      <c r="F795" s="189"/>
    </row>
    <row r="796">
      <c r="A796" s="188"/>
      <c r="E796" s="189"/>
      <c r="F796" s="189"/>
    </row>
    <row r="797">
      <c r="A797" s="188"/>
      <c r="E797" s="189"/>
      <c r="F797" s="189"/>
    </row>
    <row r="798">
      <c r="A798" s="188"/>
      <c r="E798" s="189"/>
      <c r="F798" s="189"/>
    </row>
    <row r="799">
      <c r="A799" s="188"/>
      <c r="E799" s="189"/>
      <c r="F799" s="189"/>
    </row>
    <row r="800">
      <c r="A800" s="188"/>
      <c r="E800" s="189"/>
      <c r="F800" s="189"/>
    </row>
    <row r="801">
      <c r="A801" s="188"/>
      <c r="E801" s="189"/>
      <c r="F801" s="189"/>
    </row>
    <row r="802">
      <c r="A802" s="188"/>
      <c r="E802" s="189"/>
      <c r="F802" s="189"/>
    </row>
    <row r="803">
      <c r="A803" s="188"/>
      <c r="E803" s="189"/>
      <c r="F803" s="189"/>
    </row>
    <row r="804">
      <c r="A804" s="188"/>
      <c r="E804" s="189"/>
      <c r="F804" s="189"/>
    </row>
    <row r="805">
      <c r="A805" s="188"/>
      <c r="E805" s="189"/>
      <c r="F805" s="189"/>
    </row>
    <row r="806">
      <c r="A806" s="188"/>
      <c r="E806" s="189"/>
      <c r="F806" s="189"/>
    </row>
    <row r="807">
      <c r="A807" s="188"/>
      <c r="E807" s="189"/>
      <c r="F807" s="189"/>
    </row>
    <row r="808">
      <c r="A808" s="188"/>
      <c r="E808" s="189"/>
      <c r="F808" s="189"/>
    </row>
    <row r="809">
      <c r="A809" s="188"/>
      <c r="E809" s="189"/>
      <c r="F809" s="189"/>
    </row>
    <row r="810">
      <c r="A810" s="188"/>
      <c r="E810" s="189"/>
      <c r="F810" s="189"/>
    </row>
    <row r="811">
      <c r="A811" s="188"/>
      <c r="E811" s="189"/>
      <c r="F811" s="189"/>
    </row>
    <row r="812">
      <c r="A812" s="188"/>
      <c r="E812" s="189"/>
      <c r="F812" s="189"/>
    </row>
    <row r="813">
      <c r="A813" s="188"/>
      <c r="E813" s="189"/>
      <c r="F813" s="189"/>
    </row>
    <row r="814">
      <c r="A814" s="188"/>
      <c r="E814" s="189"/>
      <c r="F814" s="189"/>
    </row>
    <row r="815">
      <c r="A815" s="188"/>
      <c r="E815" s="189"/>
      <c r="F815" s="189"/>
    </row>
    <row r="816">
      <c r="A816" s="188"/>
      <c r="E816" s="189"/>
      <c r="F816" s="189"/>
    </row>
    <row r="817">
      <c r="A817" s="188"/>
      <c r="E817" s="189"/>
      <c r="F817" s="189"/>
    </row>
    <row r="818">
      <c r="A818" s="188"/>
      <c r="E818" s="189"/>
      <c r="F818" s="189"/>
    </row>
    <row r="819">
      <c r="A819" s="188"/>
      <c r="E819" s="189"/>
      <c r="F819" s="189"/>
    </row>
    <row r="820">
      <c r="A820" s="188"/>
      <c r="E820" s="189"/>
      <c r="F820" s="189"/>
    </row>
    <row r="821">
      <c r="A821" s="188"/>
      <c r="E821" s="189"/>
      <c r="F821" s="189"/>
    </row>
    <row r="822">
      <c r="A822" s="188"/>
      <c r="E822" s="189"/>
      <c r="F822" s="189"/>
    </row>
    <row r="823">
      <c r="A823" s="188"/>
      <c r="E823" s="189"/>
      <c r="F823" s="189"/>
    </row>
    <row r="824">
      <c r="A824" s="188"/>
      <c r="E824" s="189"/>
      <c r="F824" s="189"/>
    </row>
    <row r="825">
      <c r="A825" s="188"/>
      <c r="E825" s="189"/>
      <c r="F825" s="189"/>
    </row>
    <row r="826">
      <c r="A826" s="188"/>
      <c r="E826" s="189"/>
      <c r="F826" s="189"/>
    </row>
    <row r="827">
      <c r="A827" s="188"/>
      <c r="E827" s="189"/>
      <c r="F827" s="189"/>
    </row>
    <row r="828">
      <c r="A828" s="188"/>
      <c r="E828" s="189"/>
      <c r="F828" s="189"/>
    </row>
    <row r="829">
      <c r="A829" s="188"/>
      <c r="E829" s="189"/>
      <c r="F829" s="189"/>
    </row>
    <row r="830">
      <c r="A830" s="188"/>
      <c r="E830" s="189"/>
      <c r="F830" s="189"/>
    </row>
    <row r="831">
      <c r="A831" s="188"/>
      <c r="E831" s="189"/>
      <c r="F831" s="189"/>
    </row>
    <row r="832">
      <c r="A832" s="188"/>
      <c r="E832" s="189"/>
      <c r="F832" s="189"/>
    </row>
    <row r="833">
      <c r="A833" s="188"/>
      <c r="E833" s="189"/>
      <c r="F833" s="189"/>
    </row>
    <row r="834">
      <c r="A834" s="188"/>
      <c r="E834" s="189"/>
      <c r="F834" s="189"/>
    </row>
    <row r="835">
      <c r="A835" s="188"/>
      <c r="E835" s="189"/>
      <c r="F835" s="189"/>
    </row>
    <row r="836">
      <c r="A836" s="188"/>
      <c r="E836" s="189"/>
      <c r="F836" s="189"/>
    </row>
    <row r="837">
      <c r="A837" s="188"/>
      <c r="E837" s="189"/>
      <c r="F837" s="189"/>
    </row>
    <row r="838">
      <c r="A838" s="188"/>
      <c r="E838" s="189"/>
      <c r="F838" s="189"/>
    </row>
    <row r="839">
      <c r="A839" s="188"/>
      <c r="E839" s="189"/>
      <c r="F839" s="189"/>
    </row>
    <row r="840">
      <c r="A840" s="188"/>
      <c r="E840" s="189"/>
      <c r="F840" s="189"/>
    </row>
    <row r="841">
      <c r="A841" s="188"/>
      <c r="E841" s="189"/>
      <c r="F841" s="189"/>
    </row>
    <row r="842">
      <c r="A842" s="188"/>
      <c r="E842" s="189"/>
      <c r="F842" s="189"/>
    </row>
    <row r="843">
      <c r="A843" s="188"/>
      <c r="E843" s="189"/>
      <c r="F843" s="189"/>
    </row>
    <row r="844">
      <c r="A844" s="188"/>
      <c r="E844" s="189"/>
      <c r="F844" s="189"/>
    </row>
    <row r="845">
      <c r="A845" s="188"/>
      <c r="E845" s="189"/>
      <c r="F845" s="189"/>
    </row>
    <row r="846">
      <c r="A846" s="188"/>
      <c r="E846" s="189"/>
      <c r="F846" s="189"/>
    </row>
    <row r="847">
      <c r="A847" s="188"/>
      <c r="E847" s="189"/>
      <c r="F847" s="189"/>
    </row>
    <row r="848">
      <c r="A848" s="188"/>
      <c r="E848" s="189"/>
      <c r="F848" s="189"/>
    </row>
    <row r="849">
      <c r="A849" s="188"/>
      <c r="E849" s="189"/>
      <c r="F849" s="189"/>
    </row>
    <row r="850">
      <c r="A850" s="188"/>
      <c r="E850" s="189"/>
      <c r="F850" s="189"/>
    </row>
    <row r="851">
      <c r="A851" s="188"/>
      <c r="E851" s="189"/>
      <c r="F851" s="189"/>
    </row>
    <row r="852">
      <c r="A852" s="188"/>
      <c r="E852" s="189"/>
      <c r="F852" s="189"/>
    </row>
    <row r="853">
      <c r="A853" s="188"/>
      <c r="E853" s="189"/>
      <c r="F853" s="189"/>
    </row>
    <row r="854">
      <c r="A854" s="188"/>
      <c r="E854" s="189"/>
      <c r="F854" s="189"/>
    </row>
    <row r="855">
      <c r="A855" s="188"/>
      <c r="E855" s="189"/>
      <c r="F855" s="189"/>
    </row>
    <row r="856">
      <c r="A856" s="188"/>
      <c r="E856" s="189"/>
      <c r="F856" s="189"/>
    </row>
    <row r="857">
      <c r="A857" s="188"/>
      <c r="E857" s="189"/>
      <c r="F857" s="189"/>
    </row>
    <row r="858">
      <c r="A858" s="188"/>
      <c r="E858" s="189"/>
      <c r="F858" s="189"/>
    </row>
    <row r="859">
      <c r="A859" s="188"/>
      <c r="E859" s="189"/>
      <c r="F859" s="189"/>
    </row>
    <row r="860">
      <c r="A860" s="188"/>
      <c r="E860" s="189"/>
      <c r="F860" s="189"/>
    </row>
    <row r="861">
      <c r="A861" s="188"/>
      <c r="E861" s="189"/>
      <c r="F861" s="189"/>
    </row>
    <row r="862">
      <c r="A862" s="188"/>
      <c r="E862" s="189"/>
      <c r="F862" s="189"/>
    </row>
    <row r="863">
      <c r="A863" s="188"/>
      <c r="E863" s="189"/>
      <c r="F863" s="189"/>
    </row>
    <row r="864">
      <c r="A864" s="188"/>
      <c r="E864" s="189"/>
      <c r="F864" s="189"/>
    </row>
    <row r="865">
      <c r="A865" s="188"/>
      <c r="E865" s="189"/>
      <c r="F865" s="189"/>
    </row>
    <row r="866">
      <c r="A866" s="188"/>
      <c r="E866" s="189"/>
      <c r="F866" s="189"/>
    </row>
    <row r="867">
      <c r="A867" s="188"/>
      <c r="E867" s="189"/>
      <c r="F867" s="189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9.89"/>
    <col customWidth="1" min="2" max="2" width="30.0"/>
    <col customWidth="1" min="3" max="3" width="9.11"/>
    <col customWidth="1" min="4" max="4" width="27.11"/>
    <col customWidth="1" min="5" max="5" width="23.56"/>
    <col customWidth="1" min="6" max="6" width="8.78"/>
    <col customWidth="1" min="7" max="7" width="10.78"/>
    <col customWidth="1" min="8" max="8" width="21.67"/>
    <col customWidth="1" min="9" max="9" width="10.0"/>
    <col customWidth="1" min="10" max="10" width="8.67"/>
    <col customWidth="1" min="11" max="11" width="39.67"/>
    <col customWidth="1" min="12" max="12" width="13.11"/>
    <col customWidth="1" min="13" max="24" width="5.11"/>
    <col customWidth="1" min="25" max="25" width="4.44"/>
    <col customWidth="1" min="26" max="26" width="2.56"/>
    <col customWidth="1" min="27" max="27" width="30.56"/>
    <col customWidth="1" min="28" max="28" width="17.22"/>
    <col customWidth="1" min="29" max="29" width="6.0"/>
    <col customWidth="1" min="30" max="32" width="4.22"/>
  </cols>
  <sheetData>
    <row r="1" ht="15.75" customHeight="1">
      <c r="A1" s="190"/>
      <c r="B1" s="191" t="s">
        <v>130</v>
      </c>
      <c r="C1" s="192" t="s">
        <v>0</v>
      </c>
      <c r="D1" s="193" t="s">
        <v>1</v>
      </c>
      <c r="E1" s="194" t="s">
        <v>5</v>
      </c>
      <c r="F1" s="195" t="s">
        <v>131</v>
      </c>
      <c r="G1" s="196" t="s">
        <v>4</v>
      </c>
      <c r="H1" s="197" t="s">
        <v>132</v>
      </c>
      <c r="I1" s="196" t="s">
        <v>133</v>
      </c>
      <c r="J1" s="197" t="s">
        <v>134</v>
      </c>
      <c r="K1" s="197" t="s">
        <v>135</v>
      </c>
      <c r="L1" s="197" t="s">
        <v>136</v>
      </c>
      <c r="M1" s="196"/>
      <c r="N1" s="190" t="s">
        <v>137</v>
      </c>
      <c r="O1" s="196" t="s">
        <v>94</v>
      </c>
      <c r="P1" s="196" t="s">
        <v>95</v>
      </c>
      <c r="Q1" s="196" t="s">
        <v>96</v>
      </c>
      <c r="R1" s="196" t="s">
        <v>68</v>
      </c>
      <c r="S1" s="196" t="s">
        <v>138</v>
      </c>
      <c r="T1" s="196" t="s">
        <v>139</v>
      </c>
      <c r="U1" s="190" t="s">
        <v>140</v>
      </c>
      <c r="V1" s="196" t="s">
        <v>141</v>
      </c>
      <c r="W1" s="196" t="s">
        <v>142</v>
      </c>
      <c r="X1" s="196" t="s">
        <v>143</v>
      </c>
      <c r="Y1" s="198" t="s">
        <v>144</v>
      </c>
      <c r="Z1" s="198" t="s">
        <v>145</v>
      </c>
      <c r="AA1" s="197" t="s">
        <v>146</v>
      </c>
      <c r="AB1" s="197" t="s">
        <v>147</v>
      </c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200"/>
      <c r="AQ1" s="200"/>
      <c r="AR1" s="200"/>
      <c r="AS1" s="200"/>
    </row>
    <row r="2" ht="15.75" customHeight="1">
      <c r="A2" s="190">
        <v>1.0</v>
      </c>
      <c r="B2" s="197" t="s">
        <v>148</v>
      </c>
      <c r="C2" s="192" t="s">
        <v>149</v>
      </c>
      <c r="D2" s="193" t="s">
        <v>150</v>
      </c>
      <c r="E2" s="201">
        <v>3.7581526E7</v>
      </c>
      <c r="F2" s="202">
        <v>34174.0</v>
      </c>
      <c r="G2" s="196">
        <v>28.0</v>
      </c>
      <c r="H2" s="197" t="s">
        <v>151</v>
      </c>
      <c r="I2" s="196">
        <v>3.754472507E9</v>
      </c>
      <c r="J2" s="197" t="s">
        <v>152</v>
      </c>
      <c r="K2" s="197" t="s">
        <v>153</v>
      </c>
      <c r="L2" s="191" t="s">
        <v>154</v>
      </c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8"/>
      <c r="Z2" s="198">
        <f t="shared" ref="Z2:Z10" si="1">COUNT(M2:X2)</f>
        <v>0</v>
      </c>
      <c r="AA2" s="191" t="s">
        <v>155</v>
      </c>
      <c r="AB2" s="197" t="s">
        <v>156</v>
      </c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200"/>
      <c r="AQ2" s="200"/>
      <c r="AR2" s="200"/>
      <c r="AS2" s="200"/>
    </row>
    <row r="3" ht="15.75" customHeight="1">
      <c r="A3" s="190">
        <v>2.0</v>
      </c>
      <c r="B3" s="197" t="s">
        <v>157</v>
      </c>
      <c r="C3" s="192" t="s">
        <v>158</v>
      </c>
      <c r="D3" s="193" t="s">
        <v>159</v>
      </c>
      <c r="E3" s="201">
        <v>3.0430962E7</v>
      </c>
      <c r="F3" s="195" t="s">
        <v>160</v>
      </c>
      <c r="G3" s="196">
        <v>37.0</v>
      </c>
      <c r="H3" s="197" t="s">
        <v>161</v>
      </c>
      <c r="I3" s="196">
        <v>3.754475271E9</v>
      </c>
      <c r="J3" s="197" t="s">
        <v>162</v>
      </c>
      <c r="K3" s="197" t="s">
        <v>153</v>
      </c>
      <c r="L3" s="191" t="s">
        <v>154</v>
      </c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8"/>
      <c r="Z3" s="198">
        <f t="shared" si="1"/>
        <v>0</v>
      </c>
      <c r="AA3" s="191" t="s">
        <v>155</v>
      </c>
      <c r="AB3" s="191" t="s">
        <v>163</v>
      </c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200"/>
      <c r="AQ3" s="200"/>
      <c r="AR3" s="200"/>
      <c r="AS3" s="200"/>
    </row>
    <row r="4" ht="15.75" customHeight="1">
      <c r="A4" s="190">
        <v>3.0</v>
      </c>
      <c r="B4" s="191" t="s">
        <v>164</v>
      </c>
      <c r="C4" s="192">
        <v>44424.0</v>
      </c>
      <c r="D4" s="203" t="s">
        <v>165</v>
      </c>
      <c r="E4" s="204">
        <v>4.169488E7</v>
      </c>
      <c r="F4" s="195">
        <v>36250.0</v>
      </c>
      <c r="G4" s="196">
        <v>22.0</v>
      </c>
      <c r="H4" s="197" t="s">
        <v>166</v>
      </c>
      <c r="I4" s="190">
        <v>3.754465397E9</v>
      </c>
      <c r="J4" s="197"/>
      <c r="K4" s="197" t="s">
        <v>153</v>
      </c>
      <c r="L4" s="191" t="s">
        <v>154</v>
      </c>
      <c r="M4" s="196"/>
      <c r="N4" s="196"/>
      <c r="O4" s="196"/>
      <c r="P4" s="196"/>
      <c r="Q4" s="196"/>
      <c r="R4" s="196"/>
      <c r="S4" s="196"/>
      <c r="T4" s="190"/>
      <c r="U4" s="196"/>
      <c r="V4" s="196"/>
      <c r="W4" s="196"/>
      <c r="X4" s="196"/>
      <c r="Y4" s="198"/>
      <c r="Z4" s="198">
        <f t="shared" si="1"/>
        <v>0</v>
      </c>
      <c r="AA4" s="191" t="s">
        <v>155</v>
      </c>
      <c r="AB4" s="191" t="s">
        <v>167</v>
      </c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200"/>
      <c r="AQ4" s="200"/>
      <c r="AR4" s="200"/>
      <c r="AS4" s="200"/>
    </row>
    <row r="5" ht="15.75" customHeight="1">
      <c r="A5" s="190">
        <v>4.0</v>
      </c>
      <c r="B5" s="197" t="s">
        <v>168</v>
      </c>
      <c r="C5" s="192" t="s">
        <v>169</v>
      </c>
      <c r="D5" s="193" t="s">
        <v>170</v>
      </c>
      <c r="E5" s="201">
        <v>3.5006709E7</v>
      </c>
      <c r="F5" s="202">
        <v>33085.0</v>
      </c>
      <c r="G5" s="196">
        <v>31.0</v>
      </c>
      <c r="H5" s="197" t="s">
        <v>171</v>
      </c>
      <c r="I5" s="196">
        <v>3.754461035E9</v>
      </c>
      <c r="J5" s="197" t="s">
        <v>152</v>
      </c>
      <c r="K5" s="197" t="s">
        <v>153</v>
      </c>
      <c r="L5" s="191" t="s">
        <v>154</v>
      </c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8"/>
      <c r="Z5" s="198">
        <f t="shared" si="1"/>
        <v>0</v>
      </c>
      <c r="AA5" s="191" t="s">
        <v>155</v>
      </c>
      <c r="AB5" s="197" t="s">
        <v>156</v>
      </c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200"/>
      <c r="AQ5" s="200"/>
      <c r="AR5" s="200"/>
      <c r="AS5" s="200"/>
    </row>
    <row r="6" ht="15.75" customHeight="1">
      <c r="A6" s="190">
        <v>5.0</v>
      </c>
      <c r="B6" s="191" t="s">
        <v>172</v>
      </c>
      <c r="C6" s="192" t="s">
        <v>173</v>
      </c>
      <c r="D6" s="193" t="s">
        <v>174</v>
      </c>
      <c r="E6" s="201">
        <v>3.1572466E7</v>
      </c>
      <c r="F6" s="195">
        <v>31178.0</v>
      </c>
      <c r="G6" s="196">
        <v>36.0</v>
      </c>
      <c r="H6" s="197" t="s">
        <v>175</v>
      </c>
      <c r="I6" s="196">
        <v>3.754470782E9</v>
      </c>
      <c r="J6" s="197" t="s">
        <v>176</v>
      </c>
      <c r="K6" s="197" t="s">
        <v>153</v>
      </c>
      <c r="L6" s="197" t="s">
        <v>177</v>
      </c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8"/>
      <c r="Z6" s="198">
        <f t="shared" si="1"/>
        <v>0</v>
      </c>
      <c r="AA6" s="197" t="s">
        <v>178</v>
      </c>
      <c r="AB6" s="197" t="s">
        <v>179</v>
      </c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200"/>
      <c r="AQ6" s="200"/>
      <c r="AR6" s="200"/>
      <c r="AS6" s="200"/>
    </row>
    <row r="7" ht="15.75" customHeight="1">
      <c r="A7" s="190">
        <v>6.0</v>
      </c>
      <c r="B7" s="197" t="s">
        <v>180</v>
      </c>
      <c r="C7" s="192">
        <v>44112.0</v>
      </c>
      <c r="D7" s="203" t="s">
        <v>181</v>
      </c>
      <c r="E7" s="201">
        <v>3.4802897E7</v>
      </c>
      <c r="F7" s="195" t="s">
        <v>182</v>
      </c>
      <c r="G7" s="196">
        <v>31.0</v>
      </c>
      <c r="H7" s="197" t="s">
        <v>183</v>
      </c>
      <c r="I7" s="196">
        <v>3.754524721E9</v>
      </c>
      <c r="J7" s="197" t="s">
        <v>184</v>
      </c>
      <c r="K7" s="197" t="s">
        <v>153</v>
      </c>
      <c r="L7" s="197" t="s">
        <v>183</v>
      </c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8"/>
      <c r="Z7" s="198">
        <f t="shared" si="1"/>
        <v>0</v>
      </c>
      <c r="AA7" s="197" t="s">
        <v>178</v>
      </c>
      <c r="AB7" s="197" t="s">
        <v>156</v>
      </c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200"/>
      <c r="AQ7" s="200"/>
      <c r="AR7" s="200"/>
      <c r="AS7" s="200"/>
    </row>
    <row r="8" ht="15.75" customHeight="1">
      <c r="A8" s="190">
        <v>7.0</v>
      </c>
      <c r="B8" s="197" t="s">
        <v>185</v>
      </c>
      <c r="C8" s="192">
        <v>43959.0</v>
      </c>
      <c r="D8" s="193" t="s">
        <v>186</v>
      </c>
      <c r="E8" s="201">
        <v>4.4389892E7</v>
      </c>
      <c r="F8" s="195" t="s">
        <v>187</v>
      </c>
      <c r="G8" s="196">
        <v>19.0</v>
      </c>
      <c r="H8" s="197" t="s">
        <v>188</v>
      </c>
      <c r="I8" s="196">
        <v>3.754400694E9</v>
      </c>
      <c r="J8" s="197" t="s">
        <v>189</v>
      </c>
      <c r="K8" s="197" t="s">
        <v>153</v>
      </c>
      <c r="L8" s="197" t="s">
        <v>183</v>
      </c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8"/>
      <c r="Z8" s="198">
        <f t="shared" si="1"/>
        <v>0</v>
      </c>
      <c r="AA8" s="197" t="s">
        <v>178</v>
      </c>
      <c r="AB8" s="197" t="s">
        <v>156</v>
      </c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200"/>
      <c r="AQ8" s="200"/>
      <c r="AR8" s="200"/>
      <c r="AS8" s="200"/>
    </row>
    <row r="9" ht="15.75" customHeight="1">
      <c r="A9" s="190">
        <v>8.0</v>
      </c>
      <c r="B9" s="205" t="s">
        <v>190</v>
      </c>
      <c r="C9" s="206">
        <v>44419.0</v>
      </c>
      <c r="D9" s="207" t="s">
        <v>159</v>
      </c>
      <c r="E9" s="208"/>
      <c r="F9" s="206">
        <v>40995.0</v>
      </c>
      <c r="G9" s="209">
        <v>7.0</v>
      </c>
      <c r="H9" s="205" t="s">
        <v>191</v>
      </c>
      <c r="I9" s="210"/>
      <c r="J9" s="211"/>
      <c r="K9" s="191" t="s">
        <v>192</v>
      </c>
      <c r="L9" s="205" t="s">
        <v>154</v>
      </c>
      <c r="M9" s="210"/>
      <c r="N9" s="210"/>
      <c r="O9" s="210"/>
      <c r="P9" s="210"/>
      <c r="Q9" s="210"/>
      <c r="R9" s="210"/>
      <c r="S9" s="210"/>
      <c r="T9" s="209"/>
      <c r="U9" s="210"/>
      <c r="V9" s="210"/>
      <c r="W9" s="210"/>
      <c r="X9" s="210"/>
      <c r="Y9" s="212"/>
      <c r="Z9" s="198">
        <f t="shared" si="1"/>
        <v>0</v>
      </c>
      <c r="AA9" s="205" t="s">
        <v>193</v>
      </c>
      <c r="AB9" s="213" t="s">
        <v>194</v>
      </c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5"/>
      <c r="AQ9" s="215"/>
      <c r="AR9" s="215"/>
      <c r="AS9" s="215"/>
    </row>
    <row r="10" ht="15.75" customHeight="1">
      <c r="A10" s="190">
        <v>9.0</v>
      </c>
      <c r="B10" s="197" t="s">
        <v>195</v>
      </c>
      <c r="C10" s="192">
        <v>44408.0</v>
      </c>
      <c r="D10" s="193" t="s">
        <v>196</v>
      </c>
      <c r="E10" s="204">
        <v>5.2309302E7</v>
      </c>
      <c r="F10" s="195">
        <v>41158.0</v>
      </c>
      <c r="G10" s="196">
        <v>9.0</v>
      </c>
      <c r="H10" s="197" t="s">
        <v>197</v>
      </c>
      <c r="I10" s="196" t="s">
        <v>198</v>
      </c>
      <c r="J10" s="197"/>
      <c r="K10" s="191" t="s">
        <v>192</v>
      </c>
      <c r="L10" s="197" t="s">
        <v>183</v>
      </c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8"/>
      <c r="Z10" s="198">
        <f t="shared" si="1"/>
        <v>0</v>
      </c>
      <c r="AA10" s="197" t="s">
        <v>199</v>
      </c>
      <c r="AB10" s="191" t="s">
        <v>194</v>
      </c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200"/>
      <c r="AQ10" s="200"/>
      <c r="AR10" s="200"/>
      <c r="AS10" s="200"/>
    </row>
    <row r="11" ht="15.75" customHeight="1">
      <c r="A11" s="190">
        <v>10.0</v>
      </c>
      <c r="B11" s="191" t="s">
        <v>200</v>
      </c>
      <c r="C11" s="202">
        <v>44777.0</v>
      </c>
      <c r="D11" s="203" t="s">
        <v>201</v>
      </c>
      <c r="E11" s="216">
        <v>5.3796732E7</v>
      </c>
      <c r="F11" s="202">
        <v>41729.0</v>
      </c>
      <c r="G11" s="190">
        <v>8.0</v>
      </c>
      <c r="H11" s="191" t="s">
        <v>202</v>
      </c>
      <c r="I11" s="190">
        <v>3.754432414E9</v>
      </c>
      <c r="J11" s="197"/>
      <c r="K11" s="191" t="s">
        <v>192</v>
      </c>
      <c r="L11" s="191" t="s">
        <v>154</v>
      </c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8"/>
      <c r="Z11" s="198"/>
      <c r="AA11" s="197"/>
      <c r="AB11" s="197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200"/>
      <c r="AQ11" s="200"/>
      <c r="AR11" s="200"/>
      <c r="AS11" s="200"/>
    </row>
    <row r="12" ht="15.75" customHeight="1">
      <c r="A12" s="190">
        <v>11.0</v>
      </c>
      <c r="B12" s="191" t="s">
        <v>203</v>
      </c>
      <c r="C12" s="202">
        <v>44778.0</v>
      </c>
      <c r="D12" s="203" t="s">
        <v>201</v>
      </c>
      <c r="E12" s="216">
        <v>5.471626E7</v>
      </c>
      <c r="F12" s="202">
        <v>42151.0</v>
      </c>
      <c r="G12" s="190">
        <v>7.0</v>
      </c>
      <c r="H12" s="191" t="s">
        <v>202</v>
      </c>
      <c r="I12" s="190">
        <v>3.754432414E9</v>
      </c>
      <c r="J12" s="197"/>
      <c r="K12" s="191" t="s">
        <v>192</v>
      </c>
      <c r="L12" s="191" t="s">
        <v>154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8"/>
      <c r="Z12" s="198"/>
      <c r="AA12" s="191" t="s">
        <v>204</v>
      </c>
      <c r="AB12" s="191" t="s">
        <v>163</v>
      </c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200"/>
      <c r="AQ12" s="200"/>
      <c r="AR12" s="200"/>
      <c r="AS12" s="200"/>
    </row>
    <row r="13" ht="15.75" customHeight="1">
      <c r="A13" s="190">
        <v>12.0</v>
      </c>
      <c r="B13" s="197" t="s">
        <v>205</v>
      </c>
      <c r="C13" s="192">
        <v>44409.0</v>
      </c>
      <c r="D13" s="193" t="s">
        <v>206</v>
      </c>
      <c r="E13" s="204">
        <v>5.3235744E7</v>
      </c>
      <c r="F13" s="195">
        <v>41506.0</v>
      </c>
      <c r="G13" s="196">
        <v>7.0</v>
      </c>
      <c r="H13" s="197" t="s">
        <v>207</v>
      </c>
      <c r="I13" s="196">
        <v>3.755410502E9</v>
      </c>
      <c r="J13" s="197"/>
      <c r="K13" s="191" t="s">
        <v>192</v>
      </c>
      <c r="L13" s="191" t="s">
        <v>154</v>
      </c>
      <c r="M13" s="196"/>
      <c r="N13" s="196"/>
      <c r="O13" s="196"/>
      <c r="P13" s="196"/>
      <c r="Q13" s="196"/>
      <c r="R13" s="196"/>
      <c r="S13" s="196"/>
      <c r="T13" s="196"/>
      <c r="U13" s="190"/>
      <c r="V13" s="196"/>
      <c r="W13" s="196"/>
      <c r="X13" s="196"/>
      <c r="Y13" s="198"/>
      <c r="Z13" s="198">
        <f t="shared" ref="Z13:Z14" si="2">COUNT(M13:X13)</f>
        <v>0</v>
      </c>
      <c r="AA13" s="197" t="s">
        <v>208</v>
      </c>
      <c r="AB13" s="197" t="s">
        <v>209</v>
      </c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200"/>
      <c r="AQ13" s="200"/>
      <c r="AR13" s="200"/>
      <c r="AS13" s="200"/>
    </row>
    <row r="14" ht="15.75" customHeight="1">
      <c r="A14" s="190">
        <v>13.0</v>
      </c>
      <c r="B14" s="197" t="s">
        <v>210</v>
      </c>
      <c r="C14" s="192">
        <v>44409.0</v>
      </c>
      <c r="D14" s="193" t="s">
        <v>206</v>
      </c>
      <c r="E14" s="204">
        <v>5.5488253E7</v>
      </c>
      <c r="F14" s="195">
        <v>42514.0</v>
      </c>
      <c r="G14" s="196">
        <v>5.0</v>
      </c>
      <c r="H14" s="197" t="s">
        <v>207</v>
      </c>
      <c r="I14" s="196">
        <v>3.755410502E9</v>
      </c>
      <c r="J14" s="197"/>
      <c r="K14" s="191" t="s">
        <v>192</v>
      </c>
      <c r="L14" s="191" t="s">
        <v>154</v>
      </c>
      <c r="M14" s="196"/>
      <c r="N14" s="196"/>
      <c r="O14" s="196"/>
      <c r="P14" s="196"/>
      <c r="Q14" s="196"/>
      <c r="R14" s="196"/>
      <c r="S14" s="196"/>
      <c r="T14" s="196"/>
      <c r="U14" s="190"/>
      <c r="V14" s="196"/>
      <c r="W14" s="196"/>
      <c r="X14" s="196"/>
      <c r="Y14" s="198"/>
      <c r="Z14" s="198">
        <f t="shared" si="2"/>
        <v>0</v>
      </c>
      <c r="AA14" s="197" t="s">
        <v>208</v>
      </c>
      <c r="AB14" s="197" t="s">
        <v>209</v>
      </c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200"/>
      <c r="AQ14" s="200"/>
      <c r="AR14" s="200"/>
      <c r="AS14" s="200"/>
    </row>
    <row r="15" ht="15.75" customHeight="1">
      <c r="A15" s="190">
        <v>14.0</v>
      </c>
      <c r="B15" s="191" t="str">
        <f>#REF!</f>
        <v>#REF!</v>
      </c>
      <c r="C15" s="202">
        <v>45051.0</v>
      </c>
      <c r="D15" s="203" t="str">
        <f t="shared" ref="D15:I15" si="3">#REF!</f>
        <v>#REF!</v>
      </c>
      <c r="E15" s="216" t="str">
        <f t="shared" si="3"/>
        <v>#REF!</v>
      </c>
      <c r="F15" s="202" t="str">
        <f t="shared" si="3"/>
        <v>#REF!</v>
      </c>
      <c r="G15" s="190" t="str">
        <f t="shared" si="3"/>
        <v>#REF!</v>
      </c>
      <c r="H15" s="191" t="str">
        <f t="shared" si="3"/>
        <v>#REF!</v>
      </c>
      <c r="I15" s="190" t="str">
        <f t="shared" si="3"/>
        <v>#REF!</v>
      </c>
      <c r="J15" s="197"/>
      <c r="K15" s="191" t="s">
        <v>192</v>
      </c>
      <c r="L15" s="191" t="s">
        <v>154</v>
      </c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8"/>
      <c r="Z15" s="198"/>
      <c r="AA15" s="197"/>
      <c r="AB15" s="197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200"/>
      <c r="AQ15" s="200"/>
      <c r="AR15" s="200"/>
      <c r="AS15" s="200"/>
    </row>
    <row r="16" ht="15.75" customHeight="1">
      <c r="A16" s="190">
        <v>15.0</v>
      </c>
      <c r="B16" s="191" t="s">
        <v>211</v>
      </c>
      <c r="C16" s="202">
        <v>44635.0</v>
      </c>
      <c r="D16" s="203" t="s">
        <v>212</v>
      </c>
      <c r="E16" s="216">
        <v>5.3092518E7</v>
      </c>
      <c r="F16" s="202">
        <v>41529.0</v>
      </c>
      <c r="G16" s="190">
        <v>8.0</v>
      </c>
      <c r="H16" s="191" t="s">
        <v>213</v>
      </c>
      <c r="I16" s="190">
        <v>3.754436602E9</v>
      </c>
      <c r="J16" s="197"/>
      <c r="K16" s="191" t="s">
        <v>192</v>
      </c>
      <c r="L16" s="191" t="s">
        <v>154</v>
      </c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8"/>
      <c r="Z16" s="198"/>
      <c r="AA16" s="197"/>
      <c r="AB16" s="197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200"/>
      <c r="AQ16" s="200"/>
      <c r="AR16" s="200"/>
      <c r="AS16" s="200"/>
    </row>
    <row r="17" ht="15.75" customHeight="1">
      <c r="A17" s="190">
        <v>16.0</v>
      </c>
      <c r="B17" s="205" t="s">
        <v>214</v>
      </c>
      <c r="C17" s="206">
        <v>44412.0</v>
      </c>
      <c r="D17" s="207" t="s">
        <v>215</v>
      </c>
      <c r="E17" s="208">
        <v>5.3536539E7</v>
      </c>
      <c r="F17" s="206">
        <v>41600.0</v>
      </c>
      <c r="G17" s="209">
        <v>7.0</v>
      </c>
      <c r="H17" s="205" t="s">
        <v>216</v>
      </c>
      <c r="I17" s="210" t="s">
        <v>217</v>
      </c>
      <c r="J17" s="211"/>
      <c r="K17" s="191" t="s">
        <v>192</v>
      </c>
      <c r="L17" s="205" t="s">
        <v>154</v>
      </c>
      <c r="M17" s="210"/>
      <c r="N17" s="210"/>
      <c r="O17" s="210"/>
      <c r="P17" s="210"/>
      <c r="Q17" s="210"/>
      <c r="R17" s="210"/>
      <c r="S17" s="210"/>
      <c r="T17" s="209"/>
      <c r="U17" s="210"/>
      <c r="V17" s="210"/>
      <c r="W17" s="210"/>
      <c r="X17" s="210"/>
      <c r="Y17" s="212"/>
      <c r="Z17" s="198">
        <f>COUNT(M17:X17)</f>
        <v>0</v>
      </c>
      <c r="AA17" s="205" t="s">
        <v>193</v>
      </c>
      <c r="AB17" s="213" t="s">
        <v>194</v>
      </c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5"/>
      <c r="AQ17" s="215"/>
      <c r="AR17" s="215"/>
      <c r="AS17" s="215"/>
    </row>
    <row r="18" ht="15.75" customHeight="1">
      <c r="A18" s="190">
        <v>17.0</v>
      </c>
      <c r="B18" s="191" t="s">
        <v>218</v>
      </c>
      <c r="C18" s="202">
        <v>44223.0</v>
      </c>
      <c r="D18" s="203" t="s">
        <v>219</v>
      </c>
      <c r="E18" s="216">
        <v>5.2303419E7</v>
      </c>
      <c r="F18" s="202">
        <v>41015.0</v>
      </c>
      <c r="G18" s="190">
        <v>9.0</v>
      </c>
      <c r="H18" s="191" t="s">
        <v>220</v>
      </c>
      <c r="I18" s="190">
        <v>3.754416242E9</v>
      </c>
      <c r="J18" s="197"/>
      <c r="K18" s="191" t="s">
        <v>192</v>
      </c>
      <c r="L18" s="191" t="s">
        <v>183</v>
      </c>
      <c r="M18" s="196"/>
      <c r="N18" s="190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8"/>
      <c r="Z18" s="198"/>
      <c r="AA18" s="197"/>
      <c r="AB18" s="197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200"/>
      <c r="AQ18" s="200"/>
      <c r="AR18" s="200"/>
      <c r="AS18" s="200"/>
    </row>
    <row r="19" ht="15.75" customHeight="1">
      <c r="A19" s="190">
        <v>18.0</v>
      </c>
      <c r="B19" s="205" t="s">
        <v>221</v>
      </c>
      <c r="C19" s="206">
        <v>44419.0</v>
      </c>
      <c r="D19" s="207" t="s">
        <v>222</v>
      </c>
      <c r="E19" s="217">
        <v>5.3092554E7</v>
      </c>
      <c r="F19" s="206">
        <v>41549.0</v>
      </c>
      <c r="G19" s="209">
        <v>7.0</v>
      </c>
      <c r="H19" s="205" t="s">
        <v>223</v>
      </c>
      <c r="I19" s="210">
        <v>3.75449975E9</v>
      </c>
      <c r="J19" s="211" t="s">
        <v>224</v>
      </c>
      <c r="K19" s="191" t="s">
        <v>192</v>
      </c>
      <c r="L19" s="205" t="s">
        <v>154</v>
      </c>
      <c r="M19" s="210"/>
      <c r="N19" s="210"/>
      <c r="O19" s="210"/>
      <c r="P19" s="210"/>
      <c r="Q19" s="210"/>
      <c r="R19" s="210"/>
      <c r="S19" s="210"/>
      <c r="T19" s="209"/>
      <c r="U19" s="210"/>
      <c r="V19" s="210"/>
      <c r="W19" s="210"/>
      <c r="X19" s="210"/>
      <c r="Y19" s="212"/>
      <c r="Z19" s="198">
        <f t="shared" ref="Z19:Z20" si="4">COUNT(M19:X19)</f>
        <v>0</v>
      </c>
      <c r="AA19" s="205" t="s">
        <v>193</v>
      </c>
      <c r="AB19" s="213" t="s">
        <v>194</v>
      </c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5"/>
      <c r="AQ19" s="215"/>
      <c r="AR19" s="215"/>
      <c r="AS19" s="215"/>
    </row>
    <row r="20" ht="15.75" customHeight="1">
      <c r="A20" s="190">
        <v>19.0</v>
      </c>
      <c r="B20" s="205" t="s">
        <v>225</v>
      </c>
      <c r="C20" s="206">
        <v>44419.0</v>
      </c>
      <c r="D20" s="207" t="s">
        <v>226</v>
      </c>
      <c r="E20" s="208">
        <v>5.055993E7</v>
      </c>
      <c r="F20" s="206">
        <v>40653.0</v>
      </c>
      <c r="G20" s="209">
        <v>10.0</v>
      </c>
      <c r="H20" s="205" t="s">
        <v>223</v>
      </c>
      <c r="I20" s="210">
        <v>3.75449975E9</v>
      </c>
      <c r="J20" s="211" t="s">
        <v>224</v>
      </c>
      <c r="K20" s="191" t="s">
        <v>192</v>
      </c>
      <c r="L20" s="205" t="s">
        <v>154</v>
      </c>
      <c r="M20" s="210"/>
      <c r="N20" s="210"/>
      <c r="O20" s="210"/>
      <c r="P20" s="210"/>
      <c r="Q20" s="210"/>
      <c r="R20" s="210"/>
      <c r="S20" s="210"/>
      <c r="T20" s="209"/>
      <c r="U20" s="210"/>
      <c r="V20" s="210"/>
      <c r="W20" s="210"/>
      <c r="X20" s="210"/>
      <c r="Y20" s="212"/>
      <c r="Z20" s="198">
        <f t="shared" si="4"/>
        <v>0</v>
      </c>
      <c r="AA20" s="205" t="s">
        <v>193</v>
      </c>
      <c r="AB20" s="213" t="s">
        <v>194</v>
      </c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5"/>
      <c r="AQ20" s="215"/>
      <c r="AR20" s="215"/>
      <c r="AS20" s="215"/>
    </row>
    <row r="21" ht="15.75" customHeight="1">
      <c r="A21" s="190">
        <v>20.0</v>
      </c>
      <c r="B21" s="191" t="str">
        <f>#REF!</f>
        <v>#REF!</v>
      </c>
      <c r="C21" s="202">
        <v>45050.0</v>
      </c>
      <c r="D21" s="203" t="str">
        <f t="shared" ref="D21:I21" si="5">#REF!</f>
        <v>#REF!</v>
      </c>
      <c r="E21" s="216" t="str">
        <f t="shared" si="5"/>
        <v>#REF!</v>
      </c>
      <c r="F21" s="202" t="str">
        <f t="shared" si="5"/>
        <v>#REF!</v>
      </c>
      <c r="G21" s="190" t="str">
        <f t="shared" si="5"/>
        <v>#REF!</v>
      </c>
      <c r="H21" s="191" t="str">
        <f t="shared" si="5"/>
        <v>#REF!</v>
      </c>
      <c r="I21" s="190" t="str">
        <f t="shared" si="5"/>
        <v>#REF!</v>
      </c>
      <c r="J21" s="197"/>
      <c r="K21" s="191" t="s">
        <v>192</v>
      </c>
      <c r="L21" s="191" t="s">
        <v>154</v>
      </c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8"/>
      <c r="Z21" s="198"/>
      <c r="AA21" s="197"/>
      <c r="AB21" s="197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200"/>
      <c r="AQ21" s="200"/>
      <c r="AR21" s="200"/>
      <c r="AS21" s="200"/>
    </row>
    <row r="22" ht="15.75" customHeight="1">
      <c r="A22" s="190">
        <v>21.0</v>
      </c>
      <c r="B22" s="191" t="s">
        <v>227</v>
      </c>
      <c r="C22" s="192">
        <v>44431.0</v>
      </c>
      <c r="D22" s="193" t="s">
        <v>228</v>
      </c>
      <c r="E22" s="204"/>
      <c r="F22" s="195">
        <v>41179.0</v>
      </c>
      <c r="G22" s="196">
        <v>9.0</v>
      </c>
      <c r="H22" s="197"/>
      <c r="I22" s="196"/>
      <c r="J22" s="197"/>
      <c r="K22" s="191" t="s">
        <v>229</v>
      </c>
      <c r="L22" s="191" t="s">
        <v>154</v>
      </c>
      <c r="M22" s="196"/>
      <c r="N22" s="196"/>
      <c r="O22" s="196"/>
      <c r="P22" s="196"/>
      <c r="Q22" s="190"/>
      <c r="R22" s="196"/>
      <c r="S22" s="196"/>
      <c r="T22" s="196"/>
      <c r="U22" s="196"/>
      <c r="V22" s="196"/>
      <c r="W22" s="196"/>
      <c r="X22" s="196"/>
      <c r="Y22" s="218"/>
      <c r="Z22" s="198">
        <f>COUNT(M22:X22)</f>
        <v>0</v>
      </c>
      <c r="AA22" s="191" t="s">
        <v>230</v>
      </c>
      <c r="AB22" s="191" t="s">
        <v>229</v>
      </c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200"/>
      <c r="AQ22" s="200"/>
      <c r="AR22" s="200"/>
      <c r="AS22" s="200"/>
    </row>
    <row r="23" ht="15.75" customHeight="1">
      <c r="A23" s="190">
        <v>22.0</v>
      </c>
      <c r="B23" s="191" t="str">
        <f t="shared" ref="B23:B42" si="7">#REF!</f>
        <v>#REF!</v>
      </c>
      <c r="C23" s="202">
        <v>45053.0</v>
      </c>
      <c r="D23" s="203" t="str">
        <f t="shared" ref="D23:I23" si="6">#REF!</f>
        <v>#REF!</v>
      </c>
      <c r="E23" s="216" t="str">
        <f t="shared" si="6"/>
        <v>#REF!</v>
      </c>
      <c r="F23" s="202" t="str">
        <f t="shared" si="6"/>
        <v>#REF!</v>
      </c>
      <c r="G23" s="190" t="str">
        <f t="shared" si="6"/>
        <v>#REF!</v>
      </c>
      <c r="H23" s="191" t="str">
        <f t="shared" si="6"/>
        <v>#REF!</v>
      </c>
      <c r="I23" s="190" t="str">
        <f t="shared" si="6"/>
        <v>#REF!</v>
      </c>
      <c r="J23" s="197"/>
      <c r="K23" s="191" t="str">
        <f t="shared" ref="K23:K31" si="9">#REF!</f>
        <v>#REF!</v>
      </c>
      <c r="L23" s="191" t="s">
        <v>154</v>
      </c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8"/>
      <c r="Z23" s="198"/>
      <c r="AA23" s="197"/>
      <c r="AB23" s="197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200"/>
      <c r="AQ23" s="200"/>
      <c r="AR23" s="200"/>
      <c r="AS23" s="200"/>
    </row>
    <row r="24" ht="15.75" customHeight="1">
      <c r="A24" s="190">
        <v>23.0</v>
      </c>
      <c r="B24" s="191" t="str">
        <f t="shared" si="7"/>
        <v>#REF!</v>
      </c>
      <c r="C24" s="202">
        <v>45054.0</v>
      </c>
      <c r="D24" s="203" t="str">
        <f t="shared" ref="D24:I24" si="8">#REF!</f>
        <v>#REF!</v>
      </c>
      <c r="E24" s="216" t="str">
        <f t="shared" si="8"/>
        <v>#REF!</v>
      </c>
      <c r="F24" s="202" t="str">
        <f t="shared" si="8"/>
        <v>#REF!</v>
      </c>
      <c r="G24" s="190" t="str">
        <f t="shared" si="8"/>
        <v>#REF!</v>
      </c>
      <c r="H24" s="191" t="str">
        <f t="shared" si="8"/>
        <v>#REF!</v>
      </c>
      <c r="I24" s="190" t="str">
        <f t="shared" si="8"/>
        <v>#REF!</v>
      </c>
      <c r="J24" s="197"/>
      <c r="K24" s="191" t="str">
        <f t="shared" si="9"/>
        <v>#REF!</v>
      </c>
      <c r="L24" s="191" t="s">
        <v>154</v>
      </c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8"/>
      <c r="Z24" s="198"/>
      <c r="AA24" s="197"/>
      <c r="AB24" s="197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200"/>
      <c r="AQ24" s="200"/>
      <c r="AR24" s="200"/>
      <c r="AS24" s="200"/>
    </row>
    <row r="25" ht="15.75" customHeight="1">
      <c r="A25" s="190">
        <v>24.0</v>
      </c>
      <c r="B25" s="191" t="str">
        <f t="shared" si="7"/>
        <v>#REF!</v>
      </c>
      <c r="C25" s="202">
        <v>45073.0</v>
      </c>
      <c r="D25" s="203" t="str">
        <f t="shared" ref="D25:I25" si="10">#REF!</f>
        <v>#REF!</v>
      </c>
      <c r="E25" s="216" t="str">
        <f t="shared" si="10"/>
        <v>#REF!</v>
      </c>
      <c r="F25" s="202" t="str">
        <f t="shared" si="10"/>
        <v>#REF!</v>
      </c>
      <c r="G25" s="190" t="str">
        <f t="shared" si="10"/>
        <v>#REF!</v>
      </c>
      <c r="H25" s="191" t="str">
        <f t="shared" si="10"/>
        <v>#REF!</v>
      </c>
      <c r="I25" s="190" t="str">
        <f t="shared" si="10"/>
        <v>#REF!</v>
      </c>
      <c r="J25" s="197"/>
      <c r="K25" s="191" t="str">
        <f t="shared" si="9"/>
        <v>#REF!</v>
      </c>
      <c r="L25" s="191" t="s">
        <v>154</v>
      </c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8"/>
      <c r="Z25" s="198"/>
      <c r="AA25" s="197"/>
      <c r="AB25" s="197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200"/>
      <c r="AQ25" s="200"/>
      <c r="AR25" s="200"/>
      <c r="AS25" s="200"/>
    </row>
    <row r="26" ht="15.75" customHeight="1">
      <c r="A26" s="190">
        <v>25.0</v>
      </c>
      <c r="B26" s="191" t="str">
        <f t="shared" si="7"/>
        <v>#REF!</v>
      </c>
      <c r="C26" s="202">
        <v>45072.0</v>
      </c>
      <c r="D26" s="203" t="str">
        <f t="shared" ref="D26:I26" si="11">#REF!</f>
        <v>#REF!</v>
      </c>
      <c r="E26" s="216" t="str">
        <f t="shared" si="11"/>
        <v>#REF!</v>
      </c>
      <c r="F26" s="202" t="str">
        <f t="shared" si="11"/>
        <v>#REF!</v>
      </c>
      <c r="G26" s="190" t="str">
        <f t="shared" si="11"/>
        <v>#REF!</v>
      </c>
      <c r="H26" s="191" t="str">
        <f t="shared" si="11"/>
        <v>#REF!</v>
      </c>
      <c r="I26" s="190" t="str">
        <f t="shared" si="11"/>
        <v>#REF!</v>
      </c>
      <c r="J26" s="197"/>
      <c r="K26" s="191" t="str">
        <f t="shared" si="9"/>
        <v>#REF!</v>
      </c>
      <c r="L26" s="191" t="s">
        <v>154</v>
      </c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8"/>
      <c r="Z26" s="198"/>
      <c r="AA26" s="197"/>
      <c r="AB26" s="197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200"/>
      <c r="AQ26" s="200"/>
      <c r="AR26" s="200"/>
      <c r="AS26" s="200"/>
    </row>
    <row r="27" ht="15.75" customHeight="1">
      <c r="A27" s="190">
        <v>26.0</v>
      </c>
      <c r="B27" s="191" t="str">
        <f t="shared" si="7"/>
        <v>#REF!</v>
      </c>
      <c r="C27" s="202">
        <v>45069.0</v>
      </c>
      <c r="D27" s="203" t="str">
        <f t="shared" ref="D27:I27" si="12">#REF!</f>
        <v>#REF!</v>
      </c>
      <c r="E27" s="216" t="str">
        <f t="shared" si="12"/>
        <v>#REF!</v>
      </c>
      <c r="F27" s="202" t="str">
        <f t="shared" si="12"/>
        <v>#REF!</v>
      </c>
      <c r="G27" s="190" t="str">
        <f t="shared" si="12"/>
        <v>#REF!</v>
      </c>
      <c r="H27" s="191" t="str">
        <f t="shared" si="12"/>
        <v>#REF!</v>
      </c>
      <c r="I27" s="190" t="str">
        <f t="shared" si="12"/>
        <v>#REF!</v>
      </c>
      <c r="J27" s="197"/>
      <c r="K27" s="191" t="str">
        <f t="shared" si="9"/>
        <v>#REF!</v>
      </c>
      <c r="L27" s="191" t="s">
        <v>154</v>
      </c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8"/>
      <c r="Z27" s="198"/>
      <c r="AA27" s="197"/>
      <c r="AB27" s="197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200"/>
      <c r="AQ27" s="200"/>
      <c r="AR27" s="200"/>
      <c r="AS27" s="200"/>
    </row>
    <row r="28" ht="15.75" customHeight="1">
      <c r="A28" s="190">
        <v>27.0</v>
      </c>
      <c r="B28" s="191" t="str">
        <f t="shared" si="7"/>
        <v>#REF!</v>
      </c>
      <c r="C28" s="202">
        <v>45066.0</v>
      </c>
      <c r="D28" s="203" t="str">
        <f t="shared" ref="D28:I28" si="13">#REF!</f>
        <v>#REF!</v>
      </c>
      <c r="E28" s="216" t="str">
        <f t="shared" si="13"/>
        <v>#REF!</v>
      </c>
      <c r="F28" s="202" t="str">
        <f t="shared" si="13"/>
        <v>#REF!</v>
      </c>
      <c r="G28" s="190" t="str">
        <f t="shared" si="13"/>
        <v>#REF!</v>
      </c>
      <c r="H28" s="191" t="str">
        <f t="shared" si="13"/>
        <v>#REF!</v>
      </c>
      <c r="I28" s="190" t="str">
        <f t="shared" si="13"/>
        <v>#REF!</v>
      </c>
      <c r="J28" s="197"/>
      <c r="K28" s="191" t="str">
        <f t="shared" si="9"/>
        <v>#REF!</v>
      </c>
      <c r="L28" s="191" t="str">
        <f>#REF!</f>
        <v>#REF!</v>
      </c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8"/>
      <c r="Z28" s="198"/>
      <c r="AA28" s="197"/>
      <c r="AB28" s="197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200"/>
      <c r="AQ28" s="200"/>
      <c r="AR28" s="200"/>
      <c r="AS28" s="200"/>
    </row>
    <row r="29" ht="15.75" customHeight="1">
      <c r="A29" s="190">
        <v>28.0</v>
      </c>
      <c r="B29" s="191" t="str">
        <f t="shared" si="7"/>
        <v>#REF!</v>
      </c>
      <c r="C29" s="192"/>
      <c r="D29" s="203" t="str">
        <f t="shared" ref="D29:I29" si="14">#REF!</f>
        <v>#REF!</v>
      </c>
      <c r="E29" s="216" t="str">
        <f t="shared" si="14"/>
        <v>#REF!</v>
      </c>
      <c r="F29" s="202" t="str">
        <f t="shared" si="14"/>
        <v>#REF!</v>
      </c>
      <c r="G29" s="190" t="str">
        <f t="shared" si="14"/>
        <v>#REF!</v>
      </c>
      <c r="H29" s="191" t="str">
        <f t="shared" si="14"/>
        <v>#REF!</v>
      </c>
      <c r="I29" s="190" t="str">
        <f t="shared" si="14"/>
        <v>#REF!</v>
      </c>
      <c r="J29" s="197"/>
      <c r="K29" s="191" t="str">
        <f t="shared" si="9"/>
        <v>#REF!</v>
      </c>
      <c r="L29" s="191" t="s">
        <v>154</v>
      </c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8"/>
      <c r="Z29" s="198"/>
      <c r="AA29" s="197"/>
      <c r="AB29" s="197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200"/>
      <c r="AQ29" s="200"/>
      <c r="AR29" s="200"/>
      <c r="AS29" s="200"/>
    </row>
    <row r="30" ht="15.75" customHeight="1">
      <c r="A30" s="190">
        <v>29.0</v>
      </c>
      <c r="B30" s="191" t="str">
        <f t="shared" si="7"/>
        <v>#REF!</v>
      </c>
      <c r="C30" s="202">
        <v>45063.0</v>
      </c>
      <c r="D30" s="203" t="str">
        <f t="shared" ref="D30:I30" si="15">#REF!</f>
        <v>#REF!</v>
      </c>
      <c r="E30" s="216" t="str">
        <f t="shared" si="15"/>
        <v>#REF!</v>
      </c>
      <c r="F30" s="202" t="str">
        <f t="shared" si="15"/>
        <v>#REF!</v>
      </c>
      <c r="G30" s="190" t="str">
        <f t="shared" si="15"/>
        <v>#REF!</v>
      </c>
      <c r="H30" s="191" t="str">
        <f t="shared" si="15"/>
        <v>#REF!</v>
      </c>
      <c r="I30" s="190" t="str">
        <f t="shared" si="15"/>
        <v>#REF!</v>
      </c>
      <c r="J30" s="197"/>
      <c r="K30" s="191" t="str">
        <f t="shared" si="9"/>
        <v>#REF!</v>
      </c>
      <c r="L30" s="191" t="str">
        <f t="shared" ref="L30:L31" si="17">#REF!</f>
        <v>#REF!</v>
      </c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8"/>
      <c r="Z30" s="198"/>
      <c r="AA30" s="197"/>
      <c r="AB30" s="197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200"/>
      <c r="AQ30" s="200"/>
      <c r="AR30" s="200"/>
      <c r="AS30" s="200"/>
    </row>
    <row r="31" ht="15.75" customHeight="1">
      <c r="A31" s="190">
        <v>30.0</v>
      </c>
      <c r="B31" s="191" t="str">
        <f t="shared" si="7"/>
        <v>#REF!</v>
      </c>
      <c r="C31" s="202">
        <v>45058.0</v>
      </c>
      <c r="D31" s="203" t="str">
        <f t="shared" ref="D31:I31" si="16">#REF!</f>
        <v>#REF!</v>
      </c>
      <c r="E31" s="216" t="str">
        <f t="shared" si="16"/>
        <v>#REF!</v>
      </c>
      <c r="F31" s="202" t="str">
        <f t="shared" si="16"/>
        <v>#REF!</v>
      </c>
      <c r="G31" s="190" t="str">
        <f t="shared" si="16"/>
        <v>#REF!</v>
      </c>
      <c r="H31" s="191" t="str">
        <f t="shared" si="16"/>
        <v>#REF!</v>
      </c>
      <c r="I31" s="190" t="str">
        <f t="shared" si="16"/>
        <v>#REF!</v>
      </c>
      <c r="J31" s="197"/>
      <c r="K31" s="191" t="str">
        <f t="shared" si="9"/>
        <v>#REF!</v>
      </c>
      <c r="L31" s="191" t="str">
        <f t="shared" si="17"/>
        <v>#REF!</v>
      </c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8"/>
      <c r="Z31" s="198"/>
      <c r="AA31" s="197"/>
      <c r="AB31" s="197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200"/>
      <c r="AQ31" s="200"/>
      <c r="AR31" s="200"/>
      <c r="AS31" s="200"/>
    </row>
    <row r="32" ht="15.75" customHeight="1">
      <c r="A32" s="190">
        <v>31.0</v>
      </c>
      <c r="B32" s="191" t="str">
        <f t="shared" si="7"/>
        <v>#REF!</v>
      </c>
      <c r="C32" s="202">
        <v>45074.0</v>
      </c>
      <c r="D32" s="203" t="str">
        <f t="shared" ref="D32:I32" si="18">#REF!</f>
        <v>#REF!</v>
      </c>
      <c r="E32" s="216" t="str">
        <f t="shared" si="18"/>
        <v>#REF!</v>
      </c>
      <c r="F32" s="202" t="str">
        <f t="shared" si="18"/>
        <v>#REF!</v>
      </c>
      <c r="G32" s="190" t="str">
        <f t="shared" si="18"/>
        <v>#REF!</v>
      </c>
      <c r="H32" s="191" t="str">
        <f t="shared" si="18"/>
        <v>#REF!</v>
      </c>
      <c r="I32" s="190" t="str">
        <f t="shared" si="18"/>
        <v>#REF!</v>
      </c>
      <c r="J32" s="197"/>
      <c r="K32" s="191" t="s">
        <v>231</v>
      </c>
      <c r="L32" s="191" t="s">
        <v>154</v>
      </c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8"/>
      <c r="Z32" s="198"/>
      <c r="AA32" s="197"/>
      <c r="AB32" s="197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200"/>
      <c r="AQ32" s="200"/>
      <c r="AR32" s="200"/>
      <c r="AS32" s="200"/>
    </row>
    <row r="33" ht="15.75" customHeight="1">
      <c r="A33" s="190">
        <v>32.0</v>
      </c>
      <c r="B33" s="191" t="str">
        <f t="shared" si="7"/>
        <v>#REF!</v>
      </c>
      <c r="C33" s="202">
        <v>45060.0</v>
      </c>
      <c r="D33" s="203" t="str">
        <f t="shared" ref="D33:I33" si="19">#REF!</f>
        <v>#REF!</v>
      </c>
      <c r="E33" s="216" t="str">
        <f t="shared" si="19"/>
        <v>#REF!</v>
      </c>
      <c r="F33" s="202" t="str">
        <f t="shared" si="19"/>
        <v>#REF!</v>
      </c>
      <c r="G33" s="190" t="str">
        <f t="shared" si="19"/>
        <v>#REF!</v>
      </c>
      <c r="H33" s="191" t="str">
        <f t="shared" si="19"/>
        <v>#REF!</v>
      </c>
      <c r="I33" s="190" t="str">
        <f t="shared" si="19"/>
        <v>#REF!</v>
      </c>
      <c r="J33" s="197"/>
      <c r="K33" s="191" t="str">
        <f t="shared" ref="K33:L33" si="20">#REF!</f>
        <v>#REF!</v>
      </c>
      <c r="L33" s="191" t="str">
        <f t="shared" si="20"/>
        <v>#REF!</v>
      </c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8"/>
      <c r="Z33" s="198"/>
      <c r="AA33" s="197"/>
      <c r="AB33" s="197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200"/>
      <c r="AQ33" s="200"/>
      <c r="AR33" s="200"/>
      <c r="AS33" s="200"/>
    </row>
    <row r="34" ht="15.75" customHeight="1">
      <c r="A34" s="190">
        <v>33.0</v>
      </c>
      <c r="B34" s="191" t="str">
        <f t="shared" si="7"/>
        <v>#REF!</v>
      </c>
      <c r="C34" s="192"/>
      <c r="D34" s="203" t="str">
        <f t="shared" ref="D34:I34" si="21">#REF!</f>
        <v>#REF!</v>
      </c>
      <c r="E34" s="216" t="str">
        <f t="shared" si="21"/>
        <v>#REF!</v>
      </c>
      <c r="F34" s="202" t="str">
        <f t="shared" si="21"/>
        <v>#REF!</v>
      </c>
      <c r="G34" s="190" t="str">
        <f t="shared" si="21"/>
        <v>#REF!</v>
      </c>
      <c r="H34" s="191" t="str">
        <f t="shared" si="21"/>
        <v>#REF!</v>
      </c>
      <c r="I34" s="190" t="str">
        <f t="shared" si="21"/>
        <v>#REF!</v>
      </c>
      <c r="J34" s="197"/>
      <c r="K34" s="191" t="s">
        <v>231</v>
      </c>
      <c r="L34" s="191" t="s">
        <v>154</v>
      </c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8"/>
      <c r="Z34" s="198"/>
      <c r="AA34" s="197"/>
      <c r="AB34" s="197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200"/>
      <c r="AQ34" s="200"/>
      <c r="AR34" s="200"/>
      <c r="AS34" s="200"/>
    </row>
    <row r="35" ht="15.75" customHeight="1">
      <c r="A35" s="190">
        <v>34.0</v>
      </c>
      <c r="B35" s="191" t="str">
        <f t="shared" si="7"/>
        <v>#REF!</v>
      </c>
      <c r="C35" s="202">
        <v>45059.0</v>
      </c>
      <c r="D35" s="203" t="str">
        <f t="shared" ref="D35:I35" si="22">#REF!</f>
        <v>#REF!</v>
      </c>
      <c r="E35" s="216" t="str">
        <f t="shared" si="22"/>
        <v>#REF!</v>
      </c>
      <c r="F35" s="202" t="str">
        <f t="shared" si="22"/>
        <v>#REF!</v>
      </c>
      <c r="G35" s="190" t="str">
        <f t="shared" si="22"/>
        <v>#REF!</v>
      </c>
      <c r="H35" s="191" t="str">
        <f t="shared" si="22"/>
        <v>#REF!</v>
      </c>
      <c r="I35" s="190" t="str">
        <f t="shared" si="22"/>
        <v>#REF!</v>
      </c>
      <c r="J35" s="197"/>
      <c r="K35" s="191" t="str">
        <f t="shared" ref="K35:K42" si="24">#REF!</f>
        <v>#REF!</v>
      </c>
      <c r="L35" s="191" t="s">
        <v>154</v>
      </c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8"/>
      <c r="Z35" s="198"/>
      <c r="AA35" s="197"/>
      <c r="AB35" s="197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200"/>
      <c r="AQ35" s="200"/>
      <c r="AR35" s="200"/>
      <c r="AS35" s="200"/>
    </row>
    <row r="36" ht="15.75" customHeight="1">
      <c r="A36" s="190">
        <v>35.0</v>
      </c>
      <c r="B36" s="191" t="str">
        <f t="shared" si="7"/>
        <v>#REF!</v>
      </c>
      <c r="C36" s="202">
        <v>45061.0</v>
      </c>
      <c r="D36" s="203" t="str">
        <f t="shared" ref="D36:I36" si="23">#REF!</f>
        <v>#REF!</v>
      </c>
      <c r="E36" s="216" t="str">
        <f t="shared" si="23"/>
        <v>#REF!</v>
      </c>
      <c r="F36" s="202" t="str">
        <f t="shared" si="23"/>
        <v>#REF!</v>
      </c>
      <c r="G36" s="190" t="str">
        <f t="shared" si="23"/>
        <v>#REF!</v>
      </c>
      <c r="H36" s="191" t="str">
        <f t="shared" si="23"/>
        <v>#REF!</v>
      </c>
      <c r="I36" s="190" t="str">
        <f t="shared" si="23"/>
        <v>#REF!</v>
      </c>
      <c r="J36" s="197"/>
      <c r="K36" s="191" t="str">
        <f t="shared" si="24"/>
        <v>#REF!</v>
      </c>
      <c r="L36" s="191" t="s">
        <v>154</v>
      </c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8"/>
      <c r="Z36" s="198"/>
      <c r="AA36" s="197"/>
      <c r="AB36" s="197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200"/>
      <c r="AQ36" s="200"/>
      <c r="AR36" s="200"/>
      <c r="AS36" s="200"/>
    </row>
    <row r="37" ht="15.75" customHeight="1">
      <c r="A37" s="190">
        <v>36.0</v>
      </c>
      <c r="B37" s="191" t="str">
        <f t="shared" si="7"/>
        <v>#REF!</v>
      </c>
      <c r="C37" s="202">
        <v>45068.0</v>
      </c>
      <c r="D37" s="203" t="str">
        <f t="shared" ref="D37:I37" si="25">#REF!</f>
        <v>#REF!</v>
      </c>
      <c r="E37" s="216" t="str">
        <f t="shared" si="25"/>
        <v>#REF!</v>
      </c>
      <c r="F37" s="202" t="str">
        <f t="shared" si="25"/>
        <v>#REF!</v>
      </c>
      <c r="G37" s="190" t="str">
        <f t="shared" si="25"/>
        <v>#REF!</v>
      </c>
      <c r="H37" s="191" t="str">
        <f t="shared" si="25"/>
        <v>#REF!</v>
      </c>
      <c r="I37" s="190" t="str">
        <f t="shared" si="25"/>
        <v>#REF!</v>
      </c>
      <c r="J37" s="197"/>
      <c r="K37" s="191" t="str">
        <f t="shared" si="24"/>
        <v>#REF!</v>
      </c>
      <c r="L37" s="191" t="s">
        <v>154</v>
      </c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8"/>
      <c r="Z37" s="198"/>
      <c r="AA37" s="197"/>
      <c r="AB37" s="197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200"/>
      <c r="AQ37" s="200"/>
      <c r="AR37" s="200"/>
      <c r="AS37" s="200"/>
    </row>
    <row r="38" ht="15.75" customHeight="1">
      <c r="A38" s="190">
        <v>37.0</v>
      </c>
      <c r="B38" s="191" t="str">
        <f t="shared" si="7"/>
        <v>#REF!</v>
      </c>
      <c r="C38" s="202">
        <v>45064.0</v>
      </c>
      <c r="D38" s="203" t="str">
        <f t="shared" ref="D38:I38" si="26">#REF!</f>
        <v>#REF!</v>
      </c>
      <c r="E38" s="216" t="str">
        <f t="shared" si="26"/>
        <v>#REF!</v>
      </c>
      <c r="F38" s="202" t="str">
        <f t="shared" si="26"/>
        <v>#REF!</v>
      </c>
      <c r="G38" s="190" t="str">
        <f t="shared" si="26"/>
        <v>#REF!</v>
      </c>
      <c r="H38" s="191" t="str">
        <f t="shared" si="26"/>
        <v>#REF!</v>
      </c>
      <c r="I38" s="190" t="str">
        <f t="shared" si="26"/>
        <v>#REF!</v>
      </c>
      <c r="J38" s="197"/>
      <c r="K38" s="191" t="str">
        <f t="shared" si="24"/>
        <v>#REF!</v>
      </c>
      <c r="L38" s="191" t="str">
        <f>#REF!</f>
        <v>#REF!</v>
      </c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8"/>
      <c r="Z38" s="198"/>
      <c r="AA38" s="197"/>
      <c r="AB38" s="197"/>
      <c r="AC38" s="199"/>
      <c r="AD38" s="199"/>
      <c r="AE38" s="199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200"/>
      <c r="AQ38" s="200"/>
      <c r="AR38" s="200"/>
      <c r="AS38" s="200"/>
    </row>
    <row r="39" ht="15.75" customHeight="1">
      <c r="A39" s="190">
        <v>38.0</v>
      </c>
      <c r="B39" s="191" t="str">
        <f t="shared" si="7"/>
        <v>#REF!</v>
      </c>
      <c r="C39" s="202">
        <v>45071.0</v>
      </c>
      <c r="D39" s="203" t="str">
        <f t="shared" ref="D39:I39" si="27">#REF!</f>
        <v>#REF!</v>
      </c>
      <c r="E39" s="216" t="str">
        <f t="shared" si="27"/>
        <v>#REF!</v>
      </c>
      <c r="F39" s="202" t="str">
        <f t="shared" si="27"/>
        <v>#REF!</v>
      </c>
      <c r="G39" s="190" t="str">
        <f t="shared" si="27"/>
        <v>#REF!</v>
      </c>
      <c r="H39" s="191" t="str">
        <f t="shared" si="27"/>
        <v>#REF!</v>
      </c>
      <c r="I39" s="190" t="str">
        <f t="shared" si="27"/>
        <v>#REF!</v>
      </c>
      <c r="J39" s="197"/>
      <c r="K39" s="191" t="str">
        <f t="shared" si="24"/>
        <v>#REF!</v>
      </c>
      <c r="L39" s="191" t="s">
        <v>154</v>
      </c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8"/>
      <c r="Z39" s="198"/>
      <c r="AA39" s="197"/>
      <c r="AB39" s="197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200"/>
      <c r="AQ39" s="200"/>
      <c r="AR39" s="200"/>
      <c r="AS39" s="200"/>
    </row>
    <row r="40" ht="15.75" customHeight="1">
      <c r="A40" s="190">
        <v>39.0</v>
      </c>
      <c r="B40" s="191" t="str">
        <f t="shared" si="7"/>
        <v>#REF!</v>
      </c>
      <c r="C40" s="202">
        <v>45070.0</v>
      </c>
      <c r="D40" s="203" t="str">
        <f t="shared" ref="D40:I40" si="28">#REF!</f>
        <v>#REF!</v>
      </c>
      <c r="E40" s="216" t="str">
        <f t="shared" si="28"/>
        <v>#REF!</v>
      </c>
      <c r="F40" s="202" t="str">
        <f t="shared" si="28"/>
        <v>#REF!</v>
      </c>
      <c r="G40" s="190" t="str">
        <f t="shared" si="28"/>
        <v>#REF!</v>
      </c>
      <c r="H40" s="191" t="str">
        <f t="shared" si="28"/>
        <v>#REF!</v>
      </c>
      <c r="I40" s="190" t="str">
        <f t="shared" si="28"/>
        <v>#REF!</v>
      </c>
      <c r="J40" s="197"/>
      <c r="K40" s="191" t="str">
        <f t="shared" si="24"/>
        <v>#REF!</v>
      </c>
      <c r="L40" s="191" t="s">
        <v>154</v>
      </c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8"/>
      <c r="Z40" s="198"/>
      <c r="AA40" s="197"/>
      <c r="AB40" s="197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200"/>
      <c r="AQ40" s="200"/>
      <c r="AR40" s="200"/>
      <c r="AS40" s="200"/>
    </row>
    <row r="41" ht="15.75" customHeight="1">
      <c r="A41" s="190">
        <v>40.0</v>
      </c>
      <c r="B41" s="191" t="str">
        <f t="shared" si="7"/>
        <v>#REF!</v>
      </c>
      <c r="C41" s="202">
        <v>45065.0</v>
      </c>
      <c r="D41" s="203" t="str">
        <f t="shared" ref="D41:I41" si="29">#REF!</f>
        <v>#REF!</v>
      </c>
      <c r="E41" s="216" t="str">
        <f t="shared" si="29"/>
        <v>#REF!</v>
      </c>
      <c r="F41" s="202" t="str">
        <f t="shared" si="29"/>
        <v>#REF!</v>
      </c>
      <c r="G41" s="190" t="str">
        <f t="shared" si="29"/>
        <v>#REF!</v>
      </c>
      <c r="H41" s="191" t="str">
        <f t="shared" si="29"/>
        <v>#REF!</v>
      </c>
      <c r="I41" s="190" t="str">
        <f t="shared" si="29"/>
        <v>#REF!</v>
      </c>
      <c r="J41" s="197"/>
      <c r="K41" s="191" t="str">
        <f t="shared" si="24"/>
        <v>#REF!</v>
      </c>
      <c r="L41" s="191" t="s">
        <v>154</v>
      </c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8"/>
      <c r="Z41" s="198"/>
      <c r="AA41" s="197"/>
      <c r="AB41" s="197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200"/>
      <c r="AQ41" s="200"/>
      <c r="AR41" s="200"/>
      <c r="AS41" s="200"/>
    </row>
    <row r="42" ht="15.75" customHeight="1">
      <c r="A42" s="190">
        <v>41.0</v>
      </c>
      <c r="B42" s="191" t="str">
        <f t="shared" si="7"/>
        <v>#REF!</v>
      </c>
      <c r="C42" s="202">
        <v>45062.0</v>
      </c>
      <c r="D42" s="203" t="str">
        <f t="shared" ref="D42:I42" si="30">#REF!</f>
        <v>#REF!</v>
      </c>
      <c r="E42" s="216" t="str">
        <f t="shared" si="30"/>
        <v>#REF!</v>
      </c>
      <c r="F42" s="202" t="str">
        <f t="shared" si="30"/>
        <v>#REF!</v>
      </c>
      <c r="G42" s="190" t="str">
        <f t="shared" si="30"/>
        <v>#REF!</v>
      </c>
      <c r="H42" s="191" t="str">
        <f t="shared" si="30"/>
        <v>#REF!</v>
      </c>
      <c r="I42" s="190" t="str">
        <f t="shared" si="30"/>
        <v>#REF!</v>
      </c>
      <c r="J42" s="197"/>
      <c r="K42" s="191" t="str">
        <f t="shared" si="24"/>
        <v>#REF!</v>
      </c>
      <c r="L42" s="191" t="s">
        <v>154</v>
      </c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8"/>
      <c r="Z42" s="198"/>
      <c r="AA42" s="197"/>
      <c r="AB42" s="197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200"/>
      <c r="AQ42" s="200"/>
      <c r="AR42" s="200"/>
      <c r="AS42" s="200"/>
    </row>
    <row r="43" ht="15.75" customHeight="1">
      <c r="A43" s="190">
        <v>42.0</v>
      </c>
      <c r="B43" s="191" t="s">
        <v>232</v>
      </c>
      <c r="C43" s="202"/>
      <c r="D43" s="203" t="s">
        <v>233</v>
      </c>
      <c r="E43" s="216">
        <v>5.2808568E7</v>
      </c>
      <c r="F43" s="202">
        <v>41344.0</v>
      </c>
      <c r="G43" s="190"/>
      <c r="H43" s="191" t="s">
        <v>234</v>
      </c>
      <c r="I43" s="190"/>
      <c r="J43" s="197"/>
      <c r="K43" s="191" t="s">
        <v>235</v>
      </c>
      <c r="L43" s="191" t="s">
        <v>154</v>
      </c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8"/>
      <c r="Z43" s="198"/>
      <c r="AA43" s="197"/>
      <c r="AB43" s="197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200"/>
      <c r="AQ43" s="200"/>
      <c r="AR43" s="200"/>
      <c r="AS43" s="200"/>
    </row>
    <row r="44" ht="15.75" customHeight="1">
      <c r="A44" s="190">
        <v>43.0</v>
      </c>
      <c r="B44" s="191" t="s">
        <v>236</v>
      </c>
      <c r="C44" s="202">
        <v>44776.0</v>
      </c>
      <c r="D44" s="203" t="s">
        <v>237</v>
      </c>
      <c r="E44" s="216">
        <v>5.7730729E7</v>
      </c>
      <c r="F44" s="202">
        <v>43598.0</v>
      </c>
      <c r="G44" s="190">
        <v>3.0</v>
      </c>
      <c r="H44" s="191" t="s">
        <v>238</v>
      </c>
      <c r="I44" s="190">
        <v>3.755448187E9</v>
      </c>
      <c r="J44" s="197"/>
      <c r="K44" s="191" t="s">
        <v>235</v>
      </c>
      <c r="L44" s="191" t="s">
        <v>238</v>
      </c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8"/>
      <c r="Z44" s="198"/>
      <c r="AA44" s="197"/>
      <c r="AB44" s="197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200"/>
      <c r="AQ44" s="200"/>
      <c r="AR44" s="200"/>
      <c r="AS44" s="200"/>
    </row>
    <row r="45" ht="15.75" customHeight="1">
      <c r="A45" s="190">
        <v>44.0</v>
      </c>
      <c r="B45" s="191" t="str">
        <f>#REF!</f>
        <v>#REF!</v>
      </c>
      <c r="C45" s="202">
        <v>45052.0</v>
      </c>
      <c r="D45" s="203" t="str">
        <f t="shared" ref="D45:I45" si="31">#REF!</f>
        <v>#REF!</v>
      </c>
      <c r="E45" s="216" t="str">
        <f t="shared" si="31"/>
        <v>#REF!</v>
      </c>
      <c r="F45" s="202" t="str">
        <f t="shared" si="31"/>
        <v>#REF!</v>
      </c>
      <c r="G45" s="190" t="str">
        <f t="shared" si="31"/>
        <v>#REF!</v>
      </c>
      <c r="H45" s="191" t="str">
        <f t="shared" si="31"/>
        <v>#REF!</v>
      </c>
      <c r="I45" s="190" t="str">
        <f t="shared" si="31"/>
        <v>#REF!</v>
      </c>
      <c r="J45" s="197"/>
      <c r="K45" s="191" t="s">
        <v>235</v>
      </c>
      <c r="L45" s="191" t="s">
        <v>154</v>
      </c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8"/>
      <c r="Z45" s="198"/>
      <c r="AA45" s="197"/>
      <c r="AB45" s="197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200"/>
      <c r="AQ45" s="200"/>
      <c r="AR45" s="200"/>
      <c r="AS45" s="200"/>
    </row>
    <row r="46" ht="15.75" customHeight="1">
      <c r="A46" s="190">
        <v>45.0</v>
      </c>
      <c r="B46" s="191" t="s">
        <v>239</v>
      </c>
      <c r="C46" s="202">
        <v>44981.4349987037</v>
      </c>
      <c r="D46" s="203" t="s">
        <v>240</v>
      </c>
      <c r="E46" s="216">
        <v>5.6159058E7</v>
      </c>
      <c r="F46" s="202">
        <v>42857.0</v>
      </c>
      <c r="G46" s="190">
        <v>5.0</v>
      </c>
      <c r="H46" s="191" t="s">
        <v>241</v>
      </c>
      <c r="I46" s="190">
        <v>3.754470114E9</v>
      </c>
      <c r="J46" s="197"/>
      <c r="K46" s="191" t="s">
        <v>235</v>
      </c>
      <c r="L46" s="191" t="s">
        <v>154</v>
      </c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8"/>
      <c r="Z46" s="198"/>
      <c r="AA46" s="197"/>
      <c r="AB46" s="197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200"/>
      <c r="AQ46" s="200"/>
      <c r="AR46" s="200"/>
      <c r="AS46" s="200"/>
    </row>
    <row r="47" ht="15.75" customHeight="1">
      <c r="A47" s="190">
        <v>46.0</v>
      </c>
      <c r="B47" s="191" t="s">
        <v>242</v>
      </c>
      <c r="C47" s="202">
        <v>44780.0</v>
      </c>
      <c r="D47" s="203" t="s">
        <v>243</v>
      </c>
      <c r="E47" s="216">
        <v>5.7851937E7</v>
      </c>
      <c r="F47" s="202">
        <v>43717.0</v>
      </c>
      <c r="G47" s="190">
        <v>3.0</v>
      </c>
      <c r="H47" s="191" t="s">
        <v>244</v>
      </c>
      <c r="I47" s="190">
        <v>3.75445159E9</v>
      </c>
      <c r="J47" s="197"/>
      <c r="K47" s="191" t="s">
        <v>235</v>
      </c>
      <c r="L47" s="191" t="s">
        <v>154</v>
      </c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8"/>
      <c r="Z47" s="198"/>
      <c r="AA47" s="197"/>
      <c r="AB47" s="197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200"/>
      <c r="AR47" s="200"/>
      <c r="AS47" s="200"/>
    </row>
    <row r="48" ht="15.75" customHeight="1">
      <c r="A48" s="190">
        <v>47.0</v>
      </c>
      <c r="B48" s="191" t="s">
        <v>245</v>
      </c>
      <c r="C48" s="202">
        <v>44982.0</v>
      </c>
      <c r="D48" s="203" t="s">
        <v>246</v>
      </c>
      <c r="E48" s="216">
        <v>5.6170549E7</v>
      </c>
      <c r="F48" s="202">
        <v>43441.0</v>
      </c>
      <c r="G48" s="190">
        <v>4.0</v>
      </c>
      <c r="H48" s="191" t="s">
        <v>247</v>
      </c>
      <c r="I48" s="190">
        <v>3.754406713E9</v>
      </c>
      <c r="J48" s="197"/>
      <c r="K48" s="191" t="s">
        <v>235</v>
      </c>
      <c r="L48" s="191" t="s">
        <v>154</v>
      </c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8"/>
      <c r="Z48" s="198"/>
      <c r="AA48" s="197"/>
      <c r="AB48" s="197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200"/>
      <c r="AR48" s="200"/>
      <c r="AS48" s="200"/>
    </row>
    <row r="49" ht="15.75" customHeight="1">
      <c r="A49" s="190">
        <v>48.0</v>
      </c>
      <c r="B49" s="191" t="s">
        <v>248</v>
      </c>
      <c r="C49" s="202">
        <v>44779.0</v>
      </c>
      <c r="D49" s="203" t="s">
        <v>249</v>
      </c>
      <c r="E49" s="216">
        <v>5.6025195E7</v>
      </c>
      <c r="F49" s="202">
        <v>42744.0</v>
      </c>
      <c r="G49" s="190">
        <v>5.0</v>
      </c>
      <c r="H49" s="191" t="s">
        <v>250</v>
      </c>
      <c r="I49" s="190">
        <v>3.754417691E9</v>
      </c>
      <c r="J49" s="197"/>
      <c r="K49" s="191" t="s">
        <v>235</v>
      </c>
      <c r="L49" s="191" t="s">
        <v>154</v>
      </c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8"/>
      <c r="Z49" s="198"/>
      <c r="AA49" s="197" t="s">
        <v>204</v>
      </c>
      <c r="AB49" s="197" t="s">
        <v>163</v>
      </c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200"/>
      <c r="AQ49" s="200"/>
      <c r="AR49" s="200"/>
      <c r="AS49" s="200"/>
    </row>
    <row r="50" ht="15.75" customHeight="1">
      <c r="A50" s="190">
        <v>49.0</v>
      </c>
      <c r="B50" s="191" t="s">
        <v>251</v>
      </c>
      <c r="C50" s="202">
        <v>44635.0</v>
      </c>
      <c r="D50" s="203" t="s">
        <v>170</v>
      </c>
      <c r="E50" s="219"/>
      <c r="F50" s="202">
        <v>43705.0</v>
      </c>
      <c r="G50" s="190">
        <v>2.0</v>
      </c>
      <c r="H50" s="191" t="s">
        <v>213</v>
      </c>
      <c r="I50" s="190">
        <v>3.754436602E9</v>
      </c>
      <c r="J50" s="197"/>
      <c r="K50" s="191" t="s">
        <v>235</v>
      </c>
      <c r="L50" s="191" t="s">
        <v>154</v>
      </c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8"/>
      <c r="Z50" s="198"/>
      <c r="AA50" s="197"/>
      <c r="AB50" s="197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200"/>
      <c r="AQ50" s="200"/>
      <c r="AR50" s="200"/>
      <c r="AS50" s="200"/>
    </row>
    <row r="51" ht="15.75" customHeight="1">
      <c r="A51" s="190">
        <v>50.0</v>
      </c>
      <c r="B51" s="191" t="str">
        <f>#REF!</f>
        <v>#REF!</v>
      </c>
      <c r="C51" s="202">
        <v>45067.0</v>
      </c>
      <c r="D51" s="203" t="str">
        <f t="shared" ref="D51:I51" si="32">#REF!</f>
        <v>#REF!</v>
      </c>
      <c r="E51" s="216" t="str">
        <f t="shared" si="32"/>
        <v>#REF!</v>
      </c>
      <c r="F51" s="202" t="str">
        <f t="shared" si="32"/>
        <v>#REF!</v>
      </c>
      <c r="G51" s="190" t="str">
        <f t="shared" si="32"/>
        <v>#REF!</v>
      </c>
      <c r="H51" s="191" t="str">
        <f t="shared" si="32"/>
        <v>#REF!</v>
      </c>
      <c r="I51" s="190" t="str">
        <f t="shared" si="32"/>
        <v>#REF!</v>
      </c>
      <c r="J51" s="197"/>
      <c r="K51" s="191" t="str">
        <f>#REF!</f>
        <v>#REF!</v>
      </c>
      <c r="L51" s="191" t="s">
        <v>154</v>
      </c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8"/>
      <c r="Z51" s="198"/>
      <c r="AA51" s="197"/>
      <c r="AB51" s="197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200"/>
      <c r="AQ51" s="200"/>
      <c r="AR51" s="200"/>
      <c r="AS51" s="200"/>
    </row>
    <row r="52" ht="15.75" customHeight="1">
      <c r="A52" s="190">
        <v>51.0</v>
      </c>
      <c r="B52" s="191" t="s">
        <v>252</v>
      </c>
      <c r="C52" s="202">
        <v>44635.0</v>
      </c>
      <c r="D52" s="203" t="s">
        <v>212</v>
      </c>
      <c r="E52" s="216">
        <v>5.6079104E7</v>
      </c>
      <c r="F52" s="202">
        <v>43185.0</v>
      </c>
      <c r="G52" s="190">
        <v>4.0</v>
      </c>
      <c r="H52" s="191" t="s">
        <v>213</v>
      </c>
      <c r="I52" s="190">
        <v>3.754436602E9</v>
      </c>
      <c r="J52" s="197"/>
      <c r="K52" s="191" t="s">
        <v>235</v>
      </c>
      <c r="L52" s="191" t="s">
        <v>154</v>
      </c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8"/>
      <c r="Z52" s="198"/>
      <c r="AA52" s="197"/>
      <c r="AB52" s="197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200"/>
      <c r="AQ52" s="200"/>
      <c r="AR52" s="200"/>
      <c r="AS52" s="200"/>
    </row>
    <row r="53" ht="15.75" customHeight="1">
      <c r="A53" s="190">
        <v>52.0</v>
      </c>
      <c r="B53" s="191" t="s">
        <v>253</v>
      </c>
      <c r="C53" s="202">
        <v>44602.0</v>
      </c>
      <c r="D53" s="203" t="s">
        <v>254</v>
      </c>
      <c r="E53" s="216">
        <v>5.2173063E7</v>
      </c>
      <c r="F53" s="202">
        <v>41269.0</v>
      </c>
      <c r="G53" s="190">
        <v>9.0</v>
      </c>
      <c r="H53" s="191" t="s">
        <v>197</v>
      </c>
      <c r="I53" s="190">
        <v>3.754436329E9</v>
      </c>
      <c r="J53" s="197"/>
      <c r="K53" s="191" t="s">
        <v>255</v>
      </c>
      <c r="L53" s="191" t="s">
        <v>183</v>
      </c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8"/>
      <c r="Z53" s="198"/>
      <c r="AA53" s="197"/>
      <c r="AB53" s="197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200"/>
      <c r="AQ53" s="200"/>
      <c r="AR53" s="200"/>
      <c r="AS53" s="200"/>
    </row>
    <row r="54" ht="15.75" customHeight="1">
      <c r="A54" s="190">
        <v>53.0</v>
      </c>
      <c r="B54" s="191" t="s">
        <v>256</v>
      </c>
      <c r="C54" s="202">
        <v>44602.0</v>
      </c>
      <c r="D54" s="203" t="s">
        <v>257</v>
      </c>
      <c r="E54" s="216">
        <v>5.3588595E7</v>
      </c>
      <c r="F54" s="202">
        <v>41543.0</v>
      </c>
      <c r="G54" s="190">
        <v>8.0</v>
      </c>
      <c r="H54" s="191" t="s">
        <v>197</v>
      </c>
      <c r="I54" s="190">
        <v>3.754534016E9</v>
      </c>
      <c r="J54" s="197"/>
      <c r="K54" s="191" t="s">
        <v>255</v>
      </c>
      <c r="L54" s="191" t="s">
        <v>183</v>
      </c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8"/>
      <c r="Z54" s="198"/>
      <c r="AA54" s="197"/>
      <c r="AB54" s="197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200"/>
      <c r="AQ54" s="200"/>
      <c r="AR54" s="200"/>
      <c r="AS54" s="200"/>
    </row>
    <row r="55" ht="15.75" customHeight="1">
      <c r="A55" s="190">
        <v>54.0</v>
      </c>
      <c r="B55" s="191" t="s">
        <v>258</v>
      </c>
      <c r="C55" s="202">
        <v>44223.0</v>
      </c>
      <c r="D55" s="203" t="s">
        <v>259</v>
      </c>
      <c r="E55" s="216">
        <v>5.3818991E7</v>
      </c>
      <c r="F55" s="195"/>
      <c r="G55" s="190">
        <v>8.0</v>
      </c>
      <c r="H55" s="191" t="s">
        <v>260</v>
      </c>
      <c r="I55" s="196"/>
      <c r="J55" s="197"/>
      <c r="K55" s="191" t="s">
        <v>255</v>
      </c>
      <c r="L55" s="191" t="s">
        <v>183</v>
      </c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8"/>
      <c r="Z55" s="198"/>
      <c r="AA55" s="197"/>
      <c r="AB55" s="197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200"/>
      <c r="AQ55" s="200"/>
      <c r="AR55" s="200"/>
      <c r="AS55" s="200"/>
    </row>
    <row r="56" ht="15.75" customHeight="1">
      <c r="A56" s="190">
        <v>55.0</v>
      </c>
      <c r="B56" s="191" t="s">
        <v>261</v>
      </c>
      <c r="C56" s="202">
        <v>44223.0</v>
      </c>
      <c r="D56" s="203" t="s">
        <v>259</v>
      </c>
      <c r="E56" s="216">
        <v>5.5343203E7</v>
      </c>
      <c r="F56" s="195"/>
      <c r="G56" s="190">
        <v>5.0</v>
      </c>
      <c r="H56" s="191" t="s">
        <v>260</v>
      </c>
      <c r="I56" s="196"/>
      <c r="J56" s="197"/>
      <c r="K56" s="191" t="s">
        <v>255</v>
      </c>
      <c r="L56" s="191" t="s">
        <v>183</v>
      </c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8"/>
      <c r="Z56" s="198"/>
      <c r="AA56" s="197"/>
      <c r="AB56" s="197"/>
      <c r="AC56" s="199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200"/>
      <c r="AQ56" s="200"/>
      <c r="AR56" s="200"/>
      <c r="AS56" s="200"/>
    </row>
    <row r="57" ht="15.75" customHeight="1">
      <c r="A57" s="190">
        <v>56.0</v>
      </c>
      <c r="B57" s="191" t="s">
        <v>262</v>
      </c>
      <c r="C57" s="202">
        <v>44223.0</v>
      </c>
      <c r="D57" s="203" t="s">
        <v>219</v>
      </c>
      <c r="E57" s="216">
        <v>5.3963419E7</v>
      </c>
      <c r="F57" s="202">
        <v>42262.0</v>
      </c>
      <c r="G57" s="190">
        <v>7.0</v>
      </c>
      <c r="H57" s="191" t="s">
        <v>220</v>
      </c>
      <c r="I57" s="190">
        <v>3.754416242E9</v>
      </c>
      <c r="J57" s="197"/>
      <c r="K57" s="191" t="s">
        <v>255</v>
      </c>
      <c r="L57" s="191" t="s">
        <v>183</v>
      </c>
      <c r="M57" s="196"/>
      <c r="N57" s="190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8"/>
      <c r="Z57" s="198"/>
      <c r="AA57" s="197"/>
      <c r="AB57" s="197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200"/>
      <c r="AQ57" s="200"/>
      <c r="AR57" s="200"/>
      <c r="AS57" s="200"/>
    </row>
    <row r="58" ht="15.75" customHeight="1">
      <c r="A58" s="190">
        <v>57.0</v>
      </c>
      <c r="B58" s="191" t="s">
        <v>263</v>
      </c>
      <c r="C58" s="202">
        <v>44223.0</v>
      </c>
      <c r="D58" s="203" t="s">
        <v>264</v>
      </c>
      <c r="E58" s="216">
        <v>4.9474679E7</v>
      </c>
      <c r="F58" s="202">
        <v>40899.0</v>
      </c>
      <c r="G58" s="190">
        <v>10.0</v>
      </c>
      <c r="H58" s="191" t="s">
        <v>197</v>
      </c>
      <c r="I58" s="190">
        <v>3.754431451E9</v>
      </c>
      <c r="J58" s="197"/>
      <c r="K58" s="191" t="s">
        <v>255</v>
      </c>
      <c r="L58" s="191" t="s">
        <v>183</v>
      </c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8"/>
      <c r="Z58" s="198"/>
      <c r="AA58" s="197"/>
      <c r="AB58" s="197"/>
      <c r="AC58" s="199"/>
      <c r="AD58" s="199"/>
      <c r="AE58" s="199"/>
      <c r="AF58" s="199"/>
      <c r="AG58" s="199"/>
      <c r="AH58" s="199"/>
      <c r="AI58" s="199"/>
      <c r="AJ58" s="199"/>
      <c r="AK58" s="199"/>
      <c r="AL58" s="199"/>
      <c r="AM58" s="199"/>
      <c r="AN58" s="199"/>
      <c r="AO58" s="199"/>
      <c r="AP58" s="200"/>
      <c r="AQ58" s="200"/>
      <c r="AR58" s="200"/>
      <c r="AS58" s="200"/>
    </row>
    <row r="59" ht="15.75" customHeight="1">
      <c r="A59" s="190">
        <v>58.0</v>
      </c>
      <c r="B59" s="191" t="str">
        <f t="shared" ref="B59:B60" si="35">#REF!</f>
        <v>#REF!</v>
      </c>
      <c r="C59" s="202">
        <v>44224.0</v>
      </c>
      <c r="D59" s="203" t="str">
        <f t="shared" ref="D59:E59" si="33">#REF!</f>
        <v>#REF!</v>
      </c>
      <c r="E59" s="216" t="str">
        <f t="shared" si="33"/>
        <v>#REF!</v>
      </c>
      <c r="F59" s="202"/>
      <c r="G59" s="190" t="str">
        <f t="shared" ref="G59:I59" si="34">#REF!</f>
        <v>#REF!</v>
      </c>
      <c r="H59" s="191" t="str">
        <f t="shared" si="34"/>
        <v>#REF!</v>
      </c>
      <c r="I59" s="190" t="str">
        <f t="shared" si="34"/>
        <v>#REF!</v>
      </c>
      <c r="J59" s="197"/>
      <c r="K59" s="191" t="s">
        <v>265</v>
      </c>
      <c r="L59" s="197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8"/>
      <c r="Z59" s="198"/>
      <c r="AA59" s="197"/>
      <c r="AB59" s="197"/>
      <c r="AC59" s="199"/>
      <c r="AD59" s="199"/>
      <c r="AE59" s="199"/>
      <c r="AF59" s="199"/>
      <c r="AG59" s="199"/>
      <c r="AH59" s="199"/>
      <c r="AI59" s="199"/>
      <c r="AJ59" s="199"/>
      <c r="AK59" s="199"/>
      <c r="AL59" s="199"/>
      <c r="AM59" s="199"/>
      <c r="AN59" s="199"/>
      <c r="AO59" s="199"/>
      <c r="AP59" s="200"/>
      <c r="AQ59" s="200"/>
      <c r="AR59" s="200"/>
      <c r="AS59" s="200"/>
    </row>
    <row r="60" ht="15.75" customHeight="1">
      <c r="A60" s="190">
        <v>59.0</v>
      </c>
      <c r="B60" s="191" t="str">
        <f t="shared" si="35"/>
        <v>#REF!</v>
      </c>
      <c r="C60" s="202">
        <v>44225.0</v>
      </c>
      <c r="D60" s="203" t="str">
        <f t="shared" ref="D60:E60" si="36">#REF!</f>
        <v>#REF!</v>
      </c>
      <c r="E60" s="216" t="str">
        <f t="shared" si="36"/>
        <v>#REF!</v>
      </c>
      <c r="F60" s="202"/>
      <c r="G60" s="190" t="str">
        <f t="shared" ref="G60:I60" si="37">#REF!</f>
        <v>#REF!</v>
      </c>
      <c r="H60" s="191" t="str">
        <f t="shared" si="37"/>
        <v>#REF!</v>
      </c>
      <c r="I60" s="190" t="str">
        <f t="shared" si="37"/>
        <v>#REF!</v>
      </c>
      <c r="J60" s="197"/>
      <c r="K60" s="191" t="s">
        <v>265</v>
      </c>
      <c r="L60" s="191" t="s">
        <v>266</v>
      </c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8"/>
      <c r="Z60" s="198"/>
      <c r="AA60" s="197"/>
      <c r="AB60" s="197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200"/>
      <c r="AQ60" s="200"/>
      <c r="AR60" s="200"/>
      <c r="AS60" s="200"/>
    </row>
    <row r="61" ht="15.75" customHeight="1">
      <c r="A61" s="190">
        <v>60.0</v>
      </c>
      <c r="B61" s="191" t="s">
        <v>11</v>
      </c>
      <c r="C61" s="202">
        <v>45317.678562581015</v>
      </c>
      <c r="D61" s="203" t="s">
        <v>12</v>
      </c>
      <c r="E61" s="216">
        <v>5.6719844E7</v>
      </c>
      <c r="F61" s="202"/>
      <c r="G61" s="190">
        <v>6.0</v>
      </c>
      <c r="H61" s="191" t="s">
        <v>13</v>
      </c>
      <c r="I61" s="190">
        <v>3.754401018E9</v>
      </c>
      <c r="J61" s="197"/>
      <c r="K61" s="191" t="s">
        <v>14</v>
      </c>
      <c r="L61" s="191" t="s">
        <v>266</v>
      </c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8"/>
      <c r="Z61" s="198"/>
      <c r="AA61" s="197"/>
      <c r="AB61" s="197"/>
      <c r="AC61" s="199"/>
      <c r="AD61" s="199"/>
      <c r="AE61" s="199"/>
      <c r="AF61" s="199"/>
      <c r="AG61" s="199"/>
      <c r="AH61" s="199"/>
      <c r="AI61" s="199"/>
      <c r="AJ61" s="199"/>
      <c r="AK61" s="199"/>
      <c r="AL61" s="199"/>
      <c r="AM61" s="199"/>
      <c r="AN61" s="199"/>
      <c r="AO61" s="199"/>
      <c r="AP61" s="200"/>
      <c r="AQ61" s="200"/>
      <c r="AR61" s="200"/>
      <c r="AS61" s="200"/>
    </row>
    <row r="62" ht="15.75" customHeight="1">
      <c r="A62" s="190">
        <v>61.0</v>
      </c>
      <c r="B62" s="191" t="s">
        <v>16</v>
      </c>
      <c r="C62" s="202">
        <v>45317.68322423611</v>
      </c>
      <c r="D62" s="203" t="s">
        <v>12</v>
      </c>
      <c r="E62" s="216">
        <v>5.6637457E7</v>
      </c>
      <c r="F62" s="202"/>
      <c r="G62" s="190">
        <v>9.0</v>
      </c>
      <c r="H62" s="191" t="s">
        <v>13</v>
      </c>
      <c r="I62" s="190">
        <v>3.754401018E9</v>
      </c>
      <c r="J62" s="197"/>
      <c r="K62" s="191" t="s">
        <v>14</v>
      </c>
      <c r="L62" s="191" t="s">
        <v>266</v>
      </c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8"/>
      <c r="Z62" s="198"/>
      <c r="AA62" s="197"/>
      <c r="AB62" s="197"/>
      <c r="AC62" s="199"/>
      <c r="AD62" s="199"/>
      <c r="AE62" s="199"/>
      <c r="AF62" s="199"/>
      <c r="AG62" s="199"/>
      <c r="AH62" s="199"/>
      <c r="AI62" s="199"/>
      <c r="AJ62" s="199"/>
      <c r="AK62" s="199"/>
      <c r="AL62" s="199"/>
      <c r="AM62" s="199"/>
      <c r="AN62" s="199"/>
      <c r="AO62" s="199"/>
      <c r="AP62" s="200"/>
      <c r="AQ62" s="200"/>
      <c r="AR62" s="200"/>
      <c r="AS62" s="200"/>
    </row>
    <row r="63" ht="15.75" customHeight="1">
      <c r="A63" s="190">
        <v>62.0</v>
      </c>
      <c r="B63" s="191" t="s">
        <v>18</v>
      </c>
      <c r="C63" s="202">
        <v>45319.47872100695</v>
      </c>
      <c r="D63" s="203" t="s">
        <v>19</v>
      </c>
      <c r="E63" s="216">
        <v>4.0410777E7</v>
      </c>
      <c r="F63" s="202"/>
      <c r="G63" s="190">
        <v>26.0</v>
      </c>
      <c r="H63" s="191" t="s">
        <v>20</v>
      </c>
      <c r="I63" s="190">
        <v>3.754495541E9</v>
      </c>
      <c r="J63" s="197"/>
      <c r="K63" s="191" t="s">
        <v>21</v>
      </c>
      <c r="L63" s="191" t="s">
        <v>266</v>
      </c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8"/>
      <c r="Z63" s="198"/>
      <c r="AA63" s="197"/>
      <c r="AB63" s="197"/>
      <c r="AC63" s="199"/>
      <c r="AD63" s="199"/>
      <c r="AE63" s="199"/>
      <c r="AF63" s="199"/>
      <c r="AG63" s="199"/>
      <c r="AH63" s="199"/>
      <c r="AI63" s="199"/>
      <c r="AJ63" s="199"/>
      <c r="AK63" s="199"/>
      <c r="AL63" s="199"/>
      <c r="AM63" s="199"/>
      <c r="AN63" s="199"/>
      <c r="AO63" s="199"/>
      <c r="AP63" s="200"/>
      <c r="AQ63" s="200"/>
      <c r="AR63" s="200"/>
      <c r="AS63" s="200"/>
    </row>
    <row r="64" ht="15.75" customHeight="1">
      <c r="A64" s="190">
        <v>63.0</v>
      </c>
      <c r="B64" s="191" t="s">
        <v>23</v>
      </c>
      <c r="C64" s="202">
        <v>45319.54640784722</v>
      </c>
      <c r="D64" s="203" t="s">
        <v>24</v>
      </c>
      <c r="E64" s="216">
        <v>3.6470561E7</v>
      </c>
      <c r="F64" s="202"/>
      <c r="G64" s="190">
        <v>30.0</v>
      </c>
      <c r="H64" s="191" t="s">
        <v>25</v>
      </c>
      <c r="I64" s="190">
        <v>3.754525043E9</v>
      </c>
      <c r="J64" s="197"/>
      <c r="K64" s="191" t="s">
        <v>21</v>
      </c>
      <c r="L64" s="191" t="s">
        <v>266</v>
      </c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8"/>
      <c r="Z64" s="198"/>
      <c r="AA64" s="197"/>
      <c r="AB64" s="197"/>
      <c r="AC64" s="199"/>
      <c r="AD64" s="199"/>
      <c r="AE64" s="199"/>
      <c r="AF64" s="199"/>
      <c r="AG64" s="199"/>
      <c r="AH64" s="199"/>
      <c r="AI64" s="199"/>
      <c r="AJ64" s="199"/>
      <c r="AK64" s="199"/>
      <c r="AL64" s="199"/>
      <c r="AM64" s="199"/>
      <c r="AN64" s="199"/>
      <c r="AO64" s="199"/>
      <c r="AP64" s="200"/>
      <c r="AQ64" s="200"/>
      <c r="AR64" s="200"/>
      <c r="AS64" s="200"/>
    </row>
    <row r="65" ht="15.75" customHeight="1">
      <c r="A65" s="190">
        <v>64.0</v>
      </c>
      <c r="B65" s="191" t="s">
        <v>27</v>
      </c>
      <c r="C65" s="202">
        <v>45321.37485552083</v>
      </c>
      <c r="D65" s="203" t="s">
        <v>26</v>
      </c>
      <c r="E65" s="216">
        <v>4.8889747E7</v>
      </c>
      <c r="F65" s="202"/>
      <c r="G65" s="190">
        <v>15.0</v>
      </c>
      <c r="H65" s="191" t="s">
        <v>267</v>
      </c>
      <c r="I65" s="190">
        <v>3.754528106E9</v>
      </c>
      <c r="J65" s="197"/>
      <c r="K65" s="191" t="s">
        <v>29</v>
      </c>
      <c r="L65" s="191" t="s">
        <v>266</v>
      </c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8"/>
      <c r="Z65" s="198"/>
      <c r="AA65" s="197"/>
      <c r="AB65" s="197"/>
      <c r="AC65" s="199"/>
      <c r="AD65" s="199"/>
      <c r="AE65" s="199"/>
      <c r="AF65" s="199"/>
      <c r="AG65" s="199"/>
      <c r="AH65" s="199"/>
      <c r="AI65" s="199"/>
      <c r="AJ65" s="199"/>
      <c r="AK65" s="199"/>
      <c r="AL65" s="199"/>
      <c r="AM65" s="199"/>
      <c r="AN65" s="199"/>
      <c r="AO65" s="199"/>
      <c r="AP65" s="200"/>
      <c r="AQ65" s="200"/>
      <c r="AR65" s="200"/>
      <c r="AS65" s="200"/>
    </row>
    <row r="66" ht="15.75" customHeight="1">
      <c r="A66" s="190">
        <v>65.0</v>
      </c>
      <c r="B66" s="191" t="s">
        <v>268</v>
      </c>
      <c r="C66" s="202">
        <v>45318.458246875</v>
      </c>
      <c r="D66" s="203" t="s">
        <v>269</v>
      </c>
      <c r="E66" s="216">
        <v>5.4945841E7</v>
      </c>
      <c r="F66" s="202">
        <v>42243.0</v>
      </c>
      <c r="G66" s="190">
        <v>8.0</v>
      </c>
      <c r="H66" s="191" t="s">
        <v>270</v>
      </c>
      <c r="I66" s="190">
        <v>3.758440666E9</v>
      </c>
      <c r="J66" s="197"/>
      <c r="K66" s="191" t="s">
        <v>271</v>
      </c>
      <c r="L66" s="191" t="s">
        <v>266</v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8"/>
      <c r="Z66" s="198"/>
      <c r="AA66" s="197"/>
      <c r="AB66" s="197"/>
      <c r="AC66" s="199"/>
      <c r="AD66" s="199"/>
      <c r="AE66" s="199"/>
      <c r="AF66" s="199"/>
      <c r="AG66" s="199"/>
      <c r="AH66" s="199"/>
      <c r="AI66" s="199"/>
      <c r="AJ66" s="199"/>
      <c r="AK66" s="199"/>
      <c r="AL66" s="199"/>
      <c r="AM66" s="199"/>
      <c r="AN66" s="199"/>
      <c r="AO66" s="199"/>
      <c r="AP66" s="200"/>
      <c r="AQ66" s="200"/>
      <c r="AR66" s="200"/>
      <c r="AS66" s="200"/>
    </row>
    <row r="67" ht="15.75" customHeight="1">
      <c r="A67" s="190">
        <v>66.0</v>
      </c>
      <c r="B67" s="191" t="s">
        <v>31</v>
      </c>
      <c r="C67" s="202">
        <v>45319.0</v>
      </c>
      <c r="D67" s="203" t="s">
        <v>30</v>
      </c>
      <c r="E67" s="216">
        <v>5.3790456E7</v>
      </c>
      <c r="F67" s="202"/>
      <c r="G67" s="190">
        <v>9.0</v>
      </c>
      <c r="H67" s="191" t="s">
        <v>272</v>
      </c>
      <c r="I67" s="190" t="s">
        <v>34</v>
      </c>
      <c r="J67" s="197"/>
      <c r="K67" s="191" t="s">
        <v>14</v>
      </c>
      <c r="L67" s="191" t="s">
        <v>266</v>
      </c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8"/>
      <c r="Z67" s="198"/>
      <c r="AA67" s="197"/>
      <c r="AB67" s="197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200"/>
      <c r="AQ67" s="200"/>
      <c r="AR67" s="200"/>
      <c r="AS67" s="200"/>
    </row>
    <row r="68" ht="15.75" customHeight="1">
      <c r="A68" s="190">
        <v>67.0</v>
      </c>
      <c r="B68" s="191" t="s">
        <v>273</v>
      </c>
      <c r="C68" s="202">
        <v>44989.0</v>
      </c>
      <c r="D68" s="203" t="s">
        <v>274</v>
      </c>
      <c r="E68" s="216">
        <v>5.7607912E7</v>
      </c>
      <c r="F68" s="202" t="s">
        <v>275</v>
      </c>
      <c r="G68" s="190">
        <v>4.0</v>
      </c>
      <c r="H68" s="191" t="s">
        <v>276</v>
      </c>
      <c r="I68" s="190">
        <v>3.75447836E9</v>
      </c>
      <c r="J68" s="197"/>
      <c r="K68" s="191" t="str">
        <f>#REF!</f>
        <v>#REF!</v>
      </c>
      <c r="L68" s="191" t="s">
        <v>266</v>
      </c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8"/>
      <c r="Z68" s="198"/>
      <c r="AA68" s="197"/>
      <c r="AB68" s="197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200"/>
      <c r="AQ68" s="200"/>
      <c r="AR68" s="200"/>
      <c r="AS68" s="200"/>
    </row>
    <row r="69" ht="15.75" customHeight="1">
      <c r="A69" s="190">
        <v>68.0</v>
      </c>
      <c r="B69" s="191" t="s">
        <v>277</v>
      </c>
      <c r="C69" s="202">
        <v>44990.0</v>
      </c>
      <c r="D69" s="203" t="s">
        <v>278</v>
      </c>
      <c r="E69" s="216">
        <v>5.7145256E7</v>
      </c>
      <c r="F69" s="202">
        <v>43362.0</v>
      </c>
      <c r="G69" s="190">
        <v>5.0</v>
      </c>
      <c r="H69" s="191" t="s">
        <v>279</v>
      </c>
      <c r="I69" s="190">
        <v>3.754416012E9</v>
      </c>
      <c r="J69" s="197"/>
      <c r="K69" s="191" t="s">
        <v>235</v>
      </c>
      <c r="L69" s="191" t="s">
        <v>266</v>
      </c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8"/>
      <c r="Z69" s="198"/>
      <c r="AA69" s="197"/>
      <c r="AB69" s="197"/>
      <c r="AC69" s="199"/>
      <c r="AD69" s="199"/>
      <c r="AE69" s="199"/>
      <c r="AF69" s="199"/>
      <c r="AG69" s="199"/>
      <c r="AH69" s="199"/>
      <c r="AI69" s="199"/>
      <c r="AJ69" s="199"/>
      <c r="AK69" s="199"/>
      <c r="AL69" s="199"/>
      <c r="AM69" s="199"/>
      <c r="AN69" s="199"/>
      <c r="AO69" s="199"/>
      <c r="AP69" s="200"/>
      <c r="AQ69" s="200"/>
      <c r="AR69" s="200"/>
      <c r="AS69" s="200"/>
    </row>
    <row r="70" ht="15.75" customHeight="1">
      <c r="A70" s="190">
        <v>69.0</v>
      </c>
      <c r="B70" s="191" t="s">
        <v>280</v>
      </c>
      <c r="C70" s="202">
        <v>44991.0</v>
      </c>
      <c r="D70" s="203" t="s">
        <v>281</v>
      </c>
      <c r="E70" s="216">
        <v>5.2309305E7</v>
      </c>
      <c r="F70" s="202">
        <v>41200.0</v>
      </c>
      <c r="G70" s="190">
        <v>11.0</v>
      </c>
      <c r="H70" s="191" t="s">
        <v>197</v>
      </c>
      <c r="I70" s="3">
        <v>3.754491842E9</v>
      </c>
      <c r="J70" s="197"/>
      <c r="K70" s="191" t="s">
        <v>282</v>
      </c>
      <c r="L70" s="191" t="s">
        <v>183</v>
      </c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8"/>
      <c r="Z70" s="198"/>
      <c r="AA70" s="197"/>
      <c r="AB70" s="197"/>
      <c r="AC70" s="199"/>
      <c r="AD70" s="199"/>
      <c r="AE70" s="199"/>
      <c r="AF70" s="199"/>
      <c r="AG70" s="199"/>
      <c r="AH70" s="199"/>
      <c r="AI70" s="199"/>
      <c r="AJ70" s="199"/>
      <c r="AK70" s="199"/>
      <c r="AL70" s="199"/>
      <c r="AM70" s="199"/>
      <c r="AN70" s="199"/>
      <c r="AO70" s="199"/>
      <c r="AP70" s="200"/>
      <c r="AQ70" s="200"/>
      <c r="AR70" s="200"/>
      <c r="AS70" s="200"/>
    </row>
    <row r="71" ht="15.75" customHeight="1">
      <c r="A71" s="190">
        <v>70.0</v>
      </c>
      <c r="B71" s="191" t="s">
        <v>283</v>
      </c>
      <c r="C71" s="220">
        <v>45386.0</v>
      </c>
      <c r="D71" s="203" t="s">
        <v>284</v>
      </c>
      <c r="E71" s="216">
        <v>2.8539165E7</v>
      </c>
      <c r="F71" s="202">
        <v>29736.0</v>
      </c>
      <c r="G71" s="190">
        <v>42.0</v>
      </c>
      <c r="H71" s="191" t="s">
        <v>285</v>
      </c>
      <c r="I71" s="190">
        <v>3.754416418E9</v>
      </c>
      <c r="J71" s="197"/>
      <c r="K71" s="191" t="s">
        <v>286</v>
      </c>
      <c r="L71" s="191" t="s">
        <v>266</v>
      </c>
      <c r="M71" s="196"/>
      <c r="N71" s="190">
        <v>4000.0</v>
      </c>
      <c r="O71" s="196"/>
      <c r="P71" s="190">
        <v>6000.0</v>
      </c>
      <c r="Q71" s="196"/>
      <c r="R71" s="196"/>
      <c r="S71" s="196"/>
      <c r="T71" s="196"/>
      <c r="U71" s="196"/>
      <c r="V71" s="196"/>
      <c r="W71" s="196"/>
      <c r="X71" s="196"/>
      <c r="Y71" s="198"/>
      <c r="Z71" s="198"/>
      <c r="AA71" s="197"/>
      <c r="AB71" s="197"/>
      <c r="AC71" s="199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200"/>
      <c r="AQ71" s="200"/>
      <c r="AR71" s="200"/>
      <c r="AS71" s="200"/>
    </row>
    <row r="72" ht="15.75" customHeight="1">
      <c r="A72" s="190">
        <v>71.0</v>
      </c>
      <c r="B72" s="191" t="s">
        <v>287</v>
      </c>
      <c r="C72" s="220">
        <v>45386.0</v>
      </c>
      <c r="D72" s="203" t="s">
        <v>288</v>
      </c>
      <c r="E72" s="216">
        <v>4.185197E7</v>
      </c>
      <c r="F72" s="202">
        <v>36256.0</v>
      </c>
      <c r="G72" s="190">
        <v>25.0</v>
      </c>
      <c r="H72" s="191" t="s">
        <v>289</v>
      </c>
      <c r="I72" s="190">
        <v>3.754456062E9</v>
      </c>
      <c r="J72" s="197"/>
      <c r="K72" s="191" t="s">
        <v>286</v>
      </c>
      <c r="L72" s="191" t="s">
        <v>266</v>
      </c>
      <c r="M72" s="196"/>
      <c r="N72" s="190">
        <v>4000.0</v>
      </c>
      <c r="O72" s="196"/>
      <c r="P72" s="190">
        <v>6000.0</v>
      </c>
      <c r="Q72" s="196"/>
      <c r="R72" s="196"/>
      <c r="S72" s="196"/>
      <c r="T72" s="196"/>
      <c r="U72" s="196"/>
      <c r="V72" s="196"/>
      <c r="W72" s="196"/>
      <c r="X72" s="196"/>
      <c r="Y72" s="198"/>
      <c r="Z72" s="198"/>
      <c r="AA72" s="197"/>
      <c r="AB72" s="197"/>
      <c r="AC72" s="199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200"/>
      <c r="AQ72" s="200"/>
      <c r="AR72" s="200"/>
      <c r="AS72" s="200"/>
    </row>
    <row r="73" ht="15.75" customHeight="1">
      <c r="A73" s="190">
        <v>72.0</v>
      </c>
      <c r="B73" s="191" t="s">
        <v>290</v>
      </c>
      <c r="C73" s="192"/>
      <c r="D73" s="203" t="s">
        <v>291</v>
      </c>
      <c r="E73" s="219"/>
      <c r="F73" s="195"/>
      <c r="G73" s="196"/>
      <c r="H73" s="197"/>
      <c r="I73" s="196"/>
      <c r="J73" s="197"/>
      <c r="K73" s="191" t="str">
        <f>#REF!</f>
        <v>#REF!</v>
      </c>
      <c r="L73" s="191" t="s">
        <v>266</v>
      </c>
      <c r="M73" s="196"/>
      <c r="N73" s="190">
        <v>4000.0</v>
      </c>
      <c r="O73" s="196"/>
      <c r="P73" s="190">
        <v>6000.0</v>
      </c>
      <c r="Q73" s="196"/>
      <c r="R73" s="196"/>
      <c r="S73" s="196"/>
      <c r="T73" s="196"/>
      <c r="U73" s="196"/>
      <c r="V73" s="196"/>
      <c r="W73" s="196"/>
      <c r="X73" s="196"/>
      <c r="Y73" s="198"/>
      <c r="Z73" s="198"/>
      <c r="AA73" s="197"/>
      <c r="AB73" s="197"/>
      <c r="AC73" s="199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200"/>
      <c r="AQ73" s="200"/>
      <c r="AR73" s="200"/>
      <c r="AS73" s="200"/>
    </row>
    <row r="74" ht="15.75" customHeight="1">
      <c r="A74" s="190">
        <v>73.0</v>
      </c>
      <c r="B74" s="191" t="s">
        <v>292</v>
      </c>
      <c r="C74" s="192"/>
      <c r="D74" s="203" t="s">
        <v>293</v>
      </c>
      <c r="E74" s="219"/>
      <c r="F74" s="195"/>
      <c r="G74" s="196"/>
      <c r="H74" s="197"/>
      <c r="I74" s="196"/>
      <c r="J74" s="197"/>
      <c r="K74" s="197"/>
      <c r="L74" s="197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8"/>
      <c r="Z74" s="198"/>
      <c r="AA74" s="197"/>
      <c r="AB74" s="197"/>
      <c r="AC74" s="199"/>
      <c r="AD74" s="199"/>
      <c r="AE74" s="199"/>
      <c r="AF74" s="199"/>
      <c r="AG74" s="199"/>
      <c r="AH74" s="199"/>
      <c r="AI74" s="199"/>
      <c r="AJ74" s="199"/>
      <c r="AK74" s="199"/>
      <c r="AL74" s="199"/>
      <c r="AM74" s="199"/>
      <c r="AN74" s="199"/>
      <c r="AO74" s="199"/>
      <c r="AP74" s="200"/>
      <c r="AQ74" s="200"/>
      <c r="AR74" s="200"/>
      <c r="AS74" s="200"/>
    </row>
    <row r="75" ht="15.75" customHeight="1">
      <c r="A75" s="190">
        <v>5.0</v>
      </c>
      <c r="B75" s="191" t="s">
        <v>294</v>
      </c>
      <c r="C75" s="192" t="s">
        <v>295</v>
      </c>
      <c r="D75" s="203" t="s">
        <v>296</v>
      </c>
      <c r="E75" s="219">
        <v>4.1506733E7</v>
      </c>
      <c r="F75" s="195">
        <v>36017.0</v>
      </c>
      <c r="G75" s="196">
        <v>22.0</v>
      </c>
      <c r="H75" s="197" t="s">
        <v>297</v>
      </c>
      <c r="I75" s="196">
        <v>3.754430914E9</v>
      </c>
      <c r="J75" s="197" t="s">
        <v>152</v>
      </c>
      <c r="K75" s="191" t="s">
        <v>153</v>
      </c>
      <c r="L75" s="191" t="s">
        <v>298</v>
      </c>
      <c r="M75" s="196"/>
      <c r="N75" s="190">
        <v>5000.0</v>
      </c>
      <c r="O75" s="196"/>
      <c r="P75" s="190"/>
      <c r="Q75" s="196"/>
      <c r="R75" s="196"/>
      <c r="S75" s="196"/>
      <c r="T75" s="196"/>
      <c r="U75" s="196"/>
      <c r="V75" s="196"/>
      <c r="W75" s="196"/>
      <c r="X75" s="196"/>
      <c r="Y75" s="198"/>
      <c r="Z75" s="198">
        <f>COUNT(M75:X75)</f>
        <v>1</v>
      </c>
      <c r="AA75" s="197" t="s">
        <v>178</v>
      </c>
      <c r="AB75" s="197" t="s">
        <v>163</v>
      </c>
      <c r="AC75" s="199"/>
      <c r="AD75" s="199"/>
      <c r="AE75" s="199"/>
      <c r="AF75" s="199"/>
      <c r="AG75" s="199"/>
      <c r="AH75" s="199"/>
      <c r="AI75" s="199"/>
      <c r="AJ75" s="199"/>
      <c r="AK75" s="199"/>
      <c r="AL75" s="199"/>
      <c r="AM75" s="199"/>
      <c r="AN75" s="199"/>
      <c r="AO75" s="199"/>
      <c r="AP75" s="200"/>
      <c r="AQ75" s="200"/>
      <c r="AR75" s="200"/>
      <c r="AS75" s="200"/>
    </row>
    <row r="76" ht="15.75" customHeight="1">
      <c r="A76" s="196"/>
      <c r="B76" s="197"/>
      <c r="C76" s="192"/>
      <c r="D76" s="193"/>
      <c r="E76" s="219"/>
      <c r="F76" s="195"/>
      <c r="G76" s="196"/>
      <c r="H76" s="197"/>
      <c r="I76" s="196"/>
      <c r="J76" s="197"/>
      <c r="K76" s="197"/>
      <c r="L76" s="197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8"/>
      <c r="Z76" s="198"/>
      <c r="AA76" s="197"/>
      <c r="AB76" s="197"/>
      <c r="AC76" s="199"/>
      <c r="AD76" s="199"/>
      <c r="AE76" s="199"/>
      <c r="AF76" s="199"/>
      <c r="AG76" s="199"/>
      <c r="AH76" s="199"/>
      <c r="AI76" s="199"/>
      <c r="AJ76" s="199"/>
      <c r="AK76" s="199"/>
      <c r="AL76" s="199"/>
      <c r="AM76" s="199"/>
      <c r="AN76" s="199"/>
      <c r="AO76" s="199"/>
      <c r="AP76" s="200"/>
      <c r="AQ76" s="200"/>
      <c r="AR76" s="200"/>
      <c r="AS76" s="200"/>
    </row>
    <row r="77" ht="15.75" customHeight="1">
      <c r="A77" s="196"/>
      <c r="B77" s="197"/>
      <c r="C77" s="192"/>
      <c r="D77" s="193"/>
      <c r="E77" s="219"/>
      <c r="F77" s="195"/>
      <c r="G77" s="196"/>
      <c r="H77" s="197"/>
      <c r="I77" s="196"/>
      <c r="J77" s="197"/>
      <c r="K77" s="197"/>
      <c r="L77" s="197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8"/>
      <c r="Z77" s="198"/>
      <c r="AA77" s="197"/>
      <c r="AB77" s="197"/>
      <c r="AC77" s="199"/>
      <c r="AD77" s="199"/>
      <c r="AE77" s="199"/>
      <c r="AF77" s="199"/>
      <c r="AG77" s="199"/>
      <c r="AH77" s="199"/>
      <c r="AI77" s="199"/>
      <c r="AJ77" s="199"/>
      <c r="AK77" s="199"/>
      <c r="AL77" s="199"/>
      <c r="AM77" s="199"/>
      <c r="AN77" s="199"/>
      <c r="AO77" s="199"/>
      <c r="AP77" s="200"/>
      <c r="AQ77" s="200"/>
      <c r="AR77" s="200"/>
      <c r="AS77" s="200"/>
    </row>
    <row r="78" ht="15.75" customHeight="1">
      <c r="A78" s="196"/>
      <c r="B78" s="197"/>
      <c r="C78" s="192"/>
      <c r="D78" s="193"/>
      <c r="E78" s="219"/>
      <c r="F78" s="195"/>
      <c r="G78" s="196"/>
      <c r="H78" s="197"/>
      <c r="I78" s="196"/>
      <c r="J78" s="197"/>
      <c r="K78" s="197"/>
      <c r="L78" s="197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8"/>
      <c r="Z78" s="198"/>
      <c r="AA78" s="197"/>
      <c r="AB78" s="197"/>
      <c r="AC78" s="199"/>
      <c r="AD78" s="199"/>
      <c r="AE78" s="199"/>
      <c r="AF78" s="199"/>
      <c r="AG78" s="199"/>
      <c r="AH78" s="199"/>
      <c r="AI78" s="199"/>
      <c r="AJ78" s="199"/>
      <c r="AK78" s="199"/>
      <c r="AL78" s="199"/>
      <c r="AM78" s="199"/>
      <c r="AN78" s="199"/>
      <c r="AO78" s="199"/>
      <c r="AP78" s="200"/>
      <c r="AQ78" s="200"/>
      <c r="AR78" s="200"/>
      <c r="AS78" s="200"/>
    </row>
    <row r="79" ht="15.75" customHeight="1">
      <c r="A79" s="196"/>
      <c r="B79" s="197"/>
      <c r="C79" s="192"/>
      <c r="D79" s="193"/>
      <c r="E79" s="219"/>
      <c r="F79" s="195"/>
      <c r="G79" s="196"/>
      <c r="H79" s="197"/>
      <c r="I79" s="196"/>
      <c r="J79" s="197"/>
      <c r="K79" s="197"/>
      <c r="L79" s="197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8"/>
      <c r="Z79" s="198"/>
      <c r="AA79" s="197"/>
      <c r="AB79" s="197"/>
      <c r="AC79" s="199"/>
      <c r="AD79" s="199"/>
      <c r="AE79" s="199"/>
      <c r="AF79" s="199"/>
      <c r="AG79" s="199"/>
      <c r="AH79" s="199"/>
      <c r="AI79" s="199"/>
      <c r="AJ79" s="199"/>
      <c r="AK79" s="199"/>
      <c r="AL79" s="199"/>
      <c r="AM79" s="199"/>
      <c r="AN79" s="199"/>
      <c r="AO79" s="199"/>
      <c r="AP79" s="200"/>
      <c r="AQ79" s="200"/>
      <c r="AR79" s="200"/>
      <c r="AS79" s="200"/>
    </row>
    <row r="80" ht="15.75" customHeight="1">
      <c r="A80" s="196"/>
      <c r="B80" s="197"/>
      <c r="C80" s="192"/>
      <c r="D80" s="193"/>
      <c r="E80" s="219"/>
      <c r="F80" s="195"/>
      <c r="G80" s="196"/>
      <c r="H80" s="197"/>
      <c r="I80" s="196"/>
      <c r="J80" s="197"/>
      <c r="K80" s="197"/>
      <c r="L80" s="197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8"/>
      <c r="Z80" s="198"/>
      <c r="AA80" s="197"/>
      <c r="AB80" s="197"/>
      <c r="AC80" s="199"/>
      <c r="AD80" s="199"/>
      <c r="AE80" s="199"/>
      <c r="AF80" s="199"/>
      <c r="AG80" s="199"/>
      <c r="AH80" s="199"/>
      <c r="AI80" s="199"/>
      <c r="AJ80" s="199"/>
      <c r="AK80" s="199"/>
      <c r="AL80" s="199"/>
      <c r="AM80" s="199"/>
      <c r="AN80" s="199"/>
      <c r="AO80" s="199"/>
      <c r="AP80" s="200"/>
      <c r="AQ80" s="200"/>
      <c r="AR80" s="200"/>
      <c r="AS80" s="200"/>
    </row>
    <row r="81" ht="15.75" customHeight="1">
      <c r="A81" s="196"/>
      <c r="B81" s="197"/>
      <c r="C81" s="192"/>
      <c r="D81" s="193"/>
      <c r="E81" s="219"/>
      <c r="F81" s="195"/>
      <c r="G81" s="196"/>
      <c r="H81" s="197"/>
      <c r="I81" s="196"/>
      <c r="J81" s="197"/>
      <c r="K81" s="197"/>
      <c r="L81" s="197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8"/>
      <c r="Z81" s="198"/>
      <c r="AA81" s="197"/>
      <c r="AB81" s="197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200"/>
      <c r="AQ81" s="200"/>
      <c r="AR81" s="200"/>
      <c r="AS81" s="200"/>
    </row>
    <row r="82" ht="15.75" customHeight="1">
      <c r="A82" s="196"/>
      <c r="B82" s="197"/>
      <c r="C82" s="192"/>
      <c r="D82" s="193"/>
      <c r="E82" s="219"/>
      <c r="F82" s="195"/>
      <c r="G82" s="196"/>
      <c r="H82" s="197"/>
      <c r="I82" s="196"/>
      <c r="J82" s="197"/>
      <c r="K82" s="197"/>
      <c r="L82" s="197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8"/>
      <c r="Z82" s="198"/>
      <c r="AA82" s="197"/>
      <c r="AB82" s="197"/>
      <c r="AC82" s="199"/>
      <c r="AD82" s="199"/>
      <c r="AE82" s="199"/>
      <c r="AF82" s="199"/>
      <c r="AG82" s="199"/>
      <c r="AH82" s="199"/>
      <c r="AI82" s="199"/>
      <c r="AJ82" s="199"/>
      <c r="AK82" s="199"/>
      <c r="AL82" s="199"/>
      <c r="AM82" s="199"/>
      <c r="AN82" s="199"/>
      <c r="AO82" s="199"/>
      <c r="AP82" s="200"/>
      <c r="AQ82" s="200"/>
      <c r="AR82" s="200"/>
      <c r="AS82" s="200"/>
    </row>
    <row r="83" ht="15.75" customHeight="1">
      <c r="A83" s="196"/>
      <c r="B83" s="197"/>
      <c r="C83" s="192"/>
      <c r="D83" s="193"/>
      <c r="E83" s="219"/>
      <c r="F83" s="195"/>
      <c r="G83" s="196"/>
      <c r="H83" s="197"/>
      <c r="I83" s="196"/>
      <c r="J83" s="197"/>
      <c r="K83" s="197"/>
      <c r="L83" s="197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8"/>
      <c r="Z83" s="198"/>
      <c r="AA83" s="197"/>
      <c r="AB83" s="197"/>
      <c r="AC83" s="199"/>
      <c r="AD83" s="199"/>
      <c r="AE83" s="199"/>
      <c r="AF83" s="199"/>
      <c r="AG83" s="199"/>
      <c r="AH83" s="199"/>
      <c r="AI83" s="199"/>
      <c r="AJ83" s="199"/>
      <c r="AK83" s="199"/>
      <c r="AL83" s="199"/>
      <c r="AM83" s="199"/>
      <c r="AN83" s="199"/>
      <c r="AO83" s="199"/>
      <c r="AP83" s="200"/>
      <c r="AQ83" s="200"/>
      <c r="AR83" s="200"/>
      <c r="AS83" s="200"/>
    </row>
    <row r="84" ht="15.75" customHeight="1">
      <c r="A84" s="196"/>
      <c r="B84" s="197"/>
      <c r="C84" s="192"/>
      <c r="D84" s="193"/>
      <c r="E84" s="219"/>
      <c r="F84" s="195"/>
      <c r="G84" s="196"/>
      <c r="H84" s="197"/>
      <c r="I84" s="196"/>
      <c r="J84" s="197"/>
      <c r="K84" s="197"/>
      <c r="L84" s="197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8"/>
      <c r="Z84" s="198"/>
      <c r="AA84" s="197"/>
      <c r="AB84" s="197"/>
      <c r="AC84" s="199"/>
      <c r="AD84" s="199"/>
      <c r="AE84" s="199"/>
      <c r="AF84" s="199"/>
      <c r="AG84" s="199"/>
      <c r="AH84" s="199"/>
      <c r="AI84" s="199"/>
      <c r="AJ84" s="199"/>
      <c r="AK84" s="199"/>
      <c r="AL84" s="199"/>
      <c r="AM84" s="199"/>
      <c r="AN84" s="199"/>
      <c r="AO84" s="199"/>
      <c r="AP84" s="200"/>
      <c r="AQ84" s="200"/>
      <c r="AR84" s="200"/>
      <c r="AS84" s="200"/>
    </row>
    <row r="85" ht="15.75" customHeight="1">
      <c r="A85" s="196"/>
      <c r="B85" s="197"/>
      <c r="C85" s="192"/>
      <c r="D85" s="193"/>
      <c r="E85" s="219"/>
      <c r="F85" s="195"/>
      <c r="G85" s="196"/>
      <c r="H85" s="197"/>
      <c r="I85" s="196"/>
      <c r="J85" s="197"/>
      <c r="K85" s="197"/>
      <c r="L85" s="197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8"/>
      <c r="Z85" s="198"/>
      <c r="AA85" s="197"/>
      <c r="AB85" s="197"/>
      <c r="AC85" s="199"/>
      <c r="AD85" s="199"/>
      <c r="AE85" s="199"/>
      <c r="AF85" s="199"/>
      <c r="AG85" s="199"/>
      <c r="AH85" s="199"/>
      <c r="AI85" s="199"/>
      <c r="AJ85" s="199"/>
      <c r="AK85" s="199"/>
      <c r="AL85" s="199"/>
      <c r="AM85" s="199"/>
      <c r="AN85" s="199"/>
      <c r="AO85" s="199"/>
      <c r="AP85" s="200"/>
      <c r="AQ85" s="200"/>
      <c r="AR85" s="200"/>
      <c r="AS85" s="200"/>
    </row>
    <row r="86" ht="15.75" customHeight="1">
      <c r="A86" s="196"/>
      <c r="B86" s="197"/>
      <c r="C86" s="192"/>
      <c r="D86" s="193"/>
      <c r="E86" s="219"/>
      <c r="F86" s="195"/>
      <c r="G86" s="196"/>
      <c r="H86" s="197"/>
      <c r="I86" s="196"/>
      <c r="J86" s="197"/>
      <c r="K86" s="197"/>
      <c r="L86" s="197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8"/>
      <c r="Z86" s="198"/>
      <c r="AA86" s="197"/>
      <c r="AB86" s="197"/>
      <c r="AC86" s="199"/>
      <c r="AD86" s="199"/>
      <c r="AE86" s="199"/>
      <c r="AF86" s="199"/>
      <c r="AG86" s="199"/>
      <c r="AH86" s="199"/>
      <c r="AI86" s="199"/>
      <c r="AJ86" s="199"/>
      <c r="AK86" s="199"/>
      <c r="AL86" s="199"/>
      <c r="AM86" s="199"/>
      <c r="AN86" s="199"/>
      <c r="AO86" s="199"/>
      <c r="AP86" s="200"/>
      <c r="AQ86" s="200"/>
      <c r="AR86" s="200"/>
      <c r="AS86" s="200"/>
    </row>
    <row r="87" ht="15.75" customHeight="1">
      <c r="A87" s="196"/>
      <c r="B87" s="197"/>
      <c r="C87" s="192"/>
      <c r="D87" s="193"/>
      <c r="E87" s="219"/>
      <c r="F87" s="195"/>
      <c r="G87" s="196"/>
      <c r="H87" s="197"/>
      <c r="I87" s="196"/>
      <c r="J87" s="197"/>
      <c r="K87" s="197"/>
      <c r="L87" s="197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8"/>
      <c r="Z87" s="198"/>
      <c r="AA87" s="197"/>
      <c r="AB87" s="197"/>
      <c r="AC87" s="199"/>
      <c r="AD87" s="199"/>
      <c r="AE87" s="199"/>
      <c r="AF87" s="199"/>
      <c r="AG87" s="199"/>
      <c r="AH87" s="199"/>
      <c r="AI87" s="199"/>
      <c r="AJ87" s="199"/>
      <c r="AK87" s="199"/>
      <c r="AL87" s="199"/>
      <c r="AM87" s="199"/>
      <c r="AN87" s="199"/>
      <c r="AO87" s="199"/>
      <c r="AP87" s="200"/>
      <c r="AQ87" s="200"/>
      <c r="AR87" s="200"/>
      <c r="AS87" s="200"/>
    </row>
    <row r="88" ht="15.75" customHeight="1">
      <c r="A88" s="196"/>
      <c r="B88" s="197"/>
      <c r="C88" s="192"/>
      <c r="D88" s="193"/>
      <c r="E88" s="219"/>
      <c r="F88" s="195"/>
      <c r="G88" s="196"/>
      <c r="H88" s="197"/>
      <c r="I88" s="196"/>
      <c r="J88" s="197"/>
      <c r="K88" s="197"/>
      <c r="L88" s="197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8"/>
      <c r="Z88" s="198"/>
      <c r="AA88" s="197"/>
      <c r="AB88" s="197"/>
      <c r="AC88" s="199"/>
      <c r="AD88" s="199"/>
      <c r="AE88" s="199"/>
      <c r="AF88" s="199"/>
      <c r="AG88" s="199"/>
      <c r="AH88" s="199"/>
      <c r="AI88" s="199"/>
      <c r="AJ88" s="199"/>
      <c r="AK88" s="199"/>
      <c r="AL88" s="199"/>
      <c r="AM88" s="199"/>
      <c r="AN88" s="199"/>
      <c r="AO88" s="199"/>
      <c r="AP88" s="200"/>
      <c r="AQ88" s="200"/>
      <c r="AR88" s="200"/>
      <c r="AS88" s="200"/>
    </row>
    <row r="89" ht="15.75" customHeight="1">
      <c r="A89" s="196"/>
      <c r="B89" s="197"/>
      <c r="C89" s="192"/>
      <c r="D89" s="193"/>
      <c r="E89" s="219"/>
      <c r="F89" s="195"/>
      <c r="G89" s="196"/>
      <c r="H89" s="197"/>
      <c r="I89" s="196"/>
      <c r="J89" s="197"/>
      <c r="K89" s="197"/>
      <c r="L89" s="197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8"/>
      <c r="Z89" s="198"/>
      <c r="AA89" s="197"/>
      <c r="AB89" s="197"/>
      <c r="AC89" s="199"/>
      <c r="AD89" s="199"/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200"/>
      <c r="AQ89" s="200"/>
      <c r="AR89" s="200"/>
      <c r="AS89" s="200"/>
    </row>
    <row r="90" ht="15.75" customHeight="1">
      <c r="A90" s="196"/>
      <c r="B90" s="197"/>
      <c r="C90" s="192"/>
      <c r="D90" s="193"/>
      <c r="E90" s="219"/>
      <c r="F90" s="195"/>
      <c r="G90" s="196"/>
      <c r="H90" s="197"/>
      <c r="I90" s="196"/>
      <c r="J90" s="197"/>
      <c r="K90" s="197"/>
      <c r="L90" s="197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8"/>
      <c r="Z90" s="198"/>
      <c r="AA90" s="197"/>
      <c r="AB90" s="197"/>
      <c r="AC90" s="199"/>
      <c r="AD90" s="199"/>
      <c r="AE90" s="199"/>
      <c r="AF90" s="199"/>
      <c r="AG90" s="199"/>
      <c r="AH90" s="199"/>
      <c r="AI90" s="199"/>
      <c r="AJ90" s="199"/>
      <c r="AK90" s="199"/>
      <c r="AL90" s="199"/>
      <c r="AM90" s="199"/>
      <c r="AN90" s="199"/>
      <c r="AO90" s="199"/>
      <c r="AP90" s="200"/>
      <c r="AQ90" s="200"/>
      <c r="AR90" s="200"/>
      <c r="AS90" s="200"/>
    </row>
    <row r="91" ht="15.75" customHeight="1">
      <c r="A91" s="196"/>
      <c r="B91" s="197"/>
      <c r="C91" s="192"/>
      <c r="D91" s="193"/>
      <c r="E91" s="219"/>
      <c r="F91" s="195"/>
      <c r="G91" s="196"/>
      <c r="H91" s="197"/>
      <c r="I91" s="196"/>
      <c r="J91" s="197"/>
      <c r="K91" s="197"/>
      <c r="L91" s="197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8"/>
      <c r="Z91" s="198"/>
      <c r="AA91" s="197"/>
      <c r="AB91" s="197"/>
      <c r="AC91" s="199"/>
      <c r="AD91" s="199"/>
      <c r="AE91" s="199"/>
      <c r="AF91" s="199"/>
      <c r="AG91" s="199"/>
      <c r="AH91" s="199"/>
      <c r="AI91" s="199"/>
      <c r="AJ91" s="199"/>
      <c r="AK91" s="199"/>
      <c r="AL91" s="199"/>
      <c r="AM91" s="199"/>
      <c r="AN91" s="199"/>
      <c r="AO91" s="199"/>
      <c r="AP91" s="200"/>
      <c r="AQ91" s="200"/>
      <c r="AR91" s="200"/>
      <c r="AS91" s="200"/>
    </row>
    <row r="92" ht="15.75" customHeight="1">
      <c r="A92" s="196"/>
      <c r="B92" s="197"/>
      <c r="C92" s="192"/>
      <c r="D92" s="193"/>
      <c r="E92" s="219"/>
      <c r="F92" s="195"/>
      <c r="G92" s="196"/>
      <c r="H92" s="197"/>
      <c r="I92" s="196"/>
      <c r="J92" s="197"/>
      <c r="K92" s="197"/>
      <c r="L92" s="197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8"/>
      <c r="Z92" s="198"/>
      <c r="AA92" s="197"/>
      <c r="AB92" s="197"/>
      <c r="AC92" s="199"/>
      <c r="AD92" s="199"/>
      <c r="AE92" s="199"/>
      <c r="AF92" s="199"/>
      <c r="AG92" s="199"/>
      <c r="AH92" s="199"/>
      <c r="AI92" s="199"/>
      <c r="AJ92" s="199"/>
      <c r="AK92" s="199"/>
      <c r="AL92" s="199"/>
      <c r="AM92" s="199"/>
      <c r="AN92" s="199"/>
      <c r="AO92" s="199"/>
      <c r="AP92" s="200"/>
      <c r="AQ92" s="200"/>
      <c r="AR92" s="200"/>
      <c r="AS92" s="200"/>
    </row>
    <row r="93" ht="15.75" customHeight="1">
      <c r="A93" s="196"/>
      <c r="B93" s="197"/>
      <c r="C93" s="192"/>
      <c r="D93" s="193"/>
      <c r="E93" s="219"/>
      <c r="F93" s="195"/>
      <c r="G93" s="196"/>
      <c r="H93" s="197"/>
      <c r="I93" s="196"/>
      <c r="J93" s="197"/>
      <c r="K93" s="197"/>
      <c r="L93" s="197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8"/>
      <c r="Z93" s="198"/>
      <c r="AA93" s="197"/>
      <c r="AB93" s="197"/>
      <c r="AC93" s="199"/>
      <c r="AD93" s="199"/>
      <c r="AE93" s="199"/>
      <c r="AF93" s="199"/>
      <c r="AG93" s="199"/>
      <c r="AH93" s="199"/>
      <c r="AI93" s="199"/>
      <c r="AJ93" s="199"/>
      <c r="AK93" s="199"/>
      <c r="AL93" s="199"/>
      <c r="AM93" s="199"/>
      <c r="AN93" s="199"/>
      <c r="AO93" s="199"/>
      <c r="AP93" s="200"/>
      <c r="AQ93" s="200"/>
      <c r="AR93" s="200"/>
      <c r="AS93" s="200"/>
    </row>
    <row r="94" ht="15.75" customHeight="1">
      <c r="A94" s="196"/>
      <c r="B94" s="197"/>
      <c r="C94" s="192"/>
      <c r="D94" s="193"/>
      <c r="E94" s="219"/>
      <c r="F94" s="195"/>
      <c r="G94" s="196"/>
      <c r="H94" s="197"/>
      <c r="I94" s="196"/>
      <c r="J94" s="197"/>
      <c r="K94" s="197"/>
      <c r="L94" s="197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8"/>
      <c r="Z94" s="198"/>
      <c r="AA94" s="197"/>
      <c r="AB94" s="197"/>
      <c r="AC94" s="199"/>
      <c r="AD94" s="199"/>
      <c r="AE94" s="199"/>
      <c r="AF94" s="199"/>
      <c r="AG94" s="199"/>
      <c r="AH94" s="199"/>
      <c r="AI94" s="199"/>
      <c r="AJ94" s="199"/>
      <c r="AK94" s="199"/>
      <c r="AL94" s="199"/>
      <c r="AM94" s="199"/>
      <c r="AN94" s="199"/>
      <c r="AO94" s="199"/>
      <c r="AP94" s="200"/>
      <c r="AQ94" s="200"/>
      <c r="AR94" s="200"/>
      <c r="AS94" s="200"/>
    </row>
    <row r="95" ht="15.75" customHeight="1">
      <c r="A95" s="196"/>
      <c r="B95" s="197"/>
      <c r="C95" s="192"/>
      <c r="D95" s="193"/>
      <c r="E95" s="219"/>
      <c r="F95" s="195"/>
      <c r="G95" s="196"/>
      <c r="H95" s="197"/>
      <c r="I95" s="196"/>
      <c r="J95" s="197"/>
      <c r="K95" s="197"/>
      <c r="L95" s="197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8"/>
      <c r="Z95" s="198"/>
      <c r="AA95" s="197"/>
      <c r="AB95" s="197"/>
      <c r="AC95" s="199"/>
      <c r="AD95" s="199"/>
      <c r="AE95" s="199"/>
      <c r="AF95" s="199"/>
      <c r="AG95" s="199"/>
      <c r="AH95" s="199"/>
      <c r="AI95" s="199"/>
      <c r="AJ95" s="199"/>
      <c r="AK95" s="199"/>
      <c r="AL95" s="199"/>
      <c r="AM95" s="199"/>
      <c r="AN95" s="199"/>
      <c r="AO95" s="199"/>
      <c r="AP95" s="200"/>
      <c r="AQ95" s="200"/>
      <c r="AR95" s="200"/>
      <c r="AS95" s="200"/>
    </row>
    <row r="96" ht="15.75" customHeight="1">
      <c r="A96" s="196"/>
      <c r="B96" s="197"/>
      <c r="C96" s="192"/>
      <c r="D96" s="193"/>
      <c r="E96" s="219"/>
      <c r="F96" s="195"/>
      <c r="G96" s="196"/>
      <c r="H96" s="197"/>
      <c r="I96" s="196"/>
      <c r="J96" s="197"/>
      <c r="K96" s="197"/>
      <c r="L96" s="197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8"/>
      <c r="Z96" s="198"/>
      <c r="AA96" s="197"/>
      <c r="AB96" s="197"/>
      <c r="AC96" s="199"/>
      <c r="AD96" s="199"/>
      <c r="AE96" s="199"/>
      <c r="AF96" s="199"/>
      <c r="AG96" s="199"/>
      <c r="AH96" s="199"/>
      <c r="AI96" s="199"/>
      <c r="AJ96" s="199"/>
      <c r="AK96" s="199"/>
      <c r="AL96" s="199"/>
      <c r="AM96" s="199"/>
      <c r="AN96" s="199"/>
      <c r="AO96" s="199"/>
      <c r="AP96" s="200"/>
      <c r="AQ96" s="200"/>
      <c r="AR96" s="200"/>
      <c r="AS96" s="200"/>
    </row>
    <row r="97" ht="15.75" customHeight="1">
      <c r="A97" s="196"/>
      <c r="B97" s="197"/>
      <c r="C97" s="192"/>
      <c r="D97" s="193"/>
      <c r="E97" s="219"/>
      <c r="F97" s="195"/>
      <c r="G97" s="196"/>
      <c r="H97" s="197"/>
      <c r="I97" s="196"/>
      <c r="J97" s="197"/>
      <c r="K97" s="197"/>
      <c r="L97" s="197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8"/>
      <c r="Z97" s="198"/>
      <c r="AA97" s="197"/>
      <c r="AB97" s="197"/>
      <c r="AC97" s="199"/>
      <c r="AD97" s="199"/>
      <c r="AE97" s="199"/>
      <c r="AF97" s="199"/>
      <c r="AG97" s="199"/>
      <c r="AH97" s="199"/>
      <c r="AI97" s="199"/>
      <c r="AJ97" s="199"/>
      <c r="AK97" s="199"/>
      <c r="AL97" s="199"/>
      <c r="AM97" s="199"/>
      <c r="AN97" s="199"/>
      <c r="AO97" s="199"/>
      <c r="AP97" s="200"/>
      <c r="AQ97" s="200"/>
      <c r="AR97" s="200"/>
      <c r="AS97" s="200"/>
    </row>
    <row r="98" ht="15.75" customHeight="1">
      <c r="A98" s="196"/>
      <c r="B98" s="197"/>
      <c r="C98" s="192"/>
      <c r="D98" s="193"/>
      <c r="E98" s="219"/>
      <c r="F98" s="195"/>
      <c r="G98" s="196"/>
      <c r="H98" s="197"/>
      <c r="I98" s="196"/>
      <c r="J98" s="197"/>
      <c r="K98" s="197"/>
      <c r="L98" s="197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8"/>
      <c r="Z98" s="198"/>
      <c r="AA98" s="197"/>
      <c r="AB98" s="197"/>
      <c r="AC98" s="199"/>
      <c r="AD98" s="199"/>
      <c r="AE98" s="199"/>
      <c r="AF98" s="199"/>
      <c r="AG98" s="199"/>
      <c r="AH98" s="199"/>
      <c r="AI98" s="199"/>
      <c r="AJ98" s="199"/>
      <c r="AK98" s="199"/>
      <c r="AL98" s="199"/>
      <c r="AM98" s="199"/>
      <c r="AN98" s="199"/>
      <c r="AO98" s="199"/>
      <c r="AP98" s="200"/>
      <c r="AQ98" s="200"/>
      <c r="AR98" s="200"/>
      <c r="AS98" s="200"/>
    </row>
    <row r="99" ht="15.75" customHeight="1">
      <c r="A99" s="196"/>
      <c r="B99" s="197"/>
      <c r="C99" s="192"/>
      <c r="D99" s="193"/>
      <c r="E99" s="219"/>
      <c r="F99" s="195"/>
      <c r="G99" s="196"/>
      <c r="H99" s="197"/>
      <c r="I99" s="196"/>
      <c r="J99" s="197"/>
      <c r="K99" s="197"/>
      <c r="L99" s="197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8"/>
      <c r="Z99" s="198"/>
      <c r="AA99" s="197"/>
      <c r="AB99" s="197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199"/>
      <c r="AN99" s="199"/>
      <c r="AO99" s="199"/>
      <c r="AP99" s="200"/>
      <c r="AQ99" s="200"/>
      <c r="AR99" s="200"/>
      <c r="AS99" s="200"/>
    </row>
    <row r="100" ht="15.75" customHeight="1">
      <c r="A100" s="196"/>
      <c r="B100" s="197"/>
      <c r="C100" s="192"/>
      <c r="D100" s="193"/>
      <c r="E100" s="219"/>
      <c r="F100" s="195"/>
      <c r="G100" s="196"/>
      <c r="H100" s="197"/>
      <c r="I100" s="196"/>
      <c r="J100" s="197"/>
      <c r="K100" s="197"/>
      <c r="L100" s="197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8"/>
      <c r="Z100" s="198"/>
      <c r="AA100" s="197"/>
      <c r="AB100" s="197"/>
      <c r="AC100" s="199"/>
      <c r="AD100" s="199"/>
      <c r="AE100" s="199"/>
      <c r="AF100" s="199"/>
      <c r="AG100" s="199"/>
      <c r="AH100" s="199"/>
      <c r="AI100" s="199"/>
      <c r="AJ100" s="199"/>
      <c r="AK100" s="199"/>
      <c r="AL100" s="199"/>
      <c r="AM100" s="199"/>
      <c r="AN100" s="199"/>
      <c r="AO100" s="199"/>
      <c r="AP100" s="200"/>
      <c r="AQ100" s="200"/>
      <c r="AR100" s="200"/>
      <c r="AS100" s="200"/>
    </row>
    <row r="101" ht="15.75" customHeight="1">
      <c r="A101" s="196"/>
      <c r="B101" s="197"/>
      <c r="C101" s="192"/>
      <c r="D101" s="193"/>
      <c r="E101" s="219"/>
      <c r="F101" s="195"/>
      <c r="G101" s="196"/>
      <c r="H101" s="197"/>
      <c r="I101" s="196"/>
      <c r="J101" s="197"/>
      <c r="K101" s="197"/>
      <c r="L101" s="197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8"/>
      <c r="Z101" s="198"/>
      <c r="AA101" s="197"/>
      <c r="AB101" s="197"/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199"/>
      <c r="AM101" s="199"/>
      <c r="AN101" s="199"/>
      <c r="AO101" s="199"/>
      <c r="AP101" s="200"/>
      <c r="AQ101" s="200"/>
      <c r="AR101" s="200"/>
      <c r="AS101" s="200"/>
    </row>
    <row r="102" ht="15.75" customHeight="1">
      <c r="A102" s="196"/>
      <c r="B102" s="197"/>
      <c r="C102" s="192"/>
      <c r="D102" s="193"/>
      <c r="E102" s="219"/>
      <c r="F102" s="195"/>
      <c r="G102" s="196"/>
      <c r="H102" s="197"/>
      <c r="I102" s="196"/>
      <c r="J102" s="197"/>
      <c r="K102" s="197"/>
      <c r="L102" s="197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8"/>
      <c r="Z102" s="198"/>
      <c r="AA102" s="197"/>
      <c r="AB102" s="197"/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199"/>
      <c r="AM102" s="199"/>
      <c r="AN102" s="199"/>
      <c r="AO102" s="199"/>
      <c r="AP102" s="200"/>
      <c r="AQ102" s="200"/>
      <c r="AR102" s="200"/>
      <c r="AS102" s="200"/>
    </row>
    <row r="103" ht="15.75" customHeight="1">
      <c r="A103" s="196"/>
      <c r="B103" s="197"/>
      <c r="C103" s="192"/>
      <c r="D103" s="193"/>
      <c r="E103" s="219"/>
      <c r="F103" s="195"/>
      <c r="G103" s="196"/>
      <c r="H103" s="197"/>
      <c r="I103" s="196"/>
      <c r="J103" s="197"/>
      <c r="K103" s="197"/>
      <c r="L103" s="197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8"/>
      <c r="Z103" s="198"/>
      <c r="AA103" s="197"/>
      <c r="AB103" s="197"/>
      <c r="AC103" s="199"/>
      <c r="AD103" s="199"/>
      <c r="AE103" s="199"/>
      <c r="AF103" s="199"/>
      <c r="AG103" s="199"/>
      <c r="AH103" s="199"/>
      <c r="AI103" s="199"/>
      <c r="AJ103" s="199"/>
      <c r="AK103" s="199"/>
      <c r="AL103" s="199"/>
      <c r="AM103" s="199"/>
      <c r="AN103" s="199"/>
      <c r="AO103" s="199"/>
      <c r="AP103" s="200"/>
      <c r="AQ103" s="200"/>
      <c r="AR103" s="200"/>
      <c r="AS103" s="200"/>
    </row>
    <row r="104" ht="15.75" customHeight="1">
      <c r="A104" s="196"/>
      <c r="B104" s="197"/>
      <c r="C104" s="192"/>
      <c r="D104" s="193"/>
      <c r="E104" s="219"/>
      <c r="F104" s="195"/>
      <c r="G104" s="196"/>
      <c r="H104" s="197"/>
      <c r="I104" s="196"/>
      <c r="J104" s="197"/>
      <c r="K104" s="197"/>
      <c r="L104" s="197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8"/>
      <c r="Z104" s="198"/>
      <c r="AA104" s="197"/>
      <c r="AB104" s="197"/>
      <c r="AC104" s="199"/>
      <c r="AD104" s="199"/>
      <c r="AE104" s="199"/>
      <c r="AF104" s="199"/>
      <c r="AG104" s="199"/>
      <c r="AH104" s="199"/>
      <c r="AI104" s="199"/>
      <c r="AJ104" s="199"/>
      <c r="AK104" s="199"/>
      <c r="AL104" s="199"/>
      <c r="AM104" s="199"/>
      <c r="AN104" s="199"/>
      <c r="AO104" s="199"/>
      <c r="AP104" s="200"/>
      <c r="AQ104" s="200"/>
      <c r="AR104" s="200"/>
      <c r="AS104" s="200"/>
    </row>
    <row r="105" ht="15.75" customHeight="1">
      <c r="A105" s="196"/>
      <c r="B105" s="197"/>
      <c r="C105" s="192"/>
      <c r="D105" s="193"/>
      <c r="E105" s="219"/>
      <c r="F105" s="195"/>
      <c r="G105" s="196"/>
      <c r="H105" s="197"/>
      <c r="I105" s="196"/>
      <c r="J105" s="197"/>
      <c r="K105" s="197"/>
      <c r="L105" s="197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8"/>
      <c r="Z105" s="198"/>
      <c r="AA105" s="197"/>
      <c r="AB105" s="197"/>
      <c r="AC105" s="199"/>
      <c r="AD105" s="199"/>
      <c r="AE105" s="199"/>
      <c r="AF105" s="199"/>
      <c r="AG105" s="199"/>
      <c r="AH105" s="199"/>
      <c r="AI105" s="199"/>
      <c r="AJ105" s="199"/>
      <c r="AK105" s="199"/>
      <c r="AL105" s="199"/>
      <c r="AM105" s="199"/>
      <c r="AN105" s="199"/>
      <c r="AO105" s="199"/>
      <c r="AP105" s="200"/>
      <c r="AQ105" s="200"/>
      <c r="AR105" s="200"/>
      <c r="AS105" s="200"/>
    </row>
    <row r="106" ht="15.75" customHeight="1">
      <c r="A106" s="196"/>
      <c r="B106" s="197"/>
      <c r="C106" s="192"/>
      <c r="D106" s="193"/>
      <c r="E106" s="219"/>
      <c r="F106" s="195"/>
      <c r="G106" s="196"/>
      <c r="H106" s="197"/>
      <c r="I106" s="196"/>
      <c r="J106" s="197"/>
      <c r="K106" s="197"/>
      <c r="L106" s="197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8"/>
      <c r="Z106" s="198"/>
      <c r="AA106" s="197"/>
      <c r="AB106" s="197"/>
      <c r="AC106" s="199"/>
      <c r="AD106" s="199"/>
      <c r="AE106" s="199"/>
      <c r="AF106" s="199"/>
      <c r="AG106" s="199"/>
      <c r="AH106" s="199"/>
      <c r="AI106" s="199"/>
      <c r="AJ106" s="199"/>
      <c r="AK106" s="199"/>
      <c r="AL106" s="199"/>
      <c r="AM106" s="199"/>
      <c r="AN106" s="199"/>
      <c r="AO106" s="199"/>
      <c r="AP106" s="200"/>
      <c r="AQ106" s="200"/>
      <c r="AR106" s="200"/>
      <c r="AS106" s="200"/>
    </row>
    <row r="107" ht="15.75" customHeight="1">
      <c r="A107" s="196"/>
      <c r="B107" s="197"/>
      <c r="C107" s="192"/>
      <c r="D107" s="193"/>
      <c r="E107" s="219"/>
      <c r="F107" s="195"/>
      <c r="G107" s="196"/>
      <c r="H107" s="197"/>
      <c r="I107" s="196"/>
      <c r="J107" s="197"/>
      <c r="K107" s="197"/>
      <c r="L107" s="197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8"/>
      <c r="Z107" s="198"/>
      <c r="AA107" s="197"/>
      <c r="AB107" s="197"/>
      <c r="AC107" s="199"/>
      <c r="AD107" s="199"/>
      <c r="AE107" s="199"/>
      <c r="AF107" s="199"/>
      <c r="AG107" s="199"/>
      <c r="AH107" s="199"/>
      <c r="AI107" s="199"/>
      <c r="AJ107" s="199"/>
      <c r="AK107" s="199"/>
      <c r="AL107" s="199"/>
      <c r="AM107" s="199"/>
      <c r="AN107" s="199"/>
      <c r="AO107" s="199"/>
      <c r="AP107" s="200"/>
      <c r="AQ107" s="200"/>
      <c r="AR107" s="200"/>
      <c r="AS107" s="200"/>
    </row>
    <row r="108" ht="15.75" customHeight="1">
      <c r="A108" s="196"/>
      <c r="B108" s="197"/>
      <c r="C108" s="192"/>
      <c r="D108" s="193"/>
      <c r="E108" s="219"/>
      <c r="F108" s="195"/>
      <c r="G108" s="196"/>
      <c r="H108" s="197"/>
      <c r="I108" s="196"/>
      <c r="J108" s="197"/>
      <c r="K108" s="197"/>
      <c r="L108" s="197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8"/>
      <c r="Z108" s="198"/>
      <c r="AA108" s="197"/>
      <c r="AB108" s="197"/>
      <c r="AC108" s="199"/>
      <c r="AD108" s="199"/>
      <c r="AE108" s="199"/>
      <c r="AF108" s="199"/>
      <c r="AG108" s="199"/>
      <c r="AH108" s="199"/>
      <c r="AI108" s="199"/>
      <c r="AJ108" s="199"/>
      <c r="AK108" s="199"/>
      <c r="AL108" s="199"/>
      <c r="AM108" s="199"/>
      <c r="AN108" s="199"/>
      <c r="AO108" s="199"/>
      <c r="AP108" s="200"/>
      <c r="AQ108" s="200"/>
      <c r="AR108" s="200"/>
      <c r="AS108" s="200"/>
    </row>
    <row r="109" ht="15.75" customHeight="1">
      <c r="A109" s="196"/>
      <c r="B109" s="197"/>
      <c r="C109" s="192"/>
      <c r="D109" s="193"/>
      <c r="E109" s="219"/>
      <c r="F109" s="195"/>
      <c r="G109" s="196"/>
      <c r="H109" s="197"/>
      <c r="I109" s="196"/>
      <c r="J109" s="197"/>
      <c r="K109" s="197"/>
      <c r="L109" s="197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8"/>
      <c r="Z109" s="198"/>
      <c r="AA109" s="197"/>
      <c r="AB109" s="197"/>
      <c r="AC109" s="199"/>
      <c r="AD109" s="199"/>
      <c r="AE109" s="199"/>
      <c r="AF109" s="199"/>
      <c r="AG109" s="199"/>
      <c r="AH109" s="199"/>
      <c r="AI109" s="199"/>
      <c r="AJ109" s="199"/>
      <c r="AK109" s="199"/>
      <c r="AL109" s="199"/>
      <c r="AM109" s="199"/>
      <c r="AN109" s="199"/>
      <c r="AO109" s="199"/>
      <c r="AP109" s="200"/>
      <c r="AQ109" s="200"/>
      <c r="AR109" s="200"/>
      <c r="AS109" s="200"/>
    </row>
    <row r="110" ht="15.75" customHeight="1">
      <c r="A110" s="196"/>
      <c r="B110" s="197"/>
      <c r="C110" s="192"/>
      <c r="D110" s="193"/>
      <c r="E110" s="219"/>
      <c r="F110" s="195"/>
      <c r="G110" s="196"/>
      <c r="H110" s="197"/>
      <c r="I110" s="196"/>
      <c r="J110" s="197"/>
      <c r="K110" s="197"/>
      <c r="L110" s="197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8"/>
      <c r="Z110" s="198"/>
      <c r="AA110" s="197"/>
      <c r="AB110" s="197"/>
      <c r="AC110" s="199"/>
      <c r="AD110" s="199"/>
      <c r="AE110" s="199"/>
      <c r="AF110" s="199"/>
      <c r="AG110" s="199"/>
      <c r="AH110" s="199"/>
      <c r="AI110" s="199"/>
      <c r="AJ110" s="199"/>
      <c r="AK110" s="199"/>
      <c r="AL110" s="199"/>
      <c r="AM110" s="199"/>
      <c r="AN110" s="199"/>
      <c r="AO110" s="199"/>
      <c r="AP110" s="200"/>
      <c r="AQ110" s="200"/>
      <c r="AR110" s="200"/>
      <c r="AS110" s="200"/>
    </row>
    <row r="111" ht="15.75" customHeight="1">
      <c r="A111" s="196"/>
      <c r="B111" s="197"/>
      <c r="C111" s="192"/>
      <c r="D111" s="193"/>
      <c r="E111" s="219"/>
      <c r="F111" s="195"/>
      <c r="G111" s="196"/>
      <c r="H111" s="197"/>
      <c r="I111" s="196"/>
      <c r="J111" s="197"/>
      <c r="K111" s="197"/>
      <c r="L111" s="197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8"/>
      <c r="Z111" s="198"/>
      <c r="AA111" s="197"/>
      <c r="AB111" s="197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199"/>
      <c r="AM111" s="199"/>
      <c r="AN111" s="199"/>
      <c r="AO111" s="199"/>
      <c r="AP111" s="200"/>
      <c r="AQ111" s="200"/>
      <c r="AR111" s="200"/>
      <c r="AS111" s="200"/>
    </row>
    <row r="112" ht="15.75" customHeight="1">
      <c r="A112" s="196"/>
      <c r="B112" s="197"/>
      <c r="C112" s="192"/>
      <c r="D112" s="193"/>
      <c r="E112" s="219"/>
      <c r="F112" s="195"/>
      <c r="G112" s="196"/>
      <c r="H112" s="197"/>
      <c r="I112" s="196"/>
      <c r="J112" s="197"/>
      <c r="K112" s="197"/>
      <c r="L112" s="197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8"/>
      <c r="Z112" s="198"/>
      <c r="AA112" s="197"/>
      <c r="AB112" s="197"/>
      <c r="AC112" s="199"/>
      <c r="AD112" s="199"/>
      <c r="AE112" s="199"/>
      <c r="AF112" s="199"/>
      <c r="AG112" s="199"/>
      <c r="AH112" s="199"/>
      <c r="AI112" s="199"/>
      <c r="AJ112" s="199"/>
      <c r="AK112" s="199"/>
      <c r="AL112" s="199"/>
      <c r="AM112" s="199"/>
      <c r="AN112" s="199"/>
      <c r="AO112" s="199"/>
      <c r="AP112" s="200"/>
      <c r="AQ112" s="200"/>
      <c r="AR112" s="200"/>
      <c r="AS112" s="200"/>
    </row>
    <row r="113" ht="15.75" customHeight="1">
      <c r="A113" s="196"/>
      <c r="B113" s="197"/>
      <c r="C113" s="192"/>
      <c r="D113" s="193"/>
      <c r="E113" s="219"/>
      <c r="F113" s="195"/>
      <c r="G113" s="196"/>
      <c r="H113" s="197"/>
      <c r="I113" s="196"/>
      <c r="J113" s="197"/>
      <c r="K113" s="197"/>
      <c r="L113" s="197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8"/>
      <c r="Z113" s="198"/>
      <c r="AA113" s="197"/>
      <c r="AB113" s="197"/>
      <c r="AC113" s="199"/>
      <c r="AD113" s="199"/>
      <c r="AE113" s="199"/>
      <c r="AF113" s="199"/>
      <c r="AG113" s="199"/>
      <c r="AH113" s="199"/>
      <c r="AI113" s="199"/>
      <c r="AJ113" s="199"/>
      <c r="AK113" s="199"/>
      <c r="AL113" s="199"/>
      <c r="AM113" s="199"/>
      <c r="AN113" s="199"/>
      <c r="AO113" s="199"/>
      <c r="AP113" s="200"/>
      <c r="AQ113" s="200"/>
      <c r="AR113" s="200"/>
      <c r="AS113" s="200"/>
    </row>
    <row r="114" ht="15.75" customHeight="1">
      <c r="A114" s="196"/>
      <c r="B114" s="197"/>
      <c r="C114" s="192"/>
      <c r="D114" s="193"/>
      <c r="E114" s="219"/>
      <c r="F114" s="195"/>
      <c r="G114" s="196"/>
      <c r="H114" s="197"/>
      <c r="I114" s="196"/>
      <c r="J114" s="197"/>
      <c r="K114" s="197"/>
      <c r="L114" s="197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8"/>
      <c r="Z114" s="198"/>
      <c r="AA114" s="197"/>
      <c r="AB114" s="197"/>
      <c r="AC114" s="199"/>
      <c r="AD114" s="199"/>
      <c r="AE114" s="199"/>
      <c r="AF114" s="199"/>
      <c r="AG114" s="199"/>
      <c r="AH114" s="199"/>
      <c r="AI114" s="199"/>
      <c r="AJ114" s="199"/>
      <c r="AK114" s="199"/>
      <c r="AL114" s="199"/>
      <c r="AM114" s="199"/>
      <c r="AN114" s="199"/>
      <c r="AO114" s="199"/>
      <c r="AP114" s="200"/>
      <c r="AQ114" s="200"/>
      <c r="AR114" s="200"/>
      <c r="AS114" s="200"/>
    </row>
    <row r="115" ht="15.75" customHeight="1">
      <c r="A115" s="196"/>
      <c r="B115" s="197"/>
      <c r="C115" s="192"/>
      <c r="D115" s="193"/>
      <c r="E115" s="219"/>
      <c r="F115" s="195"/>
      <c r="G115" s="196"/>
      <c r="H115" s="197"/>
      <c r="I115" s="196"/>
      <c r="J115" s="197"/>
      <c r="K115" s="197"/>
      <c r="L115" s="197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8"/>
      <c r="Z115" s="198"/>
      <c r="AA115" s="197"/>
      <c r="AB115" s="197"/>
      <c r="AC115" s="199"/>
      <c r="AD115" s="199"/>
      <c r="AE115" s="199"/>
      <c r="AF115" s="199"/>
      <c r="AG115" s="199"/>
      <c r="AH115" s="199"/>
      <c r="AI115" s="199"/>
      <c r="AJ115" s="199"/>
      <c r="AK115" s="199"/>
      <c r="AL115" s="199"/>
      <c r="AM115" s="199"/>
      <c r="AN115" s="199"/>
      <c r="AO115" s="199"/>
      <c r="AP115" s="200"/>
      <c r="AQ115" s="200"/>
      <c r="AR115" s="200"/>
      <c r="AS115" s="200"/>
    </row>
    <row r="116" ht="15.75" customHeight="1">
      <c r="A116" s="196"/>
      <c r="B116" s="197"/>
      <c r="C116" s="192"/>
      <c r="D116" s="193"/>
      <c r="E116" s="219"/>
      <c r="F116" s="195"/>
      <c r="G116" s="196"/>
      <c r="H116" s="197"/>
      <c r="I116" s="196"/>
      <c r="J116" s="197"/>
      <c r="K116" s="197"/>
      <c r="L116" s="197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8"/>
      <c r="Z116" s="198"/>
      <c r="AA116" s="197"/>
      <c r="AB116" s="197"/>
      <c r="AC116" s="199"/>
      <c r="AD116" s="199"/>
      <c r="AE116" s="199"/>
      <c r="AF116" s="199"/>
      <c r="AG116" s="199"/>
      <c r="AH116" s="199"/>
      <c r="AI116" s="199"/>
      <c r="AJ116" s="199"/>
      <c r="AK116" s="199"/>
      <c r="AL116" s="199"/>
      <c r="AM116" s="199"/>
      <c r="AN116" s="199"/>
      <c r="AO116" s="199"/>
      <c r="AP116" s="200"/>
      <c r="AQ116" s="200"/>
      <c r="AR116" s="200"/>
      <c r="AS116" s="200"/>
    </row>
    <row r="117" ht="15.75" customHeight="1">
      <c r="A117" s="196"/>
      <c r="B117" s="197"/>
      <c r="C117" s="192"/>
      <c r="D117" s="193"/>
      <c r="E117" s="219"/>
      <c r="F117" s="195"/>
      <c r="G117" s="196"/>
      <c r="H117" s="197"/>
      <c r="I117" s="196"/>
      <c r="J117" s="197"/>
      <c r="K117" s="197"/>
      <c r="L117" s="197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8"/>
      <c r="Z117" s="198"/>
      <c r="AA117" s="197"/>
      <c r="AB117" s="197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199"/>
      <c r="AM117" s="199"/>
      <c r="AN117" s="199"/>
      <c r="AO117" s="199"/>
      <c r="AP117" s="200"/>
      <c r="AQ117" s="200"/>
      <c r="AR117" s="200"/>
      <c r="AS117" s="200"/>
    </row>
    <row r="118" ht="15.75" customHeight="1">
      <c r="A118" s="196"/>
      <c r="B118" s="197"/>
      <c r="C118" s="192"/>
      <c r="D118" s="193"/>
      <c r="E118" s="219"/>
      <c r="F118" s="195"/>
      <c r="G118" s="196"/>
      <c r="H118" s="197"/>
      <c r="I118" s="196"/>
      <c r="J118" s="197"/>
      <c r="K118" s="197"/>
      <c r="L118" s="197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8"/>
      <c r="Z118" s="198"/>
      <c r="AA118" s="197"/>
      <c r="AB118" s="197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199"/>
      <c r="AM118" s="199"/>
      <c r="AN118" s="199"/>
      <c r="AO118" s="199"/>
      <c r="AP118" s="200"/>
      <c r="AQ118" s="200"/>
      <c r="AR118" s="200"/>
      <c r="AS118" s="200"/>
    </row>
    <row r="119" ht="15.75" customHeight="1">
      <c r="A119" s="196"/>
      <c r="B119" s="197"/>
      <c r="C119" s="192"/>
      <c r="D119" s="193"/>
      <c r="E119" s="219"/>
      <c r="F119" s="195"/>
      <c r="G119" s="196"/>
      <c r="H119" s="197"/>
      <c r="I119" s="196"/>
      <c r="J119" s="197"/>
      <c r="K119" s="197"/>
      <c r="L119" s="197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8"/>
      <c r="Z119" s="198"/>
      <c r="AA119" s="197"/>
      <c r="AB119" s="197"/>
      <c r="AC119" s="199"/>
      <c r="AD119" s="199"/>
      <c r="AE119" s="199"/>
      <c r="AF119" s="199"/>
      <c r="AG119" s="199"/>
      <c r="AH119" s="199"/>
      <c r="AI119" s="199"/>
      <c r="AJ119" s="199"/>
      <c r="AK119" s="199"/>
      <c r="AL119" s="199"/>
      <c r="AM119" s="199"/>
      <c r="AN119" s="199"/>
      <c r="AO119" s="199"/>
      <c r="AP119" s="200"/>
      <c r="AQ119" s="200"/>
      <c r="AR119" s="200"/>
      <c r="AS119" s="200"/>
    </row>
    <row r="120" ht="15.75" customHeight="1">
      <c r="A120" s="196"/>
      <c r="B120" s="197"/>
      <c r="C120" s="192"/>
      <c r="D120" s="193"/>
      <c r="E120" s="219"/>
      <c r="F120" s="195"/>
      <c r="G120" s="196"/>
      <c r="H120" s="197"/>
      <c r="I120" s="196"/>
      <c r="J120" s="197"/>
      <c r="K120" s="197"/>
      <c r="L120" s="197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8"/>
      <c r="Z120" s="198"/>
      <c r="AA120" s="197"/>
      <c r="AB120" s="197"/>
      <c r="AC120" s="199"/>
      <c r="AD120" s="199"/>
      <c r="AE120" s="199"/>
      <c r="AF120" s="199"/>
      <c r="AG120" s="199"/>
      <c r="AH120" s="199"/>
      <c r="AI120" s="199"/>
      <c r="AJ120" s="199"/>
      <c r="AK120" s="199"/>
      <c r="AL120" s="199"/>
      <c r="AM120" s="199"/>
      <c r="AN120" s="199"/>
      <c r="AO120" s="199"/>
      <c r="AP120" s="200"/>
      <c r="AQ120" s="200"/>
      <c r="AR120" s="200"/>
      <c r="AS120" s="200"/>
    </row>
    <row r="121" ht="15.75" customHeight="1">
      <c r="A121" s="196"/>
      <c r="B121" s="197"/>
      <c r="C121" s="192"/>
      <c r="D121" s="193"/>
      <c r="E121" s="219"/>
      <c r="F121" s="195"/>
      <c r="G121" s="196"/>
      <c r="H121" s="197"/>
      <c r="I121" s="196"/>
      <c r="J121" s="197"/>
      <c r="K121" s="197"/>
      <c r="L121" s="197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8"/>
      <c r="Z121" s="198"/>
      <c r="AA121" s="197"/>
      <c r="AB121" s="197"/>
      <c r="AC121" s="199"/>
      <c r="AD121" s="199"/>
      <c r="AE121" s="199"/>
      <c r="AF121" s="199"/>
      <c r="AG121" s="199"/>
      <c r="AH121" s="199"/>
      <c r="AI121" s="199"/>
      <c r="AJ121" s="199"/>
      <c r="AK121" s="199"/>
      <c r="AL121" s="199"/>
      <c r="AM121" s="199"/>
      <c r="AN121" s="199"/>
      <c r="AO121" s="199"/>
      <c r="AP121" s="200"/>
      <c r="AQ121" s="200"/>
      <c r="AR121" s="200"/>
      <c r="AS121" s="200"/>
    </row>
    <row r="122" ht="15.75" customHeight="1">
      <c r="A122" s="196"/>
      <c r="B122" s="197"/>
      <c r="C122" s="192"/>
      <c r="D122" s="193"/>
      <c r="E122" s="219"/>
      <c r="F122" s="195"/>
      <c r="G122" s="196"/>
      <c r="H122" s="197"/>
      <c r="I122" s="196"/>
      <c r="J122" s="197"/>
      <c r="K122" s="197"/>
      <c r="L122" s="197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8"/>
      <c r="Z122" s="198"/>
      <c r="AA122" s="197"/>
      <c r="AB122" s="197"/>
      <c r="AC122" s="199"/>
      <c r="AD122" s="199"/>
      <c r="AE122" s="199"/>
      <c r="AF122" s="199"/>
      <c r="AG122" s="199"/>
      <c r="AH122" s="199"/>
      <c r="AI122" s="199"/>
      <c r="AJ122" s="199"/>
      <c r="AK122" s="199"/>
      <c r="AL122" s="199"/>
      <c r="AM122" s="199"/>
      <c r="AN122" s="199"/>
      <c r="AO122" s="199"/>
      <c r="AP122" s="200"/>
      <c r="AQ122" s="200"/>
      <c r="AR122" s="200"/>
      <c r="AS122" s="200"/>
    </row>
    <row r="123" ht="15.75" customHeight="1">
      <c r="A123" s="196"/>
      <c r="B123" s="197"/>
      <c r="C123" s="192"/>
      <c r="D123" s="193"/>
      <c r="E123" s="219"/>
      <c r="F123" s="195"/>
      <c r="G123" s="196"/>
      <c r="H123" s="197"/>
      <c r="I123" s="196"/>
      <c r="J123" s="197"/>
      <c r="K123" s="197"/>
      <c r="L123" s="197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8"/>
      <c r="Z123" s="198"/>
      <c r="AA123" s="197"/>
      <c r="AB123" s="197"/>
      <c r="AC123" s="199"/>
      <c r="AD123" s="199"/>
      <c r="AE123" s="199"/>
      <c r="AF123" s="199"/>
      <c r="AG123" s="199"/>
      <c r="AH123" s="199"/>
      <c r="AI123" s="199"/>
      <c r="AJ123" s="199"/>
      <c r="AK123" s="199"/>
      <c r="AL123" s="199"/>
      <c r="AM123" s="199"/>
      <c r="AN123" s="199"/>
      <c r="AO123" s="199"/>
      <c r="AP123" s="200"/>
      <c r="AQ123" s="200"/>
      <c r="AR123" s="200"/>
      <c r="AS123" s="200"/>
    </row>
    <row r="124" ht="15.75" customHeight="1">
      <c r="A124" s="196"/>
      <c r="B124" s="197"/>
      <c r="C124" s="192"/>
      <c r="D124" s="193"/>
      <c r="E124" s="219"/>
      <c r="F124" s="195"/>
      <c r="G124" s="196"/>
      <c r="H124" s="197"/>
      <c r="I124" s="196"/>
      <c r="J124" s="197"/>
      <c r="K124" s="197"/>
      <c r="L124" s="197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8"/>
      <c r="Z124" s="198"/>
      <c r="AA124" s="197"/>
      <c r="AB124" s="197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200"/>
      <c r="AQ124" s="200"/>
      <c r="AR124" s="200"/>
      <c r="AS124" s="200"/>
    </row>
    <row r="125" ht="15.75" customHeight="1">
      <c r="A125" s="196"/>
      <c r="B125" s="197"/>
      <c r="C125" s="192"/>
      <c r="D125" s="193"/>
      <c r="E125" s="219"/>
      <c r="F125" s="195"/>
      <c r="G125" s="196"/>
      <c r="H125" s="197"/>
      <c r="I125" s="196"/>
      <c r="J125" s="197"/>
      <c r="K125" s="197"/>
      <c r="L125" s="197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8"/>
      <c r="Z125" s="198"/>
      <c r="AA125" s="197"/>
      <c r="AB125" s="197"/>
      <c r="AC125" s="199"/>
      <c r="AD125" s="199"/>
      <c r="AE125" s="199"/>
      <c r="AF125" s="199"/>
      <c r="AG125" s="199"/>
      <c r="AH125" s="199"/>
      <c r="AI125" s="199"/>
      <c r="AJ125" s="199"/>
      <c r="AK125" s="199"/>
      <c r="AL125" s="199"/>
      <c r="AM125" s="199"/>
      <c r="AN125" s="199"/>
      <c r="AO125" s="199"/>
      <c r="AP125" s="200"/>
      <c r="AQ125" s="200"/>
      <c r="AR125" s="200"/>
      <c r="AS125" s="200"/>
    </row>
    <row r="126" ht="15.75" customHeight="1">
      <c r="A126" s="196"/>
      <c r="B126" s="197"/>
      <c r="C126" s="192"/>
      <c r="D126" s="193"/>
      <c r="E126" s="219"/>
      <c r="F126" s="195"/>
      <c r="G126" s="196"/>
      <c r="H126" s="197"/>
      <c r="I126" s="196"/>
      <c r="J126" s="197"/>
      <c r="K126" s="197"/>
      <c r="L126" s="197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8"/>
      <c r="Z126" s="198"/>
      <c r="AA126" s="197"/>
      <c r="AB126" s="197"/>
      <c r="AC126" s="199"/>
      <c r="AD126" s="199"/>
      <c r="AE126" s="199"/>
      <c r="AF126" s="199"/>
      <c r="AG126" s="199"/>
      <c r="AH126" s="199"/>
      <c r="AI126" s="199"/>
      <c r="AJ126" s="199"/>
      <c r="AK126" s="199"/>
      <c r="AL126" s="199"/>
      <c r="AM126" s="199"/>
      <c r="AN126" s="199"/>
      <c r="AO126" s="199"/>
      <c r="AP126" s="200"/>
      <c r="AQ126" s="200"/>
      <c r="AR126" s="200"/>
      <c r="AS126" s="200"/>
    </row>
    <row r="127" ht="15.75" customHeight="1">
      <c r="A127" s="196"/>
      <c r="B127" s="197"/>
      <c r="C127" s="192"/>
      <c r="D127" s="193"/>
      <c r="E127" s="219"/>
      <c r="F127" s="195"/>
      <c r="G127" s="196"/>
      <c r="H127" s="197"/>
      <c r="I127" s="196"/>
      <c r="J127" s="197"/>
      <c r="K127" s="197"/>
      <c r="L127" s="197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8"/>
      <c r="Z127" s="198"/>
      <c r="AA127" s="197"/>
      <c r="AB127" s="197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199"/>
      <c r="AP127" s="200"/>
      <c r="AQ127" s="200"/>
      <c r="AR127" s="200"/>
      <c r="AS127" s="200"/>
    </row>
    <row r="128" ht="15.75" customHeight="1">
      <c r="A128" s="196"/>
      <c r="B128" s="197"/>
      <c r="C128" s="192"/>
      <c r="D128" s="193"/>
      <c r="E128" s="219"/>
      <c r="F128" s="195"/>
      <c r="G128" s="196"/>
      <c r="H128" s="197"/>
      <c r="I128" s="196"/>
      <c r="J128" s="197"/>
      <c r="K128" s="197"/>
      <c r="L128" s="197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8"/>
      <c r="Z128" s="198"/>
      <c r="AA128" s="197"/>
      <c r="AB128" s="197"/>
      <c r="AC128" s="199"/>
      <c r="AD128" s="199"/>
      <c r="AE128" s="199"/>
      <c r="AF128" s="199"/>
      <c r="AG128" s="199"/>
      <c r="AH128" s="199"/>
      <c r="AI128" s="199"/>
      <c r="AJ128" s="199"/>
      <c r="AK128" s="199"/>
      <c r="AL128" s="199"/>
      <c r="AM128" s="199"/>
      <c r="AN128" s="199"/>
      <c r="AO128" s="199"/>
      <c r="AP128" s="200"/>
      <c r="AQ128" s="200"/>
      <c r="AR128" s="200"/>
      <c r="AS128" s="200"/>
    </row>
    <row r="129" ht="15.75" customHeight="1">
      <c r="A129" s="196"/>
      <c r="B129" s="197"/>
      <c r="C129" s="192"/>
      <c r="D129" s="193"/>
      <c r="E129" s="219"/>
      <c r="F129" s="195"/>
      <c r="G129" s="196"/>
      <c r="H129" s="197"/>
      <c r="I129" s="196"/>
      <c r="J129" s="197"/>
      <c r="K129" s="197"/>
      <c r="L129" s="197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8"/>
      <c r="Z129" s="198"/>
      <c r="AA129" s="197"/>
      <c r="AB129" s="197"/>
      <c r="AC129" s="199"/>
      <c r="AD129" s="199"/>
      <c r="AE129" s="199"/>
      <c r="AF129" s="199"/>
      <c r="AG129" s="199"/>
      <c r="AH129" s="199"/>
      <c r="AI129" s="199"/>
      <c r="AJ129" s="199"/>
      <c r="AK129" s="199"/>
      <c r="AL129" s="199"/>
      <c r="AM129" s="199"/>
      <c r="AN129" s="199"/>
      <c r="AO129" s="199"/>
      <c r="AP129" s="200"/>
      <c r="AQ129" s="200"/>
      <c r="AR129" s="200"/>
      <c r="AS129" s="200"/>
    </row>
    <row r="130" ht="15.75" customHeight="1">
      <c r="A130" s="196"/>
      <c r="B130" s="197"/>
      <c r="C130" s="192"/>
      <c r="D130" s="193"/>
      <c r="E130" s="219"/>
      <c r="F130" s="195"/>
      <c r="G130" s="196"/>
      <c r="H130" s="197"/>
      <c r="I130" s="196"/>
      <c r="J130" s="197"/>
      <c r="K130" s="197"/>
      <c r="L130" s="197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8"/>
      <c r="Z130" s="198"/>
      <c r="AA130" s="197"/>
      <c r="AB130" s="197"/>
      <c r="AC130" s="199"/>
      <c r="AD130" s="199"/>
      <c r="AE130" s="199"/>
      <c r="AF130" s="199"/>
      <c r="AG130" s="199"/>
      <c r="AH130" s="199"/>
      <c r="AI130" s="199"/>
      <c r="AJ130" s="199"/>
      <c r="AK130" s="199"/>
      <c r="AL130" s="199"/>
      <c r="AM130" s="199"/>
      <c r="AN130" s="199"/>
      <c r="AO130" s="199"/>
      <c r="AP130" s="200"/>
      <c r="AQ130" s="200"/>
      <c r="AR130" s="200"/>
      <c r="AS130" s="200"/>
    </row>
    <row r="131" ht="15.75" customHeight="1">
      <c r="A131" s="196"/>
      <c r="B131" s="197"/>
      <c r="C131" s="192"/>
      <c r="D131" s="193"/>
      <c r="E131" s="219"/>
      <c r="F131" s="195"/>
      <c r="G131" s="196"/>
      <c r="H131" s="197"/>
      <c r="I131" s="196"/>
      <c r="J131" s="197"/>
      <c r="K131" s="197"/>
      <c r="L131" s="197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8"/>
      <c r="Z131" s="198"/>
      <c r="AA131" s="197"/>
      <c r="AB131" s="197"/>
      <c r="AC131" s="199"/>
      <c r="AD131" s="199"/>
      <c r="AE131" s="199"/>
      <c r="AF131" s="199"/>
      <c r="AG131" s="199"/>
      <c r="AH131" s="199"/>
      <c r="AI131" s="199"/>
      <c r="AJ131" s="199"/>
      <c r="AK131" s="199"/>
      <c r="AL131" s="199"/>
      <c r="AM131" s="199"/>
      <c r="AN131" s="199"/>
      <c r="AO131" s="199"/>
      <c r="AP131" s="200"/>
      <c r="AQ131" s="200"/>
      <c r="AR131" s="200"/>
      <c r="AS131" s="200"/>
    </row>
    <row r="132" ht="15.75" customHeight="1">
      <c r="A132" s="196"/>
      <c r="B132" s="197"/>
      <c r="C132" s="192"/>
      <c r="D132" s="193"/>
      <c r="E132" s="219"/>
      <c r="F132" s="195"/>
      <c r="G132" s="196"/>
      <c r="H132" s="197"/>
      <c r="I132" s="196"/>
      <c r="J132" s="197"/>
      <c r="K132" s="197"/>
      <c r="L132" s="197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8"/>
      <c r="Z132" s="198"/>
      <c r="AA132" s="197"/>
      <c r="AB132" s="197"/>
      <c r="AC132" s="199"/>
      <c r="AD132" s="199"/>
      <c r="AE132" s="199"/>
      <c r="AF132" s="199"/>
      <c r="AG132" s="199"/>
      <c r="AH132" s="199"/>
      <c r="AI132" s="199"/>
      <c r="AJ132" s="199"/>
      <c r="AK132" s="199"/>
      <c r="AL132" s="199"/>
      <c r="AM132" s="199"/>
      <c r="AN132" s="199"/>
      <c r="AO132" s="199"/>
      <c r="AP132" s="200"/>
      <c r="AQ132" s="200"/>
      <c r="AR132" s="200"/>
      <c r="AS132" s="200"/>
    </row>
    <row r="133" ht="15.75" customHeight="1">
      <c r="A133" s="196"/>
      <c r="B133" s="197"/>
      <c r="C133" s="192"/>
      <c r="D133" s="193"/>
      <c r="E133" s="219"/>
      <c r="F133" s="195"/>
      <c r="G133" s="196"/>
      <c r="H133" s="197"/>
      <c r="I133" s="196"/>
      <c r="J133" s="197"/>
      <c r="K133" s="197"/>
      <c r="L133" s="197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8"/>
      <c r="Z133" s="198"/>
      <c r="AA133" s="197"/>
      <c r="AB133" s="197"/>
      <c r="AC133" s="199"/>
      <c r="AD133" s="199"/>
      <c r="AE133" s="199"/>
      <c r="AF133" s="199"/>
      <c r="AG133" s="199"/>
      <c r="AH133" s="199"/>
      <c r="AI133" s="199"/>
      <c r="AJ133" s="199"/>
      <c r="AK133" s="199"/>
      <c r="AL133" s="199"/>
      <c r="AM133" s="199"/>
      <c r="AN133" s="199"/>
      <c r="AO133" s="199"/>
      <c r="AP133" s="200"/>
      <c r="AQ133" s="200"/>
      <c r="AR133" s="200"/>
      <c r="AS133" s="200"/>
    </row>
    <row r="134" ht="15.75" customHeight="1">
      <c r="A134" s="196"/>
      <c r="B134" s="197"/>
      <c r="C134" s="192"/>
      <c r="D134" s="193"/>
      <c r="E134" s="219"/>
      <c r="F134" s="195"/>
      <c r="G134" s="196"/>
      <c r="H134" s="197"/>
      <c r="I134" s="196"/>
      <c r="J134" s="197"/>
      <c r="K134" s="197"/>
      <c r="L134" s="197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8"/>
      <c r="Z134" s="198"/>
      <c r="AA134" s="197"/>
      <c r="AB134" s="197"/>
      <c r="AC134" s="199"/>
      <c r="AD134" s="199"/>
      <c r="AE134" s="199"/>
      <c r="AF134" s="199"/>
      <c r="AG134" s="199"/>
      <c r="AH134" s="199"/>
      <c r="AI134" s="199"/>
      <c r="AJ134" s="199"/>
      <c r="AK134" s="199"/>
      <c r="AL134" s="199"/>
      <c r="AM134" s="199"/>
      <c r="AN134" s="199"/>
      <c r="AO134" s="199"/>
      <c r="AP134" s="200"/>
      <c r="AQ134" s="200"/>
      <c r="AR134" s="200"/>
      <c r="AS134" s="200"/>
    </row>
    <row r="135" ht="15.75" customHeight="1">
      <c r="A135" s="196"/>
      <c r="B135" s="197"/>
      <c r="C135" s="192"/>
      <c r="D135" s="193"/>
      <c r="E135" s="219"/>
      <c r="F135" s="195"/>
      <c r="G135" s="196"/>
      <c r="H135" s="197"/>
      <c r="I135" s="196"/>
      <c r="J135" s="197"/>
      <c r="K135" s="197"/>
      <c r="L135" s="197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8"/>
      <c r="Z135" s="198"/>
      <c r="AA135" s="197"/>
      <c r="AB135" s="197"/>
      <c r="AC135" s="199"/>
      <c r="AD135" s="199"/>
      <c r="AE135" s="199"/>
      <c r="AF135" s="199"/>
      <c r="AG135" s="199"/>
      <c r="AH135" s="199"/>
      <c r="AI135" s="199"/>
      <c r="AJ135" s="199"/>
      <c r="AK135" s="199"/>
      <c r="AL135" s="199"/>
      <c r="AM135" s="199"/>
      <c r="AN135" s="199"/>
      <c r="AO135" s="199"/>
      <c r="AP135" s="200"/>
      <c r="AQ135" s="200"/>
      <c r="AR135" s="200"/>
      <c r="AS135" s="200"/>
    </row>
    <row r="136" ht="15.75" customHeight="1">
      <c r="A136" s="196"/>
      <c r="B136" s="197"/>
      <c r="C136" s="192"/>
      <c r="D136" s="193"/>
      <c r="E136" s="219"/>
      <c r="F136" s="195"/>
      <c r="G136" s="196"/>
      <c r="H136" s="197"/>
      <c r="I136" s="196"/>
      <c r="J136" s="197"/>
      <c r="K136" s="197"/>
      <c r="L136" s="197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8"/>
      <c r="Z136" s="198"/>
      <c r="AA136" s="197"/>
      <c r="AB136" s="197"/>
      <c r="AC136" s="199"/>
      <c r="AD136" s="199"/>
      <c r="AE136" s="199"/>
      <c r="AF136" s="199"/>
      <c r="AG136" s="199"/>
      <c r="AH136" s="199"/>
      <c r="AI136" s="199"/>
      <c r="AJ136" s="199"/>
      <c r="AK136" s="199"/>
      <c r="AL136" s="199"/>
      <c r="AM136" s="199"/>
      <c r="AN136" s="199"/>
      <c r="AO136" s="199"/>
      <c r="AP136" s="200"/>
      <c r="AQ136" s="200"/>
      <c r="AR136" s="200"/>
      <c r="AS136" s="200"/>
    </row>
    <row r="137" ht="15.75" customHeight="1">
      <c r="A137" s="196"/>
      <c r="B137" s="197"/>
      <c r="C137" s="192"/>
      <c r="D137" s="193"/>
      <c r="E137" s="219"/>
      <c r="F137" s="195"/>
      <c r="G137" s="196"/>
      <c r="H137" s="197"/>
      <c r="I137" s="196"/>
      <c r="J137" s="197"/>
      <c r="K137" s="197"/>
      <c r="L137" s="197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8"/>
      <c r="Z137" s="198"/>
      <c r="AA137" s="197"/>
      <c r="AB137" s="197"/>
      <c r="AC137" s="199"/>
      <c r="AD137" s="199"/>
      <c r="AE137" s="199"/>
      <c r="AF137" s="199"/>
      <c r="AG137" s="199"/>
      <c r="AH137" s="199"/>
      <c r="AI137" s="199"/>
      <c r="AJ137" s="199"/>
      <c r="AK137" s="199"/>
      <c r="AL137" s="199"/>
      <c r="AM137" s="199"/>
      <c r="AN137" s="199"/>
      <c r="AO137" s="199"/>
      <c r="AP137" s="200"/>
      <c r="AQ137" s="200"/>
      <c r="AR137" s="200"/>
      <c r="AS137" s="200"/>
    </row>
    <row r="138" ht="15.75" customHeight="1">
      <c r="A138" s="196"/>
      <c r="B138" s="197"/>
      <c r="C138" s="192"/>
      <c r="D138" s="193"/>
      <c r="E138" s="219"/>
      <c r="F138" s="195"/>
      <c r="G138" s="196"/>
      <c r="H138" s="197"/>
      <c r="I138" s="196"/>
      <c r="J138" s="197"/>
      <c r="K138" s="197"/>
      <c r="L138" s="197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8"/>
      <c r="Z138" s="198"/>
      <c r="AA138" s="197"/>
      <c r="AB138" s="197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199"/>
      <c r="AN138" s="199"/>
      <c r="AO138" s="199"/>
      <c r="AP138" s="200"/>
      <c r="AQ138" s="200"/>
      <c r="AR138" s="200"/>
      <c r="AS138" s="200"/>
    </row>
    <row r="139" ht="15.75" customHeight="1">
      <c r="A139" s="196"/>
      <c r="B139" s="197"/>
      <c r="C139" s="192"/>
      <c r="D139" s="193"/>
      <c r="E139" s="219"/>
      <c r="F139" s="195"/>
      <c r="G139" s="196"/>
      <c r="H139" s="197"/>
      <c r="I139" s="196"/>
      <c r="J139" s="197"/>
      <c r="K139" s="197"/>
      <c r="L139" s="197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8"/>
      <c r="Z139" s="198"/>
      <c r="AA139" s="197"/>
      <c r="AB139" s="197"/>
      <c r="AC139" s="199"/>
      <c r="AD139" s="199"/>
      <c r="AE139" s="199"/>
      <c r="AF139" s="199"/>
      <c r="AG139" s="199"/>
      <c r="AH139" s="199"/>
      <c r="AI139" s="199"/>
      <c r="AJ139" s="199"/>
      <c r="AK139" s="199"/>
      <c r="AL139" s="199"/>
      <c r="AM139" s="199"/>
      <c r="AN139" s="199"/>
      <c r="AO139" s="199"/>
      <c r="AP139" s="200"/>
      <c r="AQ139" s="200"/>
      <c r="AR139" s="200"/>
      <c r="AS139" s="200"/>
    </row>
    <row r="140" ht="15.75" customHeight="1">
      <c r="A140" s="196"/>
      <c r="B140" s="197"/>
      <c r="C140" s="192"/>
      <c r="D140" s="193"/>
      <c r="E140" s="219"/>
      <c r="F140" s="195"/>
      <c r="G140" s="196"/>
      <c r="H140" s="197"/>
      <c r="I140" s="196"/>
      <c r="J140" s="197"/>
      <c r="K140" s="197"/>
      <c r="L140" s="197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8"/>
      <c r="Z140" s="198"/>
      <c r="AA140" s="197"/>
      <c r="AB140" s="197"/>
      <c r="AC140" s="199"/>
      <c r="AD140" s="199"/>
      <c r="AE140" s="199"/>
      <c r="AF140" s="199"/>
      <c r="AG140" s="199"/>
      <c r="AH140" s="199"/>
      <c r="AI140" s="199"/>
      <c r="AJ140" s="199"/>
      <c r="AK140" s="199"/>
      <c r="AL140" s="199"/>
      <c r="AM140" s="199"/>
      <c r="AN140" s="199"/>
      <c r="AO140" s="199"/>
      <c r="AP140" s="200"/>
      <c r="AQ140" s="200"/>
      <c r="AR140" s="200"/>
      <c r="AS140" s="200"/>
    </row>
    <row r="141" ht="15.75" customHeight="1">
      <c r="A141" s="196"/>
      <c r="B141" s="197"/>
      <c r="C141" s="192"/>
      <c r="D141" s="193"/>
      <c r="E141" s="219"/>
      <c r="F141" s="195"/>
      <c r="G141" s="196"/>
      <c r="H141" s="197"/>
      <c r="I141" s="196"/>
      <c r="J141" s="197"/>
      <c r="K141" s="197"/>
      <c r="L141" s="197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8"/>
      <c r="Z141" s="198"/>
      <c r="AA141" s="197"/>
      <c r="AB141" s="197"/>
      <c r="AC141" s="199"/>
      <c r="AD141" s="199"/>
      <c r="AE141" s="199"/>
      <c r="AF141" s="199"/>
      <c r="AG141" s="199"/>
      <c r="AH141" s="199"/>
      <c r="AI141" s="199"/>
      <c r="AJ141" s="199"/>
      <c r="AK141" s="199"/>
      <c r="AL141" s="199"/>
      <c r="AM141" s="199"/>
      <c r="AN141" s="199"/>
      <c r="AO141" s="199"/>
      <c r="AP141" s="200"/>
      <c r="AQ141" s="200"/>
      <c r="AR141" s="200"/>
      <c r="AS141" s="200"/>
    </row>
    <row r="142" ht="15.75" customHeight="1">
      <c r="A142" s="196"/>
      <c r="B142" s="197"/>
      <c r="C142" s="192"/>
      <c r="D142" s="193"/>
      <c r="E142" s="219"/>
      <c r="F142" s="195"/>
      <c r="G142" s="196"/>
      <c r="H142" s="197"/>
      <c r="I142" s="196"/>
      <c r="J142" s="197"/>
      <c r="K142" s="197"/>
      <c r="L142" s="197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8"/>
      <c r="Z142" s="198"/>
      <c r="AA142" s="197"/>
      <c r="AB142" s="197"/>
      <c r="AC142" s="199"/>
      <c r="AD142" s="199"/>
      <c r="AE142" s="199"/>
      <c r="AF142" s="199"/>
      <c r="AG142" s="199"/>
      <c r="AH142" s="199"/>
      <c r="AI142" s="199"/>
      <c r="AJ142" s="199"/>
      <c r="AK142" s="199"/>
      <c r="AL142" s="199"/>
      <c r="AM142" s="199"/>
      <c r="AN142" s="199"/>
      <c r="AO142" s="199"/>
      <c r="AP142" s="200"/>
      <c r="AQ142" s="200"/>
      <c r="AR142" s="200"/>
      <c r="AS142" s="200"/>
    </row>
    <row r="143" ht="15.75" customHeight="1">
      <c r="A143" s="196"/>
      <c r="B143" s="197"/>
      <c r="C143" s="192"/>
      <c r="D143" s="193"/>
      <c r="E143" s="219"/>
      <c r="F143" s="195"/>
      <c r="G143" s="196"/>
      <c r="H143" s="197"/>
      <c r="I143" s="196"/>
      <c r="J143" s="197"/>
      <c r="K143" s="197"/>
      <c r="L143" s="197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8"/>
      <c r="Z143" s="198"/>
      <c r="AA143" s="197"/>
      <c r="AB143" s="197"/>
      <c r="AC143" s="199"/>
      <c r="AD143" s="199"/>
      <c r="AE143" s="199"/>
      <c r="AF143" s="199"/>
      <c r="AG143" s="199"/>
      <c r="AH143" s="199"/>
      <c r="AI143" s="199"/>
      <c r="AJ143" s="199"/>
      <c r="AK143" s="199"/>
      <c r="AL143" s="199"/>
      <c r="AM143" s="199"/>
      <c r="AN143" s="199"/>
      <c r="AO143" s="199"/>
      <c r="AP143" s="200"/>
      <c r="AQ143" s="200"/>
      <c r="AR143" s="200"/>
      <c r="AS143" s="200"/>
    </row>
    <row r="144" ht="15.75" customHeight="1">
      <c r="A144" s="196"/>
      <c r="B144" s="197"/>
      <c r="C144" s="192"/>
      <c r="D144" s="193"/>
      <c r="E144" s="219"/>
      <c r="F144" s="195"/>
      <c r="G144" s="196"/>
      <c r="H144" s="197"/>
      <c r="I144" s="196"/>
      <c r="J144" s="197"/>
      <c r="K144" s="197"/>
      <c r="L144" s="197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8"/>
      <c r="Z144" s="198"/>
      <c r="AA144" s="197"/>
      <c r="AB144" s="197"/>
      <c r="AC144" s="199"/>
      <c r="AD144" s="199"/>
      <c r="AE144" s="199"/>
      <c r="AF144" s="199"/>
      <c r="AG144" s="199"/>
      <c r="AH144" s="199"/>
      <c r="AI144" s="199"/>
      <c r="AJ144" s="199"/>
      <c r="AK144" s="199"/>
      <c r="AL144" s="199"/>
      <c r="AM144" s="199"/>
      <c r="AN144" s="199"/>
      <c r="AO144" s="199"/>
      <c r="AP144" s="200"/>
      <c r="AQ144" s="200"/>
      <c r="AR144" s="200"/>
      <c r="AS144" s="200"/>
    </row>
    <row r="145" ht="15.75" customHeight="1">
      <c r="A145" s="196"/>
      <c r="B145" s="197"/>
      <c r="C145" s="192"/>
      <c r="D145" s="193"/>
      <c r="E145" s="219"/>
      <c r="F145" s="195"/>
      <c r="G145" s="196"/>
      <c r="H145" s="197"/>
      <c r="I145" s="196"/>
      <c r="J145" s="197"/>
      <c r="K145" s="197"/>
      <c r="L145" s="197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8"/>
      <c r="Z145" s="198"/>
      <c r="AA145" s="197"/>
      <c r="AB145" s="197"/>
      <c r="AC145" s="199"/>
      <c r="AD145" s="199"/>
      <c r="AE145" s="199"/>
      <c r="AF145" s="199"/>
      <c r="AG145" s="199"/>
      <c r="AH145" s="199"/>
      <c r="AI145" s="199"/>
      <c r="AJ145" s="199"/>
      <c r="AK145" s="199"/>
      <c r="AL145" s="199"/>
      <c r="AM145" s="199"/>
      <c r="AN145" s="199"/>
      <c r="AO145" s="199"/>
      <c r="AP145" s="200"/>
      <c r="AQ145" s="200"/>
      <c r="AR145" s="200"/>
      <c r="AS145" s="200"/>
    </row>
    <row r="146" ht="15.75" customHeight="1">
      <c r="A146" s="196"/>
      <c r="B146" s="197"/>
      <c r="C146" s="192"/>
      <c r="D146" s="193"/>
      <c r="E146" s="219"/>
      <c r="F146" s="195"/>
      <c r="G146" s="196"/>
      <c r="H146" s="197"/>
      <c r="I146" s="196"/>
      <c r="J146" s="197"/>
      <c r="K146" s="197"/>
      <c r="L146" s="197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8"/>
      <c r="Z146" s="198"/>
      <c r="AA146" s="197"/>
      <c r="AB146" s="197"/>
      <c r="AC146" s="199"/>
      <c r="AD146" s="199"/>
      <c r="AE146" s="199"/>
      <c r="AF146" s="199"/>
      <c r="AG146" s="199"/>
      <c r="AH146" s="199"/>
      <c r="AI146" s="199"/>
      <c r="AJ146" s="199"/>
      <c r="AK146" s="199"/>
      <c r="AL146" s="199"/>
      <c r="AM146" s="199"/>
      <c r="AN146" s="199"/>
      <c r="AO146" s="199"/>
      <c r="AP146" s="200"/>
      <c r="AQ146" s="200"/>
      <c r="AR146" s="200"/>
      <c r="AS146" s="200"/>
    </row>
    <row r="147" ht="15.75" customHeight="1">
      <c r="A147" s="196"/>
      <c r="B147" s="197"/>
      <c r="C147" s="192"/>
      <c r="D147" s="193"/>
      <c r="E147" s="219"/>
      <c r="F147" s="195"/>
      <c r="G147" s="196"/>
      <c r="H147" s="197"/>
      <c r="I147" s="196"/>
      <c r="J147" s="197"/>
      <c r="K147" s="197"/>
      <c r="L147" s="197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8"/>
      <c r="Z147" s="198"/>
      <c r="AA147" s="197"/>
      <c r="AB147" s="197"/>
      <c r="AC147" s="199"/>
      <c r="AD147" s="199"/>
      <c r="AE147" s="199"/>
      <c r="AF147" s="199"/>
      <c r="AG147" s="199"/>
      <c r="AH147" s="199"/>
      <c r="AI147" s="199"/>
      <c r="AJ147" s="199"/>
      <c r="AK147" s="199"/>
      <c r="AL147" s="199"/>
      <c r="AM147" s="199"/>
      <c r="AN147" s="199"/>
      <c r="AO147" s="199"/>
      <c r="AP147" s="200"/>
      <c r="AQ147" s="200"/>
      <c r="AR147" s="200"/>
      <c r="AS147" s="200"/>
    </row>
    <row r="148" ht="15.75" customHeight="1">
      <c r="A148" s="196"/>
      <c r="B148" s="197"/>
      <c r="C148" s="192"/>
      <c r="D148" s="193"/>
      <c r="E148" s="219"/>
      <c r="F148" s="195"/>
      <c r="G148" s="196"/>
      <c r="H148" s="197"/>
      <c r="I148" s="196"/>
      <c r="J148" s="197"/>
      <c r="K148" s="197"/>
      <c r="L148" s="197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8"/>
      <c r="Z148" s="198"/>
      <c r="AA148" s="197"/>
      <c r="AB148" s="197"/>
      <c r="AC148" s="199"/>
      <c r="AD148" s="199"/>
      <c r="AE148" s="199"/>
      <c r="AF148" s="199"/>
      <c r="AG148" s="199"/>
      <c r="AH148" s="199"/>
      <c r="AI148" s="199"/>
      <c r="AJ148" s="199"/>
      <c r="AK148" s="199"/>
      <c r="AL148" s="199"/>
      <c r="AM148" s="199"/>
      <c r="AN148" s="199"/>
      <c r="AO148" s="199"/>
      <c r="AP148" s="200"/>
      <c r="AQ148" s="200"/>
      <c r="AR148" s="200"/>
      <c r="AS148" s="200"/>
    </row>
    <row r="149" ht="15.75" customHeight="1">
      <c r="A149" s="196"/>
      <c r="B149" s="197"/>
      <c r="C149" s="192"/>
      <c r="D149" s="193"/>
      <c r="E149" s="219"/>
      <c r="F149" s="195"/>
      <c r="G149" s="196"/>
      <c r="H149" s="197"/>
      <c r="I149" s="196"/>
      <c r="J149" s="197"/>
      <c r="K149" s="197"/>
      <c r="L149" s="197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8"/>
      <c r="Z149" s="198"/>
      <c r="AA149" s="197"/>
      <c r="AB149" s="197"/>
      <c r="AC149" s="199"/>
      <c r="AD149" s="199"/>
      <c r="AE149" s="199"/>
      <c r="AF149" s="199"/>
      <c r="AG149" s="199"/>
      <c r="AH149" s="199"/>
      <c r="AI149" s="199"/>
      <c r="AJ149" s="199"/>
      <c r="AK149" s="199"/>
      <c r="AL149" s="199"/>
      <c r="AM149" s="199"/>
      <c r="AN149" s="199"/>
      <c r="AO149" s="199"/>
      <c r="AP149" s="200"/>
      <c r="AQ149" s="200"/>
      <c r="AR149" s="200"/>
      <c r="AS149" s="200"/>
    </row>
    <row r="150" ht="15.75" customHeight="1">
      <c r="A150" s="196"/>
      <c r="B150" s="197"/>
      <c r="C150" s="192"/>
      <c r="D150" s="193"/>
      <c r="E150" s="219"/>
      <c r="F150" s="195"/>
      <c r="G150" s="196"/>
      <c r="H150" s="197"/>
      <c r="I150" s="196"/>
      <c r="J150" s="197"/>
      <c r="K150" s="197"/>
      <c r="L150" s="197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8"/>
      <c r="Z150" s="198"/>
      <c r="AA150" s="197"/>
      <c r="AB150" s="197"/>
      <c r="AC150" s="199"/>
      <c r="AD150" s="199"/>
      <c r="AE150" s="199"/>
      <c r="AF150" s="199"/>
      <c r="AG150" s="199"/>
      <c r="AH150" s="199"/>
      <c r="AI150" s="199"/>
      <c r="AJ150" s="199"/>
      <c r="AK150" s="199"/>
      <c r="AL150" s="199"/>
      <c r="AM150" s="199"/>
      <c r="AN150" s="199"/>
      <c r="AO150" s="199"/>
      <c r="AP150" s="200"/>
      <c r="AQ150" s="200"/>
      <c r="AR150" s="200"/>
      <c r="AS150" s="200"/>
    </row>
    <row r="151" ht="15.75" customHeight="1">
      <c r="A151" s="196"/>
      <c r="B151" s="197"/>
      <c r="C151" s="192"/>
      <c r="D151" s="193"/>
      <c r="E151" s="219"/>
      <c r="F151" s="195"/>
      <c r="G151" s="196"/>
      <c r="H151" s="197"/>
      <c r="I151" s="196"/>
      <c r="J151" s="197"/>
      <c r="K151" s="197"/>
      <c r="L151" s="197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8"/>
      <c r="Z151" s="198"/>
      <c r="AA151" s="197"/>
      <c r="AB151" s="197"/>
      <c r="AC151" s="199"/>
      <c r="AD151" s="199"/>
      <c r="AE151" s="199"/>
      <c r="AF151" s="199"/>
      <c r="AG151" s="199"/>
      <c r="AH151" s="199"/>
      <c r="AI151" s="199"/>
      <c r="AJ151" s="199"/>
      <c r="AK151" s="199"/>
      <c r="AL151" s="199"/>
      <c r="AM151" s="199"/>
      <c r="AN151" s="199"/>
      <c r="AO151" s="199"/>
      <c r="AP151" s="200"/>
      <c r="AQ151" s="200"/>
      <c r="AR151" s="200"/>
      <c r="AS151" s="200"/>
    </row>
    <row r="152" ht="15.75" customHeight="1">
      <c r="A152" s="196"/>
      <c r="B152" s="197"/>
      <c r="C152" s="192"/>
      <c r="D152" s="193"/>
      <c r="E152" s="219"/>
      <c r="F152" s="195"/>
      <c r="G152" s="196"/>
      <c r="H152" s="197"/>
      <c r="I152" s="196"/>
      <c r="J152" s="197"/>
      <c r="K152" s="197"/>
      <c r="L152" s="197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8"/>
      <c r="Z152" s="198"/>
      <c r="AA152" s="197"/>
      <c r="AB152" s="197"/>
      <c r="AC152" s="199"/>
      <c r="AD152" s="199"/>
      <c r="AE152" s="199"/>
      <c r="AF152" s="199"/>
      <c r="AG152" s="199"/>
      <c r="AH152" s="199"/>
      <c r="AI152" s="199"/>
      <c r="AJ152" s="199"/>
      <c r="AK152" s="199"/>
      <c r="AL152" s="199"/>
      <c r="AM152" s="199"/>
      <c r="AN152" s="199"/>
      <c r="AO152" s="199"/>
      <c r="AP152" s="200"/>
      <c r="AQ152" s="200"/>
      <c r="AR152" s="200"/>
      <c r="AS152" s="200"/>
    </row>
    <row r="153" ht="15.75" customHeight="1">
      <c r="A153" s="196"/>
      <c r="B153" s="197"/>
      <c r="C153" s="192"/>
      <c r="D153" s="193"/>
      <c r="E153" s="219"/>
      <c r="F153" s="195"/>
      <c r="G153" s="196"/>
      <c r="H153" s="197"/>
      <c r="I153" s="196"/>
      <c r="J153" s="197"/>
      <c r="K153" s="197"/>
      <c r="L153" s="197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8"/>
      <c r="Z153" s="198"/>
      <c r="AA153" s="197"/>
      <c r="AB153" s="197"/>
      <c r="AC153" s="199"/>
      <c r="AD153" s="199"/>
      <c r="AE153" s="199"/>
      <c r="AF153" s="199"/>
      <c r="AG153" s="199"/>
      <c r="AH153" s="199"/>
      <c r="AI153" s="199"/>
      <c r="AJ153" s="199"/>
      <c r="AK153" s="199"/>
      <c r="AL153" s="199"/>
      <c r="AM153" s="199"/>
      <c r="AN153" s="199"/>
      <c r="AO153" s="199"/>
      <c r="AP153" s="200"/>
      <c r="AQ153" s="200"/>
      <c r="AR153" s="200"/>
      <c r="AS153" s="200"/>
    </row>
    <row r="154" ht="15.75" customHeight="1">
      <c r="A154" s="196"/>
      <c r="B154" s="197"/>
      <c r="C154" s="192"/>
      <c r="D154" s="193"/>
      <c r="E154" s="219"/>
      <c r="F154" s="195"/>
      <c r="G154" s="196"/>
      <c r="H154" s="197"/>
      <c r="I154" s="196"/>
      <c r="J154" s="197"/>
      <c r="K154" s="197"/>
      <c r="L154" s="197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8"/>
      <c r="Z154" s="198"/>
      <c r="AA154" s="197"/>
      <c r="AB154" s="197"/>
      <c r="AC154" s="199"/>
      <c r="AD154" s="199"/>
      <c r="AE154" s="199"/>
      <c r="AF154" s="199"/>
      <c r="AG154" s="199"/>
      <c r="AH154" s="199"/>
      <c r="AI154" s="199"/>
      <c r="AJ154" s="199"/>
      <c r="AK154" s="199"/>
      <c r="AL154" s="199"/>
      <c r="AM154" s="199"/>
      <c r="AN154" s="199"/>
      <c r="AO154" s="199"/>
      <c r="AP154" s="200"/>
      <c r="AQ154" s="200"/>
      <c r="AR154" s="200"/>
      <c r="AS154" s="200"/>
    </row>
    <row r="155" ht="15.75" customHeight="1">
      <c r="A155" s="196"/>
      <c r="B155" s="197"/>
      <c r="C155" s="192"/>
      <c r="D155" s="193"/>
      <c r="E155" s="219"/>
      <c r="F155" s="195"/>
      <c r="G155" s="196"/>
      <c r="H155" s="197"/>
      <c r="I155" s="196"/>
      <c r="J155" s="197"/>
      <c r="K155" s="197"/>
      <c r="L155" s="197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8"/>
      <c r="Z155" s="198"/>
      <c r="AA155" s="197"/>
      <c r="AB155" s="197"/>
      <c r="AC155" s="199"/>
      <c r="AD155" s="199"/>
      <c r="AE155" s="199"/>
      <c r="AF155" s="199"/>
      <c r="AG155" s="199"/>
      <c r="AH155" s="199"/>
      <c r="AI155" s="199"/>
      <c r="AJ155" s="199"/>
      <c r="AK155" s="199"/>
      <c r="AL155" s="199"/>
      <c r="AM155" s="199"/>
      <c r="AN155" s="199"/>
      <c r="AO155" s="199"/>
      <c r="AP155" s="200"/>
      <c r="AQ155" s="200"/>
      <c r="AR155" s="200"/>
      <c r="AS155" s="200"/>
    </row>
    <row r="156" ht="15.75" customHeight="1">
      <c r="A156" s="196"/>
      <c r="B156" s="197"/>
      <c r="C156" s="192"/>
      <c r="D156" s="193"/>
      <c r="E156" s="219"/>
      <c r="F156" s="195"/>
      <c r="G156" s="196"/>
      <c r="H156" s="197"/>
      <c r="I156" s="196"/>
      <c r="J156" s="197"/>
      <c r="K156" s="197"/>
      <c r="L156" s="197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8"/>
      <c r="Z156" s="198"/>
      <c r="AA156" s="197"/>
      <c r="AB156" s="197"/>
      <c r="AC156" s="199"/>
      <c r="AD156" s="199"/>
      <c r="AE156" s="199"/>
      <c r="AF156" s="199"/>
      <c r="AG156" s="199"/>
      <c r="AH156" s="199"/>
      <c r="AI156" s="199"/>
      <c r="AJ156" s="199"/>
      <c r="AK156" s="199"/>
      <c r="AL156" s="199"/>
      <c r="AM156" s="199"/>
      <c r="AN156" s="199"/>
      <c r="AO156" s="199"/>
      <c r="AP156" s="200"/>
      <c r="AQ156" s="200"/>
      <c r="AR156" s="200"/>
      <c r="AS156" s="200"/>
    </row>
    <row r="157" ht="15.75" customHeight="1">
      <c r="A157" s="196"/>
      <c r="B157" s="197"/>
      <c r="C157" s="192"/>
      <c r="D157" s="193"/>
      <c r="E157" s="219"/>
      <c r="F157" s="195"/>
      <c r="G157" s="196"/>
      <c r="H157" s="197"/>
      <c r="I157" s="196"/>
      <c r="J157" s="197"/>
      <c r="K157" s="197"/>
      <c r="L157" s="197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8"/>
      <c r="Z157" s="198"/>
      <c r="AA157" s="197"/>
      <c r="AB157" s="197"/>
      <c r="AC157" s="199"/>
      <c r="AD157" s="199"/>
      <c r="AE157" s="199"/>
      <c r="AF157" s="199"/>
      <c r="AG157" s="199"/>
      <c r="AH157" s="199"/>
      <c r="AI157" s="199"/>
      <c r="AJ157" s="199"/>
      <c r="AK157" s="199"/>
      <c r="AL157" s="199"/>
      <c r="AM157" s="199"/>
      <c r="AN157" s="199"/>
      <c r="AO157" s="199"/>
      <c r="AP157" s="200"/>
      <c r="AQ157" s="200"/>
      <c r="AR157" s="200"/>
      <c r="AS157" s="200"/>
    </row>
    <row r="158" ht="15.75" customHeight="1">
      <c r="A158" s="196"/>
      <c r="B158" s="197"/>
      <c r="C158" s="192"/>
      <c r="D158" s="193"/>
      <c r="E158" s="219"/>
      <c r="F158" s="195"/>
      <c r="G158" s="196"/>
      <c r="H158" s="197"/>
      <c r="I158" s="196"/>
      <c r="J158" s="197"/>
      <c r="K158" s="197"/>
      <c r="L158" s="197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8"/>
      <c r="Z158" s="198"/>
      <c r="AA158" s="197"/>
      <c r="AB158" s="197"/>
      <c r="AC158" s="199"/>
      <c r="AD158" s="199"/>
      <c r="AE158" s="199"/>
      <c r="AF158" s="199"/>
      <c r="AG158" s="199"/>
      <c r="AH158" s="199"/>
      <c r="AI158" s="199"/>
      <c r="AJ158" s="199"/>
      <c r="AK158" s="199"/>
      <c r="AL158" s="199"/>
      <c r="AM158" s="199"/>
      <c r="AN158" s="199"/>
      <c r="AO158" s="199"/>
      <c r="AP158" s="200"/>
      <c r="AQ158" s="200"/>
      <c r="AR158" s="200"/>
      <c r="AS158" s="200"/>
    </row>
    <row r="159" ht="15.75" customHeight="1">
      <c r="A159" s="196"/>
      <c r="B159" s="197"/>
      <c r="C159" s="192"/>
      <c r="D159" s="193"/>
      <c r="E159" s="219"/>
      <c r="F159" s="195"/>
      <c r="G159" s="196"/>
      <c r="H159" s="197"/>
      <c r="I159" s="196"/>
      <c r="J159" s="197"/>
      <c r="K159" s="197"/>
      <c r="L159" s="197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8"/>
      <c r="Z159" s="198"/>
      <c r="AA159" s="197"/>
      <c r="AB159" s="197"/>
      <c r="AC159" s="199"/>
      <c r="AD159" s="199"/>
      <c r="AE159" s="199"/>
      <c r="AF159" s="199"/>
      <c r="AG159" s="199"/>
      <c r="AH159" s="199"/>
      <c r="AI159" s="199"/>
      <c r="AJ159" s="199"/>
      <c r="AK159" s="199"/>
      <c r="AL159" s="199"/>
      <c r="AM159" s="199"/>
      <c r="AN159" s="199"/>
      <c r="AO159" s="199"/>
      <c r="AP159" s="200"/>
      <c r="AQ159" s="200"/>
      <c r="AR159" s="200"/>
      <c r="AS159" s="200"/>
    </row>
    <row r="160" ht="15.75" customHeight="1">
      <c r="A160" s="196"/>
      <c r="B160" s="197"/>
      <c r="C160" s="192"/>
      <c r="D160" s="193"/>
      <c r="E160" s="219"/>
      <c r="F160" s="195"/>
      <c r="G160" s="196"/>
      <c r="H160" s="197"/>
      <c r="I160" s="196"/>
      <c r="J160" s="197"/>
      <c r="K160" s="197"/>
      <c r="L160" s="197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8"/>
      <c r="Z160" s="198"/>
      <c r="AA160" s="197"/>
      <c r="AB160" s="197"/>
      <c r="AC160" s="199"/>
      <c r="AD160" s="199"/>
      <c r="AE160" s="199"/>
      <c r="AF160" s="199"/>
      <c r="AG160" s="199"/>
      <c r="AH160" s="199"/>
      <c r="AI160" s="199"/>
      <c r="AJ160" s="199"/>
      <c r="AK160" s="199"/>
      <c r="AL160" s="199"/>
      <c r="AM160" s="199"/>
      <c r="AN160" s="199"/>
      <c r="AO160" s="199"/>
      <c r="AP160" s="200"/>
      <c r="AQ160" s="200"/>
      <c r="AR160" s="200"/>
      <c r="AS160" s="200"/>
    </row>
    <row r="161" ht="15.75" customHeight="1">
      <c r="A161" s="196"/>
      <c r="B161" s="197"/>
      <c r="C161" s="192"/>
      <c r="D161" s="193"/>
      <c r="E161" s="219"/>
      <c r="F161" s="195"/>
      <c r="G161" s="196"/>
      <c r="H161" s="197"/>
      <c r="I161" s="196"/>
      <c r="J161" s="197"/>
      <c r="K161" s="197"/>
      <c r="L161" s="197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8"/>
      <c r="Z161" s="198"/>
      <c r="AA161" s="197"/>
      <c r="AB161" s="197"/>
      <c r="AC161" s="199"/>
      <c r="AD161" s="199"/>
      <c r="AE161" s="199"/>
      <c r="AF161" s="199"/>
      <c r="AG161" s="199"/>
      <c r="AH161" s="199"/>
      <c r="AI161" s="199"/>
      <c r="AJ161" s="199"/>
      <c r="AK161" s="199"/>
      <c r="AL161" s="199"/>
      <c r="AM161" s="199"/>
      <c r="AN161" s="199"/>
      <c r="AO161" s="199"/>
      <c r="AP161" s="200"/>
      <c r="AQ161" s="200"/>
      <c r="AR161" s="200"/>
      <c r="AS161" s="200"/>
    </row>
    <row r="162" ht="15.75" customHeight="1">
      <c r="A162" s="196"/>
      <c r="B162" s="197"/>
      <c r="C162" s="192"/>
      <c r="D162" s="193"/>
      <c r="E162" s="219"/>
      <c r="F162" s="195"/>
      <c r="G162" s="196"/>
      <c r="H162" s="197"/>
      <c r="I162" s="196"/>
      <c r="J162" s="197"/>
      <c r="K162" s="197"/>
      <c r="L162" s="197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8"/>
      <c r="Z162" s="198"/>
      <c r="AA162" s="197"/>
      <c r="AB162" s="197"/>
      <c r="AC162" s="199"/>
      <c r="AD162" s="199"/>
      <c r="AE162" s="199"/>
      <c r="AF162" s="199"/>
      <c r="AG162" s="199"/>
      <c r="AH162" s="199"/>
      <c r="AI162" s="199"/>
      <c r="AJ162" s="199"/>
      <c r="AK162" s="199"/>
      <c r="AL162" s="199"/>
      <c r="AM162" s="199"/>
      <c r="AN162" s="199"/>
      <c r="AO162" s="199"/>
      <c r="AP162" s="200"/>
      <c r="AQ162" s="200"/>
      <c r="AR162" s="200"/>
      <c r="AS162" s="200"/>
    </row>
    <row r="163" ht="15.75" customHeight="1">
      <c r="A163" s="196"/>
      <c r="B163" s="197"/>
      <c r="C163" s="192"/>
      <c r="D163" s="193"/>
      <c r="E163" s="219"/>
      <c r="F163" s="195"/>
      <c r="G163" s="196"/>
      <c r="H163" s="197"/>
      <c r="I163" s="196"/>
      <c r="J163" s="197"/>
      <c r="K163" s="197"/>
      <c r="L163" s="197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8"/>
      <c r="Z163" s="198"/>
      <c r="AA163" s="197"/>
      <c r="AB163" s="197"/>
      <c r="AC163" s="199"/>
      <c r="AD163" s="199"/>
      <c r="AE163" s="199"/>
      <c r="AF163" s="199"/>
      <c r="AG163" s="199"/>
      <c r="AH163" s="199"/>
      <c r="AI163" s="199"/>
      <c r="AJ163" s="199"/>
      <c r="AK163" s="199"/>
      <c r="AL163" s="199"/>
      <c r="AM163" s="199"/>
      <c r="AN163" s="199"/>
      <c r="AO163" s="199"/>
      <c r="AP163" s="200"/>
      <c r="AQ163" s="200"/>
      <c r="AR163" s="200"/>
      <c r="AS163" s="200"/>
    </row>
    <row r="164" ht="15.75" customHeight="1">
      <c r="A164" s="196"/>
      <c r="B164" s="197"/>
      <c r="C164" s="192"/>
      <c r="D164" s="193"/>
      <c r="E164" s="219"/>
      <c r="F164" s="195"/>
      <c r="G164" s="196"/>
      <c r="H164" s="197"/>
      <c r="I164" s="196"/>
      <c r="J164" s="197"/>
      <c r="K164" s="197"/>
      <c r="L164" s="197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8"/>
      <c r="Z164" s="198"/>
      <c r="AA164" s="197"/>
      <c r="AB164" s="197"/>
      <c r="AC164" s="199"/>
      <c r="AD164" s="199"/>
      <c r="AE164" s="199"/>
      <c r="AF164" s="199"/>
      <c r="AG164" s="199"/>
      <c r="AH164" s="199"/>
      <c r="AI164" s="199"/>
      <c r="AJ164" s="199"/>
      <c r="AK164" s="199"/>
      <c r="AL164" s="199"/>
      <c r="AM164" s="199"/>
      <c r="AN164" s="199"/>
      <c r="AO164" s="199"/>
      <c r="AP164" s="200"/>
      <c r="AQ164" s="200"/>
      <c r="AR164" s="200"/>
      <c r="AS164" s="200"/>
    </row>
    <row r="165" ht="15.75" customHeight="1">
      <c r="A165" s="196"/>
      <c r="B165" s="197"/>
      <c r="C165" s="192"/>
      <c r="D165" s="193"/>
      <c r="E165" s="219"/>
      <c r="F165" s="195"/>
      <c r="G165" s="196"/>
      <c r="H165" s="197"/>
      <c r="I165" s="196"/>
      <c r="J165" s="197"/>
      <c r="K165" s="197"/>
      <c r="L165" s="197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8"/>
      <c r="Z165" s="198"/>
      <c r="AA165" s="197"/>
      <c r="AB165" s="197"/>
      <c r="AC165" s="199"/>
      <c r="AD165" s="199"/>
      <c r="AE165" s="199"/>
      <c r="AF165" s="199"/>
      <c r="AG165" s="199"/>
      <c r="AH165" s="199"/>
      <c r="AI165" s="199"/>
      <c r="AJ165" s="199"/>
      <c r="AK165" s="199"/>
      <c r="AL165" s="199"/>
      <c r="AM165" s="199"/>
      <c r="AN165" s="199"/>
      <c r="AO165" s="199"/>
      <c r="AP165" s="200"/>
      <c r="AQ165" s="200"/>
      <c r="AR165" s="200"/>
      <c r="AS165" s="200"/>
    </row>
    <row r="166" ht="15.75" customHeight="1">
      <c r="A166" s="196"/>
      <c r="B166" s="197"/>
      <c r="C166" s="192"/>
      <c r="D166" s="193"/>
      <c r="E166" s="219"/>
      <c r="F166" s="195"/>
      <c r="G166" s="196"/>
      <c r="H166" s="197"/>
      <c r="I166" s="196"/>
      <c r="J166" s="197"/>
      <c r="K166" s="197"/>
      <c r="L166" s="197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8"/>
      <c r="Z166" s="198"/>
      <c r="AA166" s="197"/>
      <c r="AB166" s="197"/>
      <c r="AC166" s="199"/>
      <c r="AD166" s="199"/>
      <c r="AE166" s="199"/>
      <c r="AF166" s="199"/>
      <c r="AG166" s="199"/>
      <c r="AH166" s="199"/>
      <c r="AI166" s="199"/>
      <c r="AJ166" s="199"/>
      <c r="AK166" s="199"/>
      <c r="AL166" s="199"/>
      <c r="AM166" s="199"/>
      <c r="AN166" s="199"/>
      <c r="AO166" s="199"/>
      <c r="AP166" s="200"/>
      <c r="AQ166" s="200"/>
      <c r="AR166" s="200"/>
      <c r="AS166" s="200"/>
    </row>
    <row r="167" ht="15.75" customHeight="1">
      <c r="A167" s="196"/>
      <c r="B167" s="197"/>
      <c r="C167" s="192"/>
      <c r="D167" s="193"/>
      <c r="E167" s="219"/>
      <c r="F167" s="195"/>
      <c r="G167" s="196"/>
      <c r="H167" s="197"/>
      <c r="I167" s="196"/>
      <c r="J167" s="197"/>
      <c r="K167" s="197"/>
      <c r="L167" s="197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8"/>
      <c r="Z167" s="198"/>
      <c r="AA167" s="197"/>
      <c r="AB167" s="197"/>
      <c r="AC167" s="199"/>
      <c r="AD167" s="199"/>
      <c r="AE167" s="199"/>
      <c r="AF167" s="199"/>
      <c r="AG167" s="199"/>
      <c r="AH167" s="199"/>
      <c r="AI167" s="199"/>
      <c r="AJ167" s="199"/>
      <c r="AK167" s="199"/>
      <c r="AL167" s="199"/>
      <c r="AM167" s="199"/>
      <c r="AN167" s="199"/>
      <c r="AO167" s="199"/>
      <c r="AP167" s="200"/>
      <c r="AQ167" s="200"/>
      <c r="AR167" s="200"/>
      <c r="AS167" s="200"/>
    </row>
    <row r="168" ht="15.75" customHeight="1">
      <c r="A168" s="196"/>
      <c r="B168" s="197"/>
      <c r="C168" s="192"/>
      <c r="D168" s="193"/>
      <c r="E168" s="219"/>
      <c r="F168" s="195"/>
      <c r="G168" s="196"/>
      <c r="H168" s="197"/>
      <c r="I168" s="196"/>
      <c r="J168" s="197"/>
      <c r="K168" s="197"/>
      <c r="L168" s="197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8"/>
      <c r="Z168" s="198"/>
      <c r="AA168" s="197"/>
      <c r="AB168" s="197"/>
      <c r="AC168" s="199"/>
      <c r="AD168" s="199"/>
      <c r="AE168" s="199"/>
      <c r="AF168" s="199"/>
      <c r="AG168" s="199"/>
      <c r="AH168" s="199"/>
      <c r="AI168" s="199"/>
      <c r="AJ168" s="199"/>
      <c r="AK168" s="199"/>
      <c r="AL168" s="199"/>
      <c r="AM168" s="199"/>
      <c r="AN168" s="199"/>
      <c r="AO168" s="199"/>
      <c r="AP168" s="200"/>
      <c r="AQ168" s="200"/>
      <c r="AR168" s="200"/>
      <c r="AS168" s="200"/>
    </row>
    <row r="169" ht="15.75" customHeight="1">
      <c r="A169" s="196"/>
      <c r="B169" s="197"/>
      <c r="C169" s="192"/>
      <c r="D169" s="193"/>
      <c r="E169" s="219"/>
      <c r="F169" s="195"/>
      <c r="G169" s="196"/>
      <c r="H169" s="197"/>
      <c r="I169" s="196"/>
      <c r="J169" s="197"/>
      <c r="K169" s="197"/>
      <c r="L169" s="197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8"/>
      <c r="Z169" s="198"/>
      <c r="AA169" s="197"/>
      <c r="AB169" s="197"/>
      <c r="AC169" s="199"/>
      <c r="AD169" s="199"/>
      <c r="AE169" s="199"/>
      <c r="AF169" s="199"/>
      <c r="AG169" s="199"/>
      <c r="AH169" s="199"/>
      <c r="AI169" s="199"/>
      <c r="AJ169" s="199"/>
      <c r="AK169" s="199"/>
      <c r="AL169" s="199"/>
      <c r="AM169" s="199"/>
      <c r="AN169" s="199"/>
      <c r="AO169" s="199"/>
      <c r="AP169" s="200"/>
      <c r="AQ169" s="200"/>
      <c r="AR169" s="200"/>
      <c r="AS169" s="200"/>
    </row>
    <row r="170" ht="15.75" customHeight="1">
      <c r="A170" s="196"/>
      <c r="B170" s="197"/>
      <c r="C170" s="192"/>
      <c r="D170" s="193"/>
      <c r="E170" s="219"/>
      <c r="F170" s="195"/>
      <c r="G170" s="196"/>
      <c r="H170" s="197"/>
      <c r="I170" s="196"/>
      <c r="J170" s="197"/>
      <c r="K170" s="197"/>
      <c r="L170" s="197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8"/>
      <c r="Z170" s="198"/>
      <c r="AA170" s="197"/>
      <c r="AB170" s="197"/>
      <c r="AC170" s="199"/>
      <c r="AD170" s="199"/>
      <c r="AE170" s="199"/>
      <c r="AF170" s="199"/>
      <c r="AG170" s="199"/>
      <c r="AH170" s="199"/>
      <c r="AI170" s="199"/>
      <c r="AJ170" s="199"/>
      <c r="AK170" s="199"/>
      <c r="AL170" s="199"/>
      <c r="AM170" s="199"/>
      <c r="AN170" s="199"/>
      <c r="AO170" s="199"/>
      <c r="AP170" s="200"/>
      <c r="AQ170" s="200"/>
      <c r="AR170" s="200"/>
      <c r="AS170" s="200"/>
    </row>
    <row r="171" ht="15.75" customHeight="1">
      <c r="A171" s="196"/>
      <c r="B171" s="197"/>
      <c r="C171" s="192"/>
      <c r="D171" s="193"/>
      <c r="E171" s="219"/>
      <c r="F171" s="195"/>
      <c r="G171" s="196"/>
      <c r="H171" s="197"/>
      <c r="I171" s="196"/>
      <c r="J171" s="197"/>
      <c r="K171" s="197"/>
      <c r="L171" s="197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8"/>
      <c r="Z171" s="198"/>
      <c r="AA171" s="197"/>
      <c r="AB171" s="197"/>
      <c r="AC171" s="199"/>
      <c r="AD171" s="199"/>
      <c r="AE171" s="199"/>
      <c r="AF171" s="199"/>
      <c r="AG171" s="199"/>
      <c r="AH171" s="199"/>
      <c r="AI171" s="199"/>
      <c r="AJ171" s="199"/>
      <c r="AK171" s="199"/>
      <c r="AL171" s="199"/>
      <c r="AM171" s="199"/>
      <c r="AN171" s="199"/>
      <c r="AO171" s="199"/>
      <c r="AP171" s="200"/>
      <c r="AQ171" s="200"/>
      <c r="AR171" s="200"/>
      <c r="AS171" s="200"/>
    </row>
    <row r="172" ht="15.75" customHeight="1">
      <c r="A172" s="196"/>
      <c r="B172" s="197"/>
      <c r="C172" s="192"/>
      <c r="D172" s="193"/>
      <c r="E172" s="219"/>
      <c r="F172" s="195"/>
      <c r="G172" s="196"/>
      <c r="H172" s="197"/>
      <c r="I172" s="196"/>
      <c r="J172" s="197"/>
      <c r="K172" s="197"/>
      <c r="L172" s="197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8"/>
      <c r="Z172" s="198"/>
      <c r="AA172" s="197"/>
      <c r="AB172" s="197"/>
      <c r="AC172" s="199"/>
      <c r="AD172" s="199"/>
      <c r="AE172" s="199"/>
      <c r="AF172" s="199"/>
      <c r="AG172" s="199"/>
      <c r="AH172" s="199"/>
      <c r="AI172" s="199"/>
      <c r="AJ172" s="199"/>
      <c r="AK172" s="199"/>
      <c r="AL172" s="199"/>
      <c r="AM172" s="199"/>
      <c r="AN172" s="199"/>
      <c r="AO172" s="199"/>
      <c r="AP172" s="200"/>
      <c r="AQ172" s="200"/>
      <c r="AR172" s="200"/>
      <c r="AS172" s="200"/>
    </row>
    <row r="173" ht="15.75" customHeight="1">
      <c r="A173" s="196"/>
      <c r="B173" s="197"/>
      <c r="C173" s="192"/>
      <c r="D173" s="193"/>
      <c r="E173" s="219"/>
      <c r="F173" s="195"/>
      <c r="G173" s="196"/>
      <c r="H173" s="197"/>
      <c r="I173" s="196"/>
      <c r="J173" s="197"/>
      <c r="K173" s="197"/>
      <c r="L173" s="197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8"/>
      <c r="Z173" s="198"/>
      <c r="AA173" s="197"/>
      <c r="AB173" s="197"/>
      <c r="AC173" s="199"/>
      <c r="AD173" s="199"/>
      <c r="AE173" s="199"/>
      <c r="AF173" s="199"/>
      <c r="AG173" s="199"/>
      <c r="AH173" s="199"/>
      <c r="AI173" s="199"/>
      <c r="AJ173" s="199"/>
      <c r="AK173" s="199"/>
      <c r="AL173" s="199"/>
      <c r="AM173" s="199"/>
      <c r="AN173" s="199"/>
      <c r="AO173" s="199"/>
      <c r="AP173" s="200"/>
      <c r="AQ173" s="200"/>
      <c r="AR173" s="200"/>
      <c r="AS173" s="200"/>
    </row>
    <row r="174" ht="15.75" customHeight="1">
      <c r="A174" s="196"/>
      <c r="B174" s="197"/>
      <c r="C174" s="192"/>
      <c r="D174" s="193"/>
      <c r="E174" s="219"/>
      <c r="F174" s="195"/>
      <c r="G174" s="196"/>
      <c r="H174" s="197"/>
      <c r="I174" s="196"/>
      <c r="J174" s="197"/>
      <c r="K174" s="197"/>
      <c r="L174" s="197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8"/>
      <c r="Z174" s="198"/>
      <c r="AA174" s="197"/>
      <c r="AB174" s="197"/>
      <c r="AC174" s="199"/>
      <c r="AD174" s="199"/>
      <c r="AE174" s="199"/>
      <c r="AF174" s="199"/>
      <c r="AG174" s="199"/>
      <c r="AH174" s="199"/>
      <c r="AI174" s="199"/>
      <c r="AJ174" s="199"/>
      <c r="AK174" s="199"/>
      <c r="AL174" s="199"/>
      <c r="AM174" s="199"/>
      <c r="AN174" s="199"/>
      <c r="AO174" s="199"/>
      <c r="AP174" s="200"/>
      <c r="AQ174" s="200"/>
      <c r="AR174" s="200"/>
      <c r="AS174" s="200"/>
    </row>
    <row r="175" ht="15.75" customHeight="1">
      <c r="A175" s="196"/>
      <c r="B175" s="197"/>
      <c r="C175" s="192"/>
      <c r="D175" s="193"/>
      <c r="E175" s="219"/>
      <c r="F175" s="195"/>
      <c r="G175" s="196"/>
      <c r="H175" s="197"/>
      <c r="I175" s="196"/>
      <c r="J175" s="197"/>
      <c r="K175" s="197"/>
      <c r="L175" s="197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8"/>
      <c r="Z175" s="198"/>
      <c r="AA175" s="197"/>
      <c r="AB175" s="197"/>
      <c r="AC175" s="199"/>
      <c r="AD175" s="199"/>
      <c r="AE175" s="199"/>
      <c r="AF175" s="199"/>
      <c r="AG175" s="199"/>
      <c r="AH175" s="199"/>
      <c r="AI175" s="199"/>
      <c r="AJ175" s="199"/>
      <c r="AK175" s="199"/>
      <c r="AL175" s="199"/>
      <c r="AM175" s="199"/>
      <c r="AN175" s="199"/>
      <c r="AO175" s="199"/>
      <c r="AP175" s="200"/>
      <c r="AQ175" s="200"/>
      <c r="AR175" s="200"/>
      <c r="AS175" s="200"/>
    </row>
    <row r="176" ht="15.75" customHeight="1">
      <c r="A176" s="196"/>
      <c r="B176" s="197"/>
      <c r="C176" s="192"/>
      <c r="D176" s="193"/>
      <c r="E176" s="219"/>
      <c r="F176" s="195"/>
      <c r="G176" s="196"/>
      <c r="H176" s="197"/>
      <c r="I176" s="196"/>
      <c r="J176" s="197"/>
      <c r="K176" s="197"/>
      <c r="L176" s="197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8"/>
      <c r="Z176" s="198"/>
      <c r="AA176" s="197"/>
      <c r="AB176" s="197"/>
      <c r="AC176" s="199"/>
      <c r="AD176" s="199"/>
      <c r="AE176" s="199"/>
      <c r="AF176" s="199"/>
      <c r="AG176" s="199"/>
      <c r="AH176" s="199"/>
      <c r="AI176" s="199"/>
      <c r="AJ176" s="199"/>
      <c r="AK176" s="199"/>
      <c r="AL176" s="199"/>
      <c r="AM176" s="199"/>
      <c r="AN176" s="199"/>
      <c r="AO176" s="199"/>
      <c r="AP176" s="200"/>
      <c r="AQ176" s="200"/>
      <c r="AR176" s="200"/>
      <c r="AS176" s="200"/>
    </row>
    <row r="177" ht="15.75" customHeight="1">
      <c r="A177" s="196"/>
      <c r="B177" s="197"/>
      <c r="C177" s="192"/>
      <c r="D177" s="193"/>
      <c r="E177" s="219"/>
      <c r="F177" s="195"/>
      <c r="G177" s="196"/>
      <c r="H177" s="197"/>
      <c r="I177" s="196"/>
      <c r="J177" s="197"/>
      <c r="K177" s="197"/>
      <c r="L177" s="197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8"/>
      <c r="Z177" s="198"/>
      <c r="AA177" s="197"/>
      <c r="AB177" s="197"/>
      <c r="AC177" s="199"/>
      <c r="AD177" s="199"/>
      <c r="AE177" s="199"/>
      <c r="AF177" s="199"/>
      <c r="AG177" s="199"/>
      <c r="AH177" s="199"/>
      <c r="AI177" s="199"/>
      <c r="AJ177" s="199"/>
      <c r="AK177" s="199"/>
      <c r="AL177" s="199"/>
      <c r="AM177" s="199"/>
      <c r="AN177" s="199"/>
      <c r="AO177" s="199"/>
      <c r="AP177" s="200"/>
      <c r="AQ177" s="200"/>
      <c r="AR177" s="200"/>
      <c r="AS177" s="200"/>
    </row>
    <row r="178" ht="15.75" customHeight="1">
      <c r="A178" s="196"/>
      <c r="B178" s="197"/>
      <c r="C178" s="192"/>
      <c r="D178" s="193"/>
      <c r="E178" s="219"/>
      <c r="F178" s="195"/>
      <c r="G178" s="196"/>
      <c r="H178" s="197"/>
      <c r="I178" s="196"/>
      <c r="J178" s="197"/>
      <c r="K178" s="197"/>
      <c r="L178" s="197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8"/>
      <c r="Z178" s="198"/>
      <c r="AA178" s="197"/>
      <c r="AB178" s="197"/>
      <c r="AC178" s="199"/>
      <c r="AD178" s="199"/>
      <c r="AE178" s="199"/>
      <c r="AF178" s="199"/>
      <c r="AG178" s="199"/>
      <c r="AH178" s="199"/>
      <c r="AI178" s="199"/>
      <c r="AJ178" s="199"/>
      <c r="AK178" s="199"/>
      <c r="AL178" s="199"/>
      <c r="AM178" s="199"/>
      <c r="AN178" s="199"/>
      <c r="AO178" s="199"/>
      <c r="AP178" s="200"/>
      <c r="AQ178" s="200"/>
      <c r="AR178" s="200"/>
      <c r="AS178" s="200"/>
    </row>
    <row r="179" ht="15.75" customHeight="1">
      <c r="A179" s="196"/>
      <c r="B179" s="197"/>
      <c r="C179" s="192"/>
      <c r="D179" s="193"/>
      <c r="E179" s="219"/>
      <c r="F179" s="195"/>
      <c r="G179" s="196"/>
      <c r="H179" s="197"/>
      <c r="I179" s="196"/>
      <c r="J179" s="197"/>
      <c r="K179" s="197"/>
      <c r="L179" s="197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8"/>
      <c r="Z179" s="198"/>
      <c r="AA179" s="197"/>
      <c r="AB179" s="197"/>
      <c r="AC179" s="199"/>
      <c r="AD179" s="199"/>
      <c r="AE179" s="199"/>
      <c r="AF179" s="199"/>
      <c r="AG179" s="199"/>
      <c r="AH179" s="199"/>
      <c r="AI179" s="199"/>
      <c r="AJ179" s="199"/>
      <c r="AK179" s="199"/>
      <c r="AL179" s="199"/>
      <c r="AM179" s="199"/>
      <c r="AN179" s="199"/>
      <c r="AO179" s="199"/>
      <c r="AP179" s="200"/>
      <c r="AQ179" s="200"/>
      <c r="AR179" s="200"/>
      <c r="AS179" s="200"/>
    </row>
    <row r="180" ht="15.75" customHeight="1">
      <c r="A180" s="196"/>
      <c r="B180" s="197"/>
      <c r="C180" s="192"/>
      <c r="D180" s="193"/>
      <c r="E180" s="219"/>
      <c r="F180" s="195"/>
      <c r="G180" s="196"/>
      <c r="H180" s="197"/>
      <c r="I180" s="196"/>
      <c r="J180" s="197"/>
      <c r="K180" s="197"/>
      <c r="L180" s="197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8"/>
      <c r="Z180" s="198"/>
      <c r="AA180" s="197"/>
      <c r="AB180" s="197"/>
      <c r="AC180" s="199"/>
      <c r="AD180" s="199"/>
      <c r="AE180" s="199"/>
      <c r="AF180" s="199"/>
      <c r="AG180" s="199"/>
      <c r="AH180" s="199"/>
      <c r="AI180" s="199"/>
      <c r="AJ180" s="199"/>
      <c r="AK180" s="199"/>
      <c r="AL180" s="199"/>
      <c r="AM180" s="199"/>
      <c r="AN180" s="199"/>
      <c r="AO180" s="199"/>
      <c r="AP180" s="200"/>
      <c r="AQ180" s="200"/>
      <c r="AR180" s="200"/>
      <c r="AS180" s="200"/>
    </row>
    <row r="181" ht="15.75" customHeight="1">
      <c r="A181" s="196"/>
      <c r="B181" s="197"/>
      <c r="C181" s="192"/>
      <c r="D181" s="193"/>
      <c r="E181" s="219"/>
      <c r="F181" s="195"/>
      <c r="G181" s="196"/>
      <c r="H181" s="197"/>
      <c r="I181" s="196"/>
      <c r="J181" s="197"/>
      <c r="K181" s="197"/>
      <c r="L181" s="197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8"/>
      <c r="Z181" s="198"/>
      <c r="AA181" s="197"/>
      <c r="AB181" s="197"/>
      <c r="AC181" s="199"/>
      <c r="AD181" s="199"/>
      <c r="AE181" s="199"/>
      <c r="AF181" s="199"/>
      <c r="AG181" s="199"/>
      <c r="AH181" s="199"/>
      <c r="AI181" s="199"/>
      <c r="AJ181" s="199"/>
      <c r="AK181" s="199"/>
      <c r="AL181" s="199"/>
      <c r="AM181" s="199"/>
      <c r="AN181" s="199"/>
      <c r="AO181" s="199"/>
      <c r="AP181" s="200"/>
      <c r="AQ181" s="200"/>
      <c r="AR181" s="200"/>
      <c r="AS181" s="200"/>
    </row>
    <row r="182" ht="15.75" customHeight="1">
      <c r="A182" s="196"/>
      <c r="B182" s="197"/>
      <c r="C182" s="192"/>
      <c r="D182" s="193"/>
      <c r="E182" s="219"/>
      <c r="F182" s="195"/>
      <c r="G182" s="196"/>
      <c r="H182" s="197"/>
      <c r="I182" s="196"/>
      <c r="J182" s="197"/>
      <c r="K182" s="197"/>
      <c r="L182" s="197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8"/>
      <c r="Z182" s="198"/>
      <c r="AA182" s="197"/>
      <c r="AB182" s="197"/>
      <c r="AC182" s="199"/>
      <c r="AD182" s="199"/>
      <c r="AE182" s="199"/>
      <c r="AF182" s="199"/>
      <c r="AG182" s="199"/>
      <c r="AH182" s="199"/>
      <c r="AI182" s="199"/>
      <c r="AJ182" s="199"/>
      <c r="AK182" s="199"/>
      <c r="AL182" s="199"/>
      <c r="AM182" s="199"/>
      <c r="AN182" s="199"/>
      <c r="AO182" s="199"/>
      <c r="AP182" s="200"/>
      <c r="AQ182" s="200"/>
      <c r="AR182" s="200"/>
      <c r="AS182" s="200"/>
    </row>
    <row r="183" ht="15.75" customHeight="1">
      <c r="A183" s="196"/>
      <c r="B183" s="197"/>
      <c r="C183" s="192"/>
      <c r="D183" s="193"/>
      <c r="E183" s="219"/>
      <c r="F183" s="195"/>
      <c r="G183" s="196"/>
      <c r="H183" s="197"/>
      <c r="I183" s="196"/>
      <c r="J183" s="197"/>
      <c r="K183" s="197"/>
      <c r="L183" s="197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8"/>
      <c r="Z183" s="198"/>
      <c r="AA183" s="197"/>
      <c r="AB183" s="197"/>
      <c r="AC183" s="199"/>
      <c r="AD183" s="199"/>
      <c r="AE183" s="199"/>
      <c r="AF183" s="199"/>
      <c r="AG183" s="199"/>
      <c r="AH183" s="199"/>
      <c r="AI183" s="199"/>
      <c r="AJ183" s="199"/>
      <c r="AK183" s="199"/>
      <c r="AL183" s="199"/>
      <c r="AM183" s="199"/>
      <c r="AN183" s="199"/>
      <c r="AO183" s="199"/>
      <c r="AP183" s="200"/>
      <c r="AQ183" s="200"/>
      <c r="AR183" s="200"/>
      <c r="AS183" s="200"/>
    </row>
    <row r="184" ht="15.75" customHeight="1">
      <c r="A184" s="196"/>
      <c r="B184" s="197"/>
      <c r="C184" s="192"/>
      <c r="D184" s="193"/>
      <c r="E184" s="219"/>
      <c r="F184" s="195"/>
      <c r="G184" s="196"/>
      <c r="H184" s="197"/>
      <c r="I184" s="196"/>
      <c r="J184" s="197"/>
      <c r="K184" s="197"/>
      <c r="L184" s="197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8"/>
      <c r="Z184" s="198"/>
      <c r="AA184" s="197"/>
      <c r="AB184" s="197"/>
      <c r="AC184" s="199"/>
      <c r="AD184" s="199"/>
      <c r="AE184" s="199"/>
      <c r="AF184" s="199"/>
      <c r="AG184" s="199"/>
      <c r="AH184" s="199"/>
      <c r="AI184" s="199"/>
      <c r="AJ184" s="199"/>
      <c r="AK184" s="199"/>
      <c r="AL184" s="199"/>
      <c r="AM184" s="199"/>
      <c r="AN184" s="199"/>
      <c r="AO184" s="199"/>
      <c r="AP184" s="200"/>
      <c r="AQ184" s="200"/>
      <c r="AR184" s="200"/>
      <c r="AS184" s="200"/>
    </row>
    <row r="185" ht="15.75" customHeight="1">
      <c r="A185" s="196"/>
      <c r="B185" s="197"/>
      <c r="C185" s="192"/>
      <c r="D185" s="193"/>
      <c r="E185" s="219"/>
      <c r="F185" s="195"/>
      <c r="G185" s="196"/>
      <c r="H185" s="197"/>
      <c r="I185" s="196"/>
      <c r="J185" s="197"/>
      <c r="K185" s="197"/>
      <c r="L185" s="197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8"/>
      <c r="Z185" s="198"/>
      <c r="AA185" s="197"/>
      <c r="AB185" s="197"/>
      <c r="AC185" s="199"/>
      <c r="AD185" s="199"/>
      <c r="AE185" s="199"/>
      <c r="AF185" s="199"/>
      <c r="AG185" s="199"/>
      <c r="AH185" s="199"/>
      <c r="AI185" s="199"/>
      <c r="AJ185" s="199"/>
      <c r="AK185" s="199"/>
      <c r="AL185" s="199"/>
      <c r="AM185" s="199"/>
      <c r="AN185" s="199"/>
      <c r="AO185" s="199"/>
      <c r="AP185" s="200"/>
      <c r="AQ185" s="200"/>
      <c r="AR185" s="200"/>
      <c r="AS185" s="200"/>
    </row>
    <row r="186" ht="15.75" customHeight="1">
      <c r="A186" s="196"/>
      <c r="B186" s="197"/>
      <c r="C186" s="192"/>
      <c r="D186" s="193"/>
      <c r="E186" s="219"/>
      <c r="F186" s="195"/>
      <c r="G186" s="196"/>
      <c r="H186" s="197"/>
      <c r="I186" s="196"/>
      <c r="J186" s="197"/>
      <c r="K186" s="197"/>
      <c r="L186" s="197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8"/>
      <c r="Z186" s="198"/>
      <c r="AA186" s="197"/>
      <c r="AB186" s="197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200"/>
      <c r="AQ186" s="200"/>
      <c r="AR186" s="200"/>
      <c r="AS186" s="200"/>
    </row>
    <row r="187" ht="15.75" customHeight="1">
      <c r="A187" s="196"/>
      <c r="B187" s="197"/>
      <c r="C187" s="192"/>
      <c r="D187" s="193"/>
      <c r="E187" s="219"/>
      <c r="F187" s="195"/>
      <c r="G187" s="196"/>
      <c r="H187" s="197"/>
      <c r="I187" s="196"/>
      <c r="J187" s="197"/>
      <c r="K187" s="197"/>
      <c r="L187" s="197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8"/>
      <c r="Z187" s="198"/>
      <c r="AA187" s="197"/>
      <c r="AB187" s="197"/>
      <c r="AC187" s="199"/>
      <c r="AD187" s="199"/>
      <c r="AE187" s="199"/>
      <c r="AF187" s="199"/>
      <c r="AG187" s="199"/>
      <c r="AH187" s="199"/>
      <c r="AI187" s="199"/>
      <c r="AJ187" s="199"/>
      <c r="AK187" s="199"/>
      <c r="AL187" s="199"/>
      <c r="AM187" s="199"/>
      <c r="AN187" s="199"/>
      <c r="AO187" s="199"/>
      <c r="AP187" s="200"/>
      <c r="AQ187" s="200"/>
      <c r="AR187" s="200"/>
      <c r="AS187" s="200"/>
    </row>
    <row r="188" ht="15.75" customHeight="1">
      <c r="A188" s="196"/>
      <c r="B188" s="197"/>
      <c r="C188" s="192"/>
      <c r="D188" s="193"/>
      <c r="E188" s="219"/>
      <c r="F188" s="195"/>
      <c r="G188" s="196"/>
      <c r="H188" s="197"/>
      <c r="I188" s="196"/>
      <c r="J188" s="197"/>
      <c r="K188" s="197"/>
      <c r="L188" s="197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8"/>
      <c r="Z188" s="198"/>
      <c r="AA188" s="197"/>
      <c r="AB188" s="197"/>
      <c r="AC188" s="199"/>
      <c r="AD188" s="199"/>
      <c r="AE188" s="199"/>
      <c r="AF188" s="199"/>
      <c r="AG188" s="199"/>
      <c r="AH188" s="199"/>
      <c r="AI188" s="199"/>
      <c r="AJ188" s="199"/>
      <c r="AK188" s="199"/>
      <c r="AL188" s="199"/>
      <c r="AM188" s="199"/>
      <c r="AN188" s="199"/>
      <c r="AO188" s="199"/>
      <c r="AP188" s="200"/>
      <c r="AQ188" s="200"/>
      <c r="AR188" s="200"/>
      <c r="AS188" s="200"/>
    </row>
    <row r="189" ht="15.75" customHeight="1">
      <c r="A189" s="196"/>
      <c r="B189" s="197"/>
      <c r="C189" s="192"/>
      <c r="D189" s="193"/>
      <c r="E189" s="219"/>
      <c r="F189" s="195"/>
      <c r="G189" s="196"/>
      <c r="H189" s="197"/>
      <c r="I189" s="196"/>
      <c r="J189" s="197"/>
      <c r="K189" s="197"/>
      <c r="L189" s="197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8"/>
      <c r="Z189" s="198"/>
      <c r="AA189" s="197"/>
      <c r="AB189" s="197"/>
      <c r="AC189" s="199"/>
      <c r="AD189" s="199"/>
      <c r="AE189" s="199"/>
      <c r="AF189" s="199"/>
      <c r="AG189" s="199"/>
      <c r="AH189" s="199"/>
      <c r="AI189" s="199"/>
      <c r="AJ189" s="199"/>
      <c r="AK189" s="199"/>
      <c r="AL189" s="199"/>
      <c r="AM189" s="199"/>
      <c r="AN189" s="199"/>
      <c r="AO189" s="199"/>
      <c r="AP189" s="200"/>
      <c r="AQ189" s="200"/>
      <c r="AR189" s="200"/>
      <c r="AS189" s="200"/>
    </row>
    <row r="190" ht="15.75" customHeight="1">
      <c r="A190" s="196"/>
      <c r="B190" s="197"/>
      <c r="C190" s="192"/>
      <c r="D190" s="193"/>
      <c r="E190" s="219"/>
      <c r="F190" s="195"/>
      <c r="G190" s="196"/>
      <c r="H190" s="197"/>
      <c r="I190" s="196"/>
      <c r="J190" s="197"/>
      <c r="K190" s="197"/>
      <c r="L190" s="197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8"/>
      <c r="Z190" s="198"/>
      <c r="AA190" s="197"/>
      <c r="AB190" s="197"/>
      <c r="AC190" s="199"/>
      <c r="AD190" s="199"/>
      <c r="AE190" s="199"/>
      <c r="AF190" s="199"/>
      <c r="AG190" s="199"/>
      <c r="AH190" s="199"/>
      <c r="AI190" s="199"/>
      <c r="AJ190" s="199"/>
      <c r="AK190" s="199"/>
      <c r="AL190" s="199"/>
      <c r="AM190" s="199"/>
      <c r="AN190" s="199"/>
      <c r="AO190" s="199"/>
      <c r="AP190" s="200"/>
      <c r="AQ190" s="200"/>
      <c r="AR190" s="200"/>
      <c r="AS190" s="200"/>
    </row>
    <row r="191" ht="15.75" customHeight="1">
      <c r="A191" s="196"/>
      <c r="B191" s="197"/>
      <c r="C191" s="192"/>
      <c r="D191" s="193"/>
      <c r="E191" s="219"/>
      <c r="F191" s="195"/>
      <c r="G191" s="196"/>
      <c r="H191" s="197"/>
      <c r="I191" s="196"/>
      <c r="J191" s="197"/>
      <c r="K191" s="197"/>
      <c r="L191" s="197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8"/>
      <c r="Z191" s="198"/>
      <c r="AA191" s="197"/>
      <c r="AB191" s="197"/>
      <c r="AC191" s="199"/>
      <c r="AD191" s="199"/>
      <c r="AE191" s="199"/>
      <c r="AF191" s="199"/>
      <c r="AG191" s="199"/>
      <c r="AH191" s="199"/>
      <c r="AI191" s="199"/>
      <c r="AJ191" s="199"/>
      <c r="AK191" s="199"/>
      <c r="AL191" s="199"/>
      <c r="AM191" s="199"/>
      <c r="AN191" s="199"/>
      <c r="AO191" s="199"/>
      <c r="AP191" s="200"/>
      <c r="AQ191" s="200"/>
      <c r="AR191" s="200"/>
      <c r="AS191" s="200"/>
    </row>
    <row r="192" ht="15.75" customHeight="1">
      <c r="A192" s="196"/>
      <c r="B192" s="197"/>
      <c r="C192" s="192"/>
      <c r="D192" s="193"/>
      <c r="E192" s="219"/>
      <c r="F192" s="195"/>
      <c r="G192" s="196"/>
      <c r="H192" s="197"/>
      <c r="I192" s="196"/>
      <c r="J192" s="197"/>
      <c r="K192" s="197"/>
      <c r="L192" s="197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8"/>
      <c r="Z192" s="198"/>
      <c r="AA192" s="197"/>
      <c r="AB192" s="197"/>
      <c r="AC192" s="199"/>
      <c r="AD192" s="199"/>
      <c r="AE192" s="199"/>
      <c r="AF192" s="199"/>
      <c r="AG192" s="199"/>
      <c r="AH192" s="199"/>
      <c r="AI192" s="199"/>
      <c r="AJ192" s="199"/>
      <c r="AK192" s="199"/>
      <c r="AL192" s="199"/>
      <c r="AM192" s="199"/>
      <c r="AN192" s="199"/>
      <c r="AO192" s="199"/>
      <c r="AP192" s="200"/>
      <c r="AQ192" s="200"/>
      <c r="AR192" s="200"/>
      <c r="AS192" s="200"/>
    </row>
    <row r="193" ht="15.75" customHeight="1">
      <c r="A193" s="196"/>
      <c r="B193" s="197"/>
      <c r="C193" s="192"/>
      <c r="D193" s="193"/>
      <c r="E193" s="219"/>
      <c r="F193" s="195"/>
      <c r="G193" s="196"/>
      <c r="H193" s="197"/>
      <c r="I193" s="196"/>
      <c r="J193" s="197"/>
      <c r="K193" s="197"/>
      <c r="L193" s="197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8"/>
      <c r="Z193" s="198"/>
      <c r="AA193" s="197"/>
      <c r="AB193" s="197"/>
      <c r="AC193" s="199"/>
      <c r="AD193" s="199"/>
      <c r="AE193" s="199"/>
      <c r="AF193" s="199"/>
      <c r="AG193" s="199"/>
      <c r="AH193" s="199"/>
      <c r="AI193" s="199"/>
      <c r="AJ193" s="199"/>
      <c r="AK193" s="199"/>
      <c r="AL193" s="199"/>
      <c r="AM193" s="199"/>
      <c r="AN193" s="199"/>
      <c r="AO193" s="199"/>
      <c r="AP193" s="200"/>
      <c r="AQ193" s="200"/>
      <c r="AR193" s="200"/>
      <c r="AS193" s="200"/>
    </row>
    <row r="194" ht="15.75" customHeight="1">
      <c r="A194" s="196"/>
      <c r="B194" s="197"/>
      <c r="C194" s="192"/>
      <c r="D194" s="193"/>
      <c r="E194" s="219"/>
      <c r="F194" s="195"/>
      <c r="G194" s="196"/>
      <c r="H194" s="197"/>
      <c r="I194" s="196"/>
      <c r="J194" s="197"/>
      <c r="K194" s="197"/>
      <c r="L194" s="197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8"/>
      <c r="Z194" s="198"/>
      <c r="AA194" s="197"/>
      <c r="AB194" s="197"/>
      <c r="AC194" s="199"/>
      <c r="AD194" s="199"/>
      <c r="AE194" s="199"/>
      <c r="AF194" s="199"/>
      <c r="AG194" s="199"/>
      <c r="AH194" s="199"/>
      <c r="AI194" s="199"/>
      <c r="AJ194" s="199"/>
      <c r="AK194" s="199"/>
      <c r="AL194" s="199"/>
      <c r="AM194" s="199"/>
      <c r="AN194" s="199"/>
      <c r="AO194" s="199"/>
      <c r="AP194" s="200"/>
      <c r="AQ194" s="200"/>
      <c r="AR194" s="200"/>
      <c r="AS194" s="200"/>
    </row>
    <row r="195" ht="15.75" customHeight="1">
      <c r="A195" s="196"/>
      <c r="B195" s="197"/>
      <c r="C195" s="192"/>
      <c r="D195" s="193"/>
      <c r="E195" s="219"/>
      <c r="F195" s="195"/>
      <c r="G195" s="196"/>
      <c r="H195" s="197"/>
      <c r="I195" s="196"/>
      <c r="J195" s="197"/>
      <c r="K195" s="197"/>
      <c r="L195" s="197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8"/>
      <c r="Z195" s="198"/>
      <c r="AA195" s="197"/>
      <c r="AB195" s="197"/>
      <c r="AC195" s="199"/>
      <c r="AD195" s="199"/>
      <c r="AE195" s="199"/>
      <c r="AF195" s="199"/>
      <c r="AG195" s="199"/>
      <c r="AH195" s="199"/>
      <c r="AI195" s="199"/>
      <c r="AJ195" s="199"/>
      <c r="AK195" s="199"/>
      <c r="AL195" s="199"/>
      <c r="AM195" s="199"/>
      <c r="AN195" s="199"/>
      <c r="AO195" s="199"/>
      <c r="AP195" s="200"/>
      <c r="AQ195" s="200"/>
      <c r="AR195" s="200"/>
      <c r="AS195" s="200"/>
    </row>
    <row r="196" ht="15.75" customHeight="1">
      <c r="A196" s="196"/>
      <c r="B196" s="197"/>
      <c r="C196" s="192"/>
      <c r="D196" s="193"/>
      <c r="E196" s="219"/>
      <c r="F196" s="195"/>
      <c r="G196" s="196"/>
      <c r="H196" s="197"/>
      <c r="I196" s="196"/>
      <c r="J196" s="197"/>
      <c r="K196" s="197"/>
      <c r="L196" s="197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8"/>
      <c r="Z196" s="198"/>
      <c r="AA196" s="197"/>
      <c r="AB196" s="197"/>
      <c r="AC196" s="199"/>
      <c r="AD196" s="199"/>
      <c r="AE196" s="199"/>
      <c r="AF196" s="199"/>
      <c r="AG196" s="199"/>
      <c r="AH196" s="199"/>
      <c r="AI196" s="199"/>
      <c r="AJ196" s="199"/>
      <c r="AK196" s="199"/>
      <c r="AL196" s="199"/>
      <c r="AM196" s="199"/>
      <c r="AN196" s="199"/>
      <c r="AO196" s="199"/>
      <c r="AP196" s="200"/>
      <c r="AQ196" s="200"/>
      <c r="AR196" s="200"/>
      <c r="AS196" s="200"/>
    </row>
    <row r="197" ht="15.75" customHeight="1">
      <c r="A197" s="196"/>
      <c r="B197" s="197"/>
      <c r="C197" s="192"/>
      <c r="D197" s="193"/>
      <c r="E197" s="219"/>
      <c r="F197" s="195"/>
      <c r="G197" s="196"/>
      <c r="H197" s="197"/>
      <c r="I197" s="196"/>
      <c r="J197" s="197"/>
      <c r="K197" s="197"/>
      <c r="L197" s="197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8"/>
      <c r="Z197" s="198"/>
      <c r="AA197" s="197"/>
      <c r="AB197" s="197"/>
      <c r="AC197" s="199"/>
      <c r="AD197" s="199"/>
      <c r="AE197" s="199"/>
      <c r="AF197" s="199"/>
      <c r="AG197" s="199"/>
      <c r="AH197" s="199"/>
      <c r="AI197" s="199"/>
      <c r="AJ197" s="199"/>
      <c r="AK197" s="199"/>
      <c r="AL197" s="199"/>
      <c r="AM197" s="199"/>
      <c r="AN197" s="199"/>
      <c r="AO197" s="199"/>
      <c r="AP197" s="200"/>
      <c r="AQ197" s="200"/>
      <c r="AR197" s="200"/>
      <c r="AS197" s="200"/>
    </row>
    <row r="198" ht="15.75" customHeight="1">
      <c r="A198" s="196"/>
      <c r="B198" s="197"/>
      <c r="C198" s="192"/>
      <c r="D198" s="193"/>
      <c r="E198" s="219"/>
      <c r="F198" s="195"/>
      <c r="G198" s="196"/>
      <c r="H198" s="197"/>
      <c r="I198" s="196"/>
      <c r="J198" s="197"/>
      <c r="K198" s="197"/>
      <c r="L198" s="197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8"/>
      <c r="Z198" s="198"/>
      <c r="AA198" s="197"/>
      <c r="AB198" s="197"/>
      <c r="AC198" s="199"/>
      <c r="AD198" s="199"/>
      <c r="AE198" s="199"/>
      <c r="AF198" s="199"/>
      <c r="AG198" s="199"/>
      <c r="AH198" s="199"/>
      <c r="AI198" s="199"/>
      <c r="AJ198" s="199"/>
      <c r="AK198" s="199"/>
      <c r="AL198" s="199"/>
      <c r="AM198" s="199"/>
      <c r="AN198" s="199"/>
      <c r="AO198" s="199"/>
      <c r="AP198" s="200"/>
      <c r="AQ198" s="200"/>
      <c r="AR198" s="200"/>
      <c r="AS198" s="200"/>
    </row>
    <row r="199" ht="15.75" customHeight="1">
      <c r="A199" s="196"/>
      <c r="B199" s="197"/>
      <c r="C199" s="192"/>
      <c r="D199" s="193"/>
      <c r="E199" s="219"/>
      <c r="F199" s="195"/>
      <c r="G199" s="196"/>
      <c r="H199" s="197"/>
      <c r="I199" s="196"/>
      <c r="J199" s="197"/>
      <c r="K199" s="197"/>
      <c r="L199" s="197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8"/>
      <c r="Z199" s="198"/>
      <c r="AA199" s="197"/>
      <c r="AB199" s="197"/>
      <c r="AC199" s="199"/>
      <c r="AD199" s="199"/>
      <c r="AE199" s="199"/>
      <c r="AF199" s="199"/>
      <c r="AG199" s="199"/>
      <c r="AH199" s="199"/>
      <c r="AI199" s="199"/>
      <c r="AJ199" s="199"/>
      <c r="AK199" s="199"/>
      <c r="AL199" s="199"/>
      <c r="AM199" s="199"/>
      <c r="AN199" s="199"/>
      <c r="AO199" s="199"/>
      <c r="AP199" s="200"/>
      <c r="AQ199" s="200"/>
      <c r="AR199" s="200"/>
      <c r="AS199" s="200"/>
    </row>
    <row r="200" ht="15.75" customHeight="1">
      <c r="A200" s="196"/>
      <c r="B200" s="197"/>
      <c r="C200" s="192"/>
      <c r="D200" s="193"/>
      <c r="E200" s="219"/>
      <c r="F200" s="195"/>
      <c r="G200" s="196"/>
      <c r="H200" s="197"/>
      <c r="I200" s="196"/>
      <c r="J200" s="197"/>
      <c r="K200" s="197"/>
      <c r="L200" s="197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8"/>
      <c r="Z200" s="198"/>
      <c r="AA200" s="197"/>
      <c r="AB200" s="197"/>
      <c r="AC200" s="199"/>
      <c r="AD200" s="199"/>
      <c r="AE200" s="199"/>
      <c r="AF200" s="199"/>
      <c r="AG200" s="199"/>
      <c r="AH200" s="199"/>
      <c r="AI200" s="199"/>
      <c r="AJ200" s="199"/>
      <c r="AK200" s="199"/>
      <c r="AL200" s="199"/>
      <c r="AM200" s="199"/>
      <c r="AN200" s="199"/>
      <c r="AO200" s="199"/>
      <c r="AP200" s="200"/>
      <c r="AQ200" s="200"/>
      <c r="AR200" s="200"/>
      <c r="AS200" s="200"/>
    </row>
    <row r="201" ht="15.75" customHeight="1">
      <c r="A201" s="196"/>
      <c r="B201" s="197"/>
      <c r="C201" s="192"/>
      <c r="D201" s="193"/>
      <c r="E201" s="219"/>
      <c r="F201" s="195"/>
      <c r="G201" s="196"/>
      <c r="H201" s="197"/>
      <c r="I201" s="196"/>
      <c r="J201" s="197"/>
      <c r="K201" s="197"/>
      <c r="L201" s="197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8"/>
      <c r="Z201" s="198"/>
      <c r="AA201" s="197"/>
      <c r="AB201" s="197"/>
      <c r="AC201" s="199"/>
      <c r="AD201" s="199"/>
      <c r="AE201" s="199"/>
      <c r="AF201" s="199"/>
      <c r="AG201" s="199"/>
      <c r="AH201" s="199"/>
      <c r="AI201" s="199"/>
      <c r="AJ201" s="199"/>
      <c r="AK201" s="199"/>
      <c r="AL201" s="199"/>
      <c r="AM201" s="199"/>
      <c r="AN201" s="199"/>
      <c r="AO201" s="199"/>
      <c r="AP201" s="200"/>
      <c r="AQ201" s="200"/>
      <c r="AR201" s="200"/>
      <c r="AS201" s="200"/>
    </row>
    <row r="202" ht="15.75" customHeight="1">
      <c r="A202" s="196"/>
      <c r="B202" s="197"/>
      <c r="C202" s="192"/>
      <c r="D202" s="193"/>
      <c r="E202" s="219"/>
      <c r="F202" s="195"/>
      <c r="G202" s="196"/>
      <c r="H202" s="197"/>
      <c r="I202" s="196"/>
      <c r="J202" s="197"/>
      <c r="K202" s="197"/>
      <c r="L202" s="197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8"/>
      <c r="Z202" s="198"/>
      <c r="AA202" s="197"/>
      <c r="AB202" s="197"/>
      <c r="AC202" s="199"/>
      <c r="AD202" s="199"/>
      <c r="AE202" s="199"/>
      <c r="AF202" s="199"/>
      <c r="AG202" s="199"/>
      <c r="AH202" s="199"/>
      <c r="AI202" s="199"/>
      <c r="AJ202" s="199"/>
      <c r="AK202" s="199"/>
      <c r="AL202" s="199"/>
      <c r="AM202" s="199"/>
      <c r="AN202" s="199"/>
      <c r="AO202" s="199"/>
      <c r="AP202" s="200"/>
      <c r="AQ202" s="200"/>
      <c r="AR202" s="200"/>
      <c r="AS202" s="200"/>
    </row>
    <row r="203" ht="15.75" customHeight="1">
      <c r="A203" s="196"/>
      <c r="B203" s="197"/>
      <c r="C203" s="192"/>
      <c r="D203" s="193"/>
      <c r="E203" s="219"/>
      <c r="F203" s="195"/>
      <c r="G203" s="196"/>
      <c r="H203" s="197"/>
      <c r="I203" s="196"/>
      <c r="J203" s="197"/>
      <c r="K203" s="197"/>
      <c r="L203" s="197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8"/>
      <c r="Z203" s="198"/>
      <c r="AA203" s="197"/>
      <c r="AB203" s="197"/>
      <c r="AC203" s="199"/>
      <c r="AD203" s="199"/>
      <c r="AE203" s="199"/>
      <c r="AF203" s="199"/>
      <c r="AG203" s="199"/>
      <c r="AH203" s="199"/>
      <c r="AI203" s="199"/>
      <c r="AJ203" s="199"/>
      <c r="AK203" s="199"/>
      <c r="AL203" s="199"/>
      <c r="AM203" s="199"/>
      <c r="AN203" s="199"/>
      <c r="AO203" s="199"/>
      <c r="AP203" s="200"/>
      <c r="AQ203" s="200"/>
      <c r="AR203" s="200"/>
      <c r="AS203" s="200"/>
    </row>
    <row r="204" ht="15.75" customHeight="1">
      <c r="A204" s="196"/>
      <c r="B204" s="197"/>
      <c r="C204" s="192"/>
      <c r="D204" s="193"/>
      <c r="E204" s="219"/>
      <c r="F204" s="195"/>
      <c r="G204" s="196"/>
      <c r="H204" s="197"/>
      <c r="I204" s="196"/>
      <c r="J204" s="197"/>
      <c r="K204" s="197"/>
      <c r="L204" s="197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8"/>
      <c r="Z204" s="198"/>
      <c r="AA204" s="197"/>
      <c r="AB204" s="197"/>
      <c r="AC204" s="199"/>
      <c r="AD204" s="199"/>
      <c r="AE204" s="199"/>
      <c r="AF204" s="199"/>
      <c r="AG204" s="199"/>
      <c r="AH204" s="199"/>
      <c r="AI204" s="199"/>
      <c r="AJ204" s="199"/>
      <c r="AK204" s="199"/>
      <c r="AL204" s="199"/>
      <c r="AM204" s="199"/>
      <c r="AN204" s="199"/>
      <c r="AO204" s="199"/>
      <c r="AP204" s="200"/>
      <c r="AQ204" s="200"/>
      <c r="AR204" s="200"/>
      <c r="AS204" s="200"/>
    </row>
    <row r="205" ht="15.75" customHeight="1">
      <c r="A205" s="196"/>
      <c r="B205" s="197"/>
      <c r="C205" s="192"/>
      <c r="D205" s="193"/>
      <c r="E205" s="219"/>
      <c r="F205" s="195"/>
      <c r="G205" s="196"/>
      <c r="H205" s="197"/>
      <c r="I205" s="196"/>
      <c r="J205" s="197"/>
      <c r="K205" s="197"/>
      <c r="L205" s="197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8"/>
      <c r="Z205" s="198"/>
      <c r="AA205" s="197"/>
      <c r="AB205" s="197"/>
      <c r="AC205" s="199"/>
      <c r="AD205" s="199"/>
      <c r="AE205" s="199"/>
      <c r="AF205" s="199"/>
      <c r="AG205" s="199"/>
      <c r="AH205" s="199"/>
      <c r="AI205" s="199"/>
      <c r="AJ205" s="199"/>
      <c r="AK205" s="199"/>
      <c r="AL205" s="199"/>
      <c r="AM205" s="199"/>
      <c r="AN205" s="199"/>
      <c r="AO205" s="199"/>
      <c r="AP205" s="200"/>
      <c r="AQ205" s="200"/>
      <c r="AR205" s="200"/>
      <c r="AS205" s="200"/>
    </row>
    <row r="206" ht="15.75" customHeight="1">
      <c r="A206" s="196"/>
      <c r="B206" s="197"/>
      <c r="C206" s="192"/>
      <c r="D206" s="193"/>
      <c r="E206" s="219"/>
      <c r="F206" s="195"/>
      <c r="G206" s="196"/>
      <c r="H206" s="197"/>
      <c r="I206" s="196"/>
      <c r="J206" s="197"/>
      <c r="K206" s="197"/>
      <c r="L206" s="197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8"/>
      <c r="Z206" s="198"/>
      <c r="AA206" s="197"/>
      <c r="AB206" s="197"/>
      <c r="AC206" s="199"/>
      <c r="AD206" s="199"/>
      <c r="AE206" s="199"/>
      <c r="AF206" s="199"/>
      <c r="AG206" s="199"/>
      <c r="AH206" s="199"/>
      <c r="AI206" s="199"/>
      <c r="AJ206" s="199"/>
      <c r="AK206" s="199"/>
      <c r="AL206" s="199"/>
      <c r="AM206" s="199"/>
      <c r="AN206" s="199"/>
      <c r="AO206" s="199"/>
      <c r="AP206" s="200"/>
      <c r="AQ206" s="200"/>
      <c r="AR206" s="200"/>
      <c r="AS206" s="200"/>
    </row>
    <row r="207" ht="15.75" customHeight="1">
      <c r="A207" s="196"/>
      <c r="B207" s="197"/>
      <c r="C207" s="192"/>
      <c r="D207" s="193"/>
      <c r="E207" s="219"/>
      <c r="F207" s="195"/>
      <c r="G207" s="196"/>
      <c r="H207" s="197"/>
      <c r="I207" s="196"/>
      <c r="J207" s="197"/>
      <c r="K207" s="197"/>
      <c r="L207" s="197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8"/>
      <c r="Z207" s="198"/>
      <c r="AA207" s="197"/>
      <c r="AB207" s="197"/>
      <c r="AC207" s="199"/>
      <c r="AD207" s="199"/>
      <c r="AE207" s="199"/>
      <c r="AF207" s="199"/>
      <c r="AG207" s="199"/>
      <c r="AH207" s="199"/>
      <c r="AI207" s="199"/>
      <c r="AJ207" s="199"/>
      <c r="AK207" s="199"/>
      <c r="AL207" s="199"/>
      <c r="AM207" s="199"/>
      <c r="AN207" s="199"/>
      <c r="AO207" s="199"/>
      <c r="AP207" s="200"/>
      <c r="AQ207" s="200"/>
      <c r="AR207" s="200"/>
      <c r="AS207" s="200"/>
    </row>
    <row r="208" ht="15.75" customHeight="1">
      <c r="A208" s="196"/>
      <c r="B208" s="197"/>
      <c r="C208" s="192"/>
      <c r="D208" s="193"/>
      <c r="E208" s="219"/>
      <c r="F208" s="195"/>
      <c r="G208" s="196"/>
      <c r="H208" s="197"/>
      <c r="I208" s="196"/>
      <c r="J208" s="197"/>
      <c r="K208" s="197"/>
      <c r="L208" s="197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8"/>
      <c r="Z208" s="198"/>
      <c r="AA208" s="197"/>
      <c r="AB208" s="197"/>
      <c r="AC208" s="199"/>
      <c r="AD208" s="199"/>
      <c r="AE208" s="199"/>
      <c r="AF208" s="199"/>
      <c r="AG208" s="199"/>
      <c r="AH208" s="199"/>
      <c r="AI208" s="199"/>
      <c r="AJ208" s="199"/>
      <c r="AK208" s="199"/>
      <c r="AL208" s="199"/>
      <c r="AM208" s="199"/>
      <c r="AN208" s="199"/>
      <c r="AO208" s="199"/>
      <c r="AP208" s="200"/>
      <c r="AQ208" s="200"/>
      <c r="AR208" s="200"/>
      <c r="AS208" s="200"/>
    </row>
    <row r="209" ht="15.75" customHeight="1">
      <c r="A209" s="196"/>
      <c r="B209" s="197"/>
      <c r="C209" s="192"/>
      <c r="D209" s="193"/>
      <c r="E209" s="219"/>
      <c r="F209" s="195"/>
      <c r="G209" s="196"/>
      <c r="H209" s="197"/>
      <c r="I209" s="196"/>
      <c r="J209" s="197"/>
      <c r="K209" s="197"/>
      <c r="L209" s="197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8"/>
      <c r="Z209" s="198"/>
      <c r="AA209" s="197"/>
      <c r="AB209" s="197"/>
      <c r="AC209" s="199"/>
      <c r="AD209" s="199"/>
      <c r="AE209" s="199"/>
      <c r="AF209" s="199"/>
      <c r="AG209" s="199"/>
      <c r="AH209" s="199"/>
      <c r="AI209" s="199"/>
      <c r="AJ209" s="199"/>
      <c r="AK209" s="199"/>
      <c r="AL209" s="199"/>
      <c r="AM209" s="199"/>
      <c r="AN209" s="199"/>
      <c r="AO209" s="199"/>
      <c r="AP209" s="200"/>
      <c r="AQ209" s="200"/>
      <c r="AR209" s="200"/>
      <c r="AS209" s="200"/>
    </row>
    <row r="210" ht="15.75" customHeight="1">
      <c r="A210" s="196"/>
      <c r="B210" s="197"/>
      <c r="C210" s="192"/>
      <c r="D210" s="193"/>
      <c r="E210" s="219"/>
      <c r="F210" s="195"/>
      <c r="G210" s="196"/>
      <c r="H210" s="197"/>
      <c r="I210" s="196"/>
      <c r="J210" s="197"/>
      <c r="K210" s="197"/>
      <c r="L210" s="197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8"/>
      <c r="Z210" s="198"/>
      <c r="AA210" s="197"/>
      <c r="AB210" s="197"/>
      <c r="AC210" s="199"/>
      <c r="AD210" s="199"/>
      <c r="AE210" s="199"/>
      <c r="AF210" s="199"/>
      <c r="AG210" s="199"/>
      <c r="AH210" s="199"/>
      <c r="AI210" s="199"/>
      <c r="AJ210" s="199"/>
      <c r="AK210" s="199"/>
      <c r="AL210" s="199"/>
      <c r="AM210" s="199"/>
      <c r="AN210" s="199"/>
      <c r="AO210" s="199"/>
      <c r="AP210" s="200"/>
      <c r="AQ210" s="200"/>
      <c r="AR210" s="200"/>
      <c r="AS210" s="200"/>
    </row>
    <row r="211" ht="15.75" customHeight="1">
      <c r="A211" s="196"/>
      <c r="B211" s="197"/>
      <c r="C211" s="192"/>
      <c r="D211" s="193"/>
      <c r="E211" s="219"/>
      <c r="F211" s="195"/>
      <c r="G211" s="196"/>
      <c r="H211" s="197"/>
      <c r="I211" s="196"/>
      <c r="J211" s="197"/>
      <c r="K211" s="197"/>
      <c r="L211" s="197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8"/>
      <c r="Z211" s="198"/>
      <c r="AA211" s="197"/>
      <c r="AB211" s="197"/>
      <c r="AC211" s="199"/>
      <c r="AD211" s="199"/>
      <c r="AE211" s="199"/>
      <c r="AF211" s="199"/>
      <c r="AG211" s="199"/>
      <c r="AH211" s="199"/>
      <c r="AI211" s="199"/>
      <c r="AJ211" s="199"/>
      <c r="AK211" s="199"/>
      <c r="AL211" s="199"/>
      <c r="AM211" s="199"/>
      <c r="AN211" s="199"/>
      <c r="AO211" s="199"/>
      <c r="AP211" s="200"/>
      <c r="AQ211" s="200"/>
      <c r="AR211" s="200"/>
      <c r="AS211" s="200"/>
    </row>
    <row r="212" ht="15.75" customHeight="1">
      <c r="A212" s="196"/>
      <c r="B212" s="197"/>
      <c r="C212" s="192"/>
      <c r="D212" s="193"/>
      <c r="E212" s="219"/>
      <c r="F212" s="195"/>
      <c r="G212" s="196"/>
      <c r="H212" s="197"/>
      <c r="I212" s="196"/>
      <c r="J212" s="197"/>
      <c r="K212" s="197"/>
      <c r="L212" s="197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8"/>
      <c r="Z212" s="198"/>
      <c r="AA212" s="197"/>
      <c r="AB212" s="197"/>
      <c r="AC212" s="199"/>
      <c r="AD212" s="199"/>
      <c r="AE212" s="199"/>
      <c r="AF212" s="199"/>
      <c r="AG212" s="199"/>
      <c r="AH212" s="199"/>
      <c r="AI212" s="199"/>
      <c r="AJ212" s="199"/>
      <c r="AK212" s="199"/>
      <c r="AL212" s="199"/>
      <c r="AM212" s="199"/>
      <c r="AN212" s="199"/>
      <c r="AO212" s="199"/>
      <c r="AP212" s="200"/>
      <c r="AQ212" s="200"/>
      <c r="AR212" s="200"/>
      <c r="AS212" s="200"/>
    </row>
    <row r="213" ht="15.75" customHeight="1">
      <c r="A213" s="196"/>
      <c r="B213" s="197"/>
      <c r="C213" s="192"/>
      <c r="D213" s="193"/>
      <c r="E213" s="219"/>
      <c r="F213" s="195"/>
      <c r="G213" s="196"/>
      <c r="H213" s="197"/>
      <c r="I213" s="196"/>
      <c r="J213" s="197"/>
      <c r="K213" s="197"/>
      <c r="L213" s="197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8"/>
      <c r="Z213" s="198"/>
      <c r="AA213" s="197"/>
      <c r="AB213" s="197"/>
      <c r="AC213" s="199"/>
      <c r="AD213" s="199"/>
      <c r="AE213" s="199"/>
      <c r="AF213" s="199"/>
      <c r="AG213" s="199"/>
      <c r="AH213" s="199"/>
      <c r="AI213" s="199"/>
      <c r="AJ213" s="199"/>
      <c r="AK213" s="199"/>
      <c r="AL213" s="199"/>
      <c r="AM213" s="199"/>
      <c r="AN213" s="199"/>
      <c r="AO213" s="199"/>
      <c r="AP213" s="200"/>
      <c r="AQ213" s="200"/>
      <c r="AR213" s="200"/>
      <c r="AS213" s="200"/>
    </row>
    <row r="214" ht="15.75" customHeight="1">
      <c r="A214" s="196"/>
      <c r="B214" s="197"/>
      <c r="C214" s="192"/>
      <c r="D214" s="193"/>
      <c r="E214" s="219"/>
      <c r="F214" s="195"/>
      <c r="G214" s="196"/>
      <c r="H214" s="197"/>
      <c r="I214" s="196"/>
      <c r="J214" s="197"/>
      <c r="K214" s="197"/>
      <c r="L214" s="197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8"/>
      <c r="Z214" s="198"/>
      <c r="AA214" s="197"/>
      <c r="AB214" s="197"/>
      <c r="AC214" s="199"/>
      <c r="AD214" s="199"/>
      <c r="AE214" s="199"/>
      <c r="AF214" s="199"/>
      <c r="AG214" s="199"/>
      <c r="AH214" s="199"/>
      <c r="AI214" s="199"/>
      <c r="AJ214" s="199"/>
      <c r="AK214" s="199"/>
      <c r="AL214" s="199"/>
      <c r="AM214" s="199"/>
      <c r="AN214" s="199"/>
      <c r="AO214" s="199"/>
      <c r="AP214" s="200"/>
      <c r="AQ214" s="200"/>
      <c r="AR214" s="200"/>
      <c r="AS214" s="200"/>
    </row>
    <row r="215" ht="15.75" customHeight="1">
      <c r="A215" s="196"/>
      <c r="B215" s="197"/>
      <c r="C215" s="192"/>
      <c r="D215" s="193"/>
      <c r="E215" s="219"/>
      <c r="F215" s="195"/>
      <c r="G215" s="196"/>
      <c r="H215" s="197"/>
      <c r="I215" s="196"/>
      <c r="J215" s="197"/>
      <c r="K215" s="197"/>
      <c r="L215" s="197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8"/>
      <c r="Z215" s="198"/>
      <c r="AA215" s="197"/>
      <c r="AB215" s="197"/>
      <c r="AC215" s="199"/>
      <c r="AD215" s="199"/>
      <c r="AE215" s="199"/>
      <c r="AF215" s="199"/>
      <c r="AG215" s="199"/>
      <c r="AH215" s="199"/>
      <c r="AI215" s="199"/>
      <c r="AJ215" s="199"/>
      <c r="AK215" s="199"/>
      <c r="AL215" s="199"/>
      <c r="AM215" s="199"/>
      <c r="AN215" s="199"/>
      <c r="AO215" s="199"/>
      <c r="AP215" s="200"/>
      <c r="AQ215" s="200"/>
      <c r="AR215" s="200"/>
      <c r="AS215" s="200"/>
    </row>
    <row r="216" ht="15.75" customHeight="1">
      <c r="A216" s="196"/>
      <c r="B216" s="197"/>
      <c r="C216" s="192"/>
      <c r="D216" s="193"/>
      <c r="E216" s="219"/>
      <c r="F216" s="195"/>
      <c r="G216" s="196"/>
      <c r="H216" s="197"/>
      <c r="I216" s="196"/>
      <c r="J216" s="197"/>
      <c r="K216" s="197"/>
      <c r="L216" s="197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8"/>
      <c r="Z216" s="198"/>
      <c r="AA216" s="197"/>
      <c r="AB216" s="197"/>
      <c r="AC216" s="199"/>
      <c r="AD216" s="199"/>
      <c r="AE216" s="199"/>
      <c r="AF216" s="199"/>
      <c r="AG216" s="199"/>
      <c r="AH216" s="199"/>
      <c r="AI216" s="199"/>
      <c r="AJ216" s="199"/>
      <c r="AK216" s="199"/>
      <c r="AL216" s="199"/>
      <c r="AM216" s="199"/>
      <c r="AN216" s="199"/>
      <c r="AO216" s="199"/>
      <c r="AP216" s="200"/>
      <c r="AQ216" s="200"/>
      <c r="AR216" s="200"/>
      <c r="AS216" s="200"/>
    </row>
    <row r="217" ht="15.75" customHeight="1">
      <c r="A217" s="196"/>
      <c r="B217" s="197"/>
      <c r="C217" s="192"/>
      <c r="D217" s="193"/>
      <c r="E217" s="219"/>
      <c r="F217" s="195"/>
      <c r="G217" s="196"/>
      <c r="H217" s="197"/>
      <c r="I217" s="196"/>
      <c r="J217" s="197"/>
      <c r="K217" s="197"/>
      <c r="L217" s="197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8"/>
      <c r="Z217" s="198"/>
      <c r="AA217" s="197"/>
      <c r="AB217" s="197"/>
      <c r="AC217" s="199"/>
      <c r="AD217" s="199"/>
      <c r="AE217" s="199"/>
      <c r="AF217" s="199"/>
      <c r="AG217" s="199"/>
      <c r="AH217" s="199"/>
      <c r="AI217" s="199"/>
      <c r="AJ217" s="199"/>
      <c r="AK217" s="199"/>
      <c r="AL217" s="199"/>
      <c r="AM217" s="199"/>
      <c r="AN217" s="199"/>
      <c r="AO217" s="199"/>
      <c r="AP217" s="200"/>
      <c r="AQ217" s="200"/>
      <c r="AR217" s="200"/>
      <c r="AS217" s="200"/>
    </row>
    <row r="218" ht="15.75" customHeight="1">
      <c r="A218" s="196"/>
      <c r="B218" s="197"/>
      <c r="C218" s="192"/>
      <c r="D218" s="193"/>
      <c r="E218" s="219"/>
      <c r="F218" s="195"/>
      <c r="G218" s="196"/>
      <c r="H218" s="197"/>
      <c r="I218" s="196"/>
      <c r="J218" s="197"/>
      <c r="K218" s="197"/>
      <c r="L218" s="197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8"/>
      <c r="Z218" s="198"/>
      <c r="AA218" s="197"/>
      <c r="AB218" s="197"/>
      <c r="AC218" s="199"/>
      <c r="AD218" s="199"/>
      <c r="AE218" s="199"/>
      <c r="AF218" s="199"/>
      <c r="AG218" s="199"/>
      <c r="AH218" s="199"/>
      <c r="AI218" s="199"/>
      <c r="AJ218" s="199"/>
      <c r="AK218" s="199"/>
      <c r="AL218" s="199"/>
      <c r="AM218" s="199"/>
      <c r="AN218" s="199"/>
      <c r="AO218" s="199"/>
      <c r="AP218" s="200"/>
      <c r="AQ218" s="200"/>
      <c r="AR218" s="200"/>
      <c r="AS218" s="200"/>
    </row>
    <row r="219" ht="15.75" customHeight="1">
      <c r="A219" s="196"/>
      <c r="B219" s="197"/>
      <c r="C219" s="192"/>
      <c r="D219" s="193"/>
      <c r="E219" s="219"/>
      <c r="F219" s="195"/>
      <c r="G219" s="196"/>
      <c r="H219" s="197"/>
      <c r="I219" s="196"/>
      <c r="J219" s="197"/>
      <c r="K219" s="197"/>
      <c r="L219" s="197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8"/>
      <c r="Z219" s="198"/>
      <c r="AA219" s="197"/>
      <c r="AB219" s="197"/>
      <c r="AC219" s="199"/>
      <c r="AD219" s="199"/>
      <c r="AE219" s="199"/>
      <c r="AF219" s="199"/>
      <c r="AG219" s="199"/>
      <c r="AH219" s="199"/>
      <c r="AI219" s="199"/>
      <c r="AJ219" s="199"/>
      <c r="AK219" s="199"/>
      <c r="AL219" s="199"/>
      <c r="AM219" s="199"/>
      <c r="AN219" s="199"/>
      <c r="AO219" s="199"/>
      <c r="AP219" s="200"/>
      <c r="AQ219" s="200"/>
      <c r="AR219" s="200"/>
      <c r="AS219" s="200"/>
    </row>
    <row r="220" ht="15.75" customHeight="1">
      <c r="A220" s="196"/>
      <c r="B220" s="197"/>
      <c r="C220" s="192"/>
      <c r="D220" s="193"/>
      <c r="E220" s="219"/>
      <c r="F220" s="195"/>
      <c r="G220" s="196"/>
      <c r="H220" s="197"/>
      <c r="I220" s="196"/>
      <c r="J220" s="197"/>
      <c r="K220" s="197"/>
      <c r="L220" s="197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8"/>
      <c r="Z220" s="198"/>
      <c r="AA220" s="197"/>
      <c r="AB220" s="197"/>
      <c r="AC220" s="199"/>
      <c r="AD220" s="199"/>
      <c r="AE220" s="199"/>
      <c r="AF220" s="199"/>
      <c r="AG220" s="199"/>
      <c r="AH220" s="199"/>
      <c r="AI220" s="199"/>
      <c r="AJ220" s="199"/>
      <c r="AK220" s="199"/>
      <c r="AL220" s="199"/>
      <c r="AM220" s="199"/>
      <c r="AN220" s="199"/>
      <c r="AO220" s="199"/>
      <c r="AP220" s="200"/>
      <c r="AQ220" s="200"/>
      <c r="AR220" s="200"/>
      <c r="AS220" s="200"/>
    </row>
    <row r="221" ht="15.75" customHeight="1">
      <c r="A221" s="196"/>
      <c r="B221" s="197"/>
      <c r="C221" s="192"/>
      <c r="D221" s="193"/>
      <c r="E221" s="219"/>
      <c r="F221" s="195"/>
      <c r="G221" s="196"/>
      <c r="H221" s="197"/>
      <c r="I221" s="196"/>
      <c r="J221" s="197"/>
      <c r="K221" s="197"/>
      <c r="L221" s="197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8"/>
      <c r="Z221" s="198"/>
      <c r="AA221" s="197"/>
      <c r="AB221" s="197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200"/>
      <c r="AQ221" s="200"/>
      <c r="AR221" s="200"/>
      <c r="AS221" s="200"/>
    </row>
    <row r="222" ht="15.75" customHeight="1">
      <c r="A222" s="196"/>
      <c r="B222" s="197"/>
      <c r="C222" s="192"/>
      <c r="D222" s="193"/>
      <c r="E222" s="219"/>
      <c r="F222" s="195"/>
      <c r="G222" s="196"/>
      <c r="H222" s="197"/>
      <c r="I222" s="196"/>
      <c r="J222" s="197"/>
      <c r="K222" s="197"/>
      <c r="L222" s="197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8"/>
      <c r="Z222" s="198"/>
      <c r="AA222" s="197"/>
      <c r="AB222" s="197"/>
      <c r="AC222" s="199"/>
      <c r="AD222" s="199"/>
      <c r="AE222" s="199"/>
      <c r="AF222" s="199"/>
      <c r="AG222" s="199"/>
      <c r="AH222" s="199"/>
      <c r="AI222" s="199"/>
      <c r="AJ222" s="199"/>
      <c r="AK222" s="199"/>
      <c r="AL222" s="199"/>
      <c r="AM222" s="199"/>
      <c r="AN222" s="199"/>
      <c r="AO222" s="199"/>
      <c r="AP222" s="200"/>
      <c r="AQ222" s="200"/>
      <c r="AR222" s="200"/>
      <c r="AS222" s="200"/>
    </row>
    <row r="223" ht="15.75" customHeight="1">
      <c r="A223" s="196"/>
      <c r="B223" s="197"/>
      <c r="C223" s="192"/>
      <c r="D223" s="193"/>
      <c r="E223" s="219"/>
      <c r="F223" s="195"/>
      <c r="G223" s="196"/>
      <c r="H223" s="197"/>
      <c r="I223" s="196"/>
      <c r="J223" s="197"/>
      <c r="K223" s="197"/>
      <c r="L223" s="197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8"/>
      <c r="Z223" s="198"/>
      <c r="AA223" s="197"/>
      <c r="AB223" s="197"/>
      <c r="AC223" s="199"/>
      <c r="AD223" s="199"/>
      <c r="AE223" s="199"/>
      <c r="AF223" s="199"/>
      <c r="AG223" s="199"/>
      <c r="AH223" s="199"/>
      <c r="AI223" s="199"/>
      <c r="AJ223" s="199"/>
      <c r="AK223" s="199"/>
      <c r="AL223" s="199"/>
      <c r="AM223" s="199"/>
      <c r="AN223" s="199"/>
      <c r="AO223" s="199"/>
      <c r="AP223" s="200"/>
      <c r="AQ223" s="200"/>
      <c r="AR223" s="200"/>
      <c r="AS223" s="200"/>
    </row>
    <row r="224" ht="15.75" customHeight="1">
      <c r="A224" s="196"/>
      <c r="B224" s="197"/>
      <c r="C224" s="192"/>
      <c r="D224" s="193"/>
      <c r="E224" s="219"/>
      <c r="F224" s="195"/>
      <c r="G224" s="196"/>
      <c r="H224" s="197"/>
      <c r="I224" s="196"/>
      <c r="J224" s="197"/>
      <c r="K224" s="197"/>
      <c r="L224" s="197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8"/>
      <c r="Z224" s="198"/>
      <c r="AA224" s="197"/>
      <c r="AB224" s="197"/>
      <c r="AC224" s="199"/>
      <c r="AD224" s="199"/>
      <c r="AE224" s="199"/>
      <c r="AF224" s="199"/>
      <c r="AG224" s="199"/>
      <c r="AH224" s="199"/>
      <c r="AI224" s="199"/>
      <c r="AJ224" s="199"/>
      <c r="AK224" s="199"/>
      <c r="AL224" s="199"/>
      <c r="AM224" s="199"/>
      <c r="AN224" s="199"/>
      <c r="AO224" s="199"/>
      <c r="AP224" s="200"/>
      <c r="AQ224" s="200"/>
      <c r="AR224" s="200"/>
      <c r="AS224" s="200"/>
    </row>
    <row r="225" ht="15.75" customHeight="1">
      <c r="A225" s="196"/>
      <c r="B225" s="197"/>
      <c r="C225" s="192"/>
      <c r="D225" s="193"/>
      <c r="E225" s="219"/>
      <c r="F225" s="195"/>
      <c r="G225" s="196"/>
      <c r="H225" s="197"/>
      <c r="I225" s="196"/>
      <c r="J225" s="197"/>
      <c r="K225" s="197"/>
      <c r="L225" s="197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8"/>
      <c r="Z225" s="198"/>
      <c r="AA225" s="197"/>
      <c r="AB225" s="197"/>
      <c r="AC225" s="199"/>
      <c r="AD225" s="199"/>
      <c r="AE225" s="199"/>
      <c r="AF225" s="199"/>
      <c r="AG225" s="199"/>
      <c r="AH225" s="199"/>
      <c r="AI225" s="199"/>
      <c r="AJ225" s="199"/>
      <c r="AK225" s="199"/>
      <c r="AL225" s="199"/>
      <c r="AM225" s="199"/>
      <c r="AN225" s="199"/>
      <c r="AO225" s="199"/>
      <c r="AP225" s="200"/>
      <c r="AQ225" s="200"/>
      <c r="AR225" s="200"/>
      <c r="AS225" s="200"/>
    </row>
    <row r="226" ht="15.75" customHeight="1">
      <c r="A226" s="196"/>
      <c r="B226" s="197"/>
      <c r="C226" s="192"/>
      <c r="D226" s="193"/>
      <c r="E226" s="219"/>
      <c r="F226" s="195"/>
      <c r="G226" s="196"/>
      <c r="H226" s="197"/>
      <c r="I226" s="196"/>
      <c r="J226" s="197"/>
      <c r="K226" s="197"/>
      <c r="L226" s="197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8"/>
      <c r="Z226" s="198"/>
      <c r="AA226" s="197"/>
      <c r="AB226" s="197"/>
      <c r="AC226" s="199"/>
      <c r="AD226" s="199"/>
      <c r="AE226" s="199"/>
      <c r="AF226" s="199"/>
      <c r="AG226" s="199"/>
      <c r="AH226" s="199"/>
      <c r="AI226" s="199"/>
      <c r="AJ226" s="199"/>
      <c r="AK226" s="199"/>
      <c r="AL226" s="199"/>
      <c r="AM226" s="199"/>
      <c r="AN226" s="199"/>
      <c r="AO226" s="199"/>
      <c r="AP226" s="200"/>
      <c r="AQ226" s="200"/>
      <c r="AR226" s="200"/>
      <c r="AS226" s="200"/>
    </row>
    <row r="227" ht="15.75" customHeight="1">
      <c r="A227" s="196"/>
      <c r="B227" s="197"/>
      <c r="C227" s="192"/>
      <c r="D227" s="193"/>
      <c r="E227" s="219"/>
      <c r="F227" s="195"/>
      <c r="G227" s="196"/>
      <c r="H227" s="197"/>
      <c r="I227" s="196"/>
      <c r="J227" s="197"/>
      <c r="K227" s="197"/>
      <c r="L227" s="197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8"/>
      <c r="Z227" s="198"/>
      <c r="AA227" s="197"/>
      <c r="AB227" s="197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200"/>
      <c r="AQ227" s="200"/>
      <c r="AR227" s="200"/>
      <c r="AS227" s="200"/>
    </row>
    <row r="228" ht="15.75" customHeight="1">
      <c r="A228" s="196"/>
      <c r="B228" s="197"/>
      <c r="C228" s="192"/>
      <c r="D228" s="193"/>
      <c r="E228" s="219"/>
      <c r="F228" s="195"/>
      <c r="G228" s="196"/>
      <c r="H228" s="197"/>
      <c r="I228" s="196"/>
      <c r="J228" s="197"/>
      <c r="K228" s="197"/>
      <c r="L228" s="197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8"/>
      <c r="Z228" s="198"/>
      <c r="AA228" s="197"/>
      <c r="AB228" s="197"/>
      <c r="AC228" s="199"/>
      <c r="AD228" s="199"/>
      <c r="AE228" s="199"/>
      <c r="AF228" s="199"/>
      <c r="AG228" s="199"/>
      <c r="AH228" s="199"/>
      <c r="AI228" s="199"/>
      <c r="AJ228" s="199"/>
      <c r="AK228" s="199"/>
      <c r="AL228" s="199"/>
      <c r="AM228" s="199"/>
      <c r="AN228" s="199"/>
      <c r="AO228" s="199"/>
      <c r="AP228" s="200"/>
      <c r="AQ228" s="200"/>
      <c r="AR228" s="200"/>
      <c r="AS228" s="200"/>
    </row>
    <row r="229" ht="15.75" customHeight="1">
      <c r="A229" s="196"/>
      <c r="B229" s="197"/>
      <c r="C229" s="192"/>
      <c r="D229" s="193"/>
      <c r="E229" s="219"/>
      <c r="F229" s="195"/>
      <c r="G229" s="196"/>
      <c r="H229" s="197"/>
      <c r="I229" s="196"/>
      <c r="J229" s="197"/>
      <c r="K229" s="197"/>
      <c r="L229" s="197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8"/>
      <c r="Z229" s="198"/>
      <c r="AA229" s="197"/>
      <c r="AB229" s="197"/>
      <c r="AC229" s="199"/>
      <c r="AD229" s="199"/>
      <c r="AE229" s="199"/>
      <c r="AF229" s="199"/>
      <c r="AG229" s="199"/>
      <c r="AH229" s="199"/>
      <c r="AI229" s="199"/>
      <c r="AJ229" s="199"/>
      <c r="AK229" s="199"/>
      <c r="AL229" s="199"/>
      <c r="AM229" s="199"/>
      <c r="AN229" s="199"/>
      <c r="AO229" s="199"/>
      <c r="AP229" s="200"/>
      <c r="AQ229" s="200"/>
      <c r="AR229" s="200"/>
      <c r="AS229" s="200"/>
    </row>
    <row r="230" ht="15.75" customHeight="1">
      <c r="A230" s="196"/>
      <c r="B230" s="197"/>
      <c r="C230" s="192"/>
      <c r="D230" s="193"/>
      <c r="E230" s="219"/>
      <c r="F230" s="195"/>
      <c r="G230" s="196"/>
      <c r="H230" s="197"/>
      <c r="I230" s="196"/>
      <c r="J230" s="197"/>
      <c r="K230" s="197"/>
      <c r="L230" s="197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8"/>
      <c r="Z230" s="198"/>
      <c r="AA230" s="197"/>
      <c r="AB230" s="197"/>
      <c r="AC230" s="199"/>
      <c r="AD230" s="199"/>
      <c r="AE230" s="199"/>
      <c r="AF230" s="199"/>
      <c r="AG230" s="199"/>
      <c r="AH230" s="199"/>
      <c r="AI230" s="199"/>
      <c r="AJ230" s="199"/>
      <c r="AK230" s="199"/>
      <c r="AL230" s="199"/>
      <c r="AM230" s="199"/>
      <c r="AN230" s="199"/>
      <c r="AO230" s="199"/>
      <c r="AP230" s="200"/>
      <c r="AQ230" s="200"/>
      <c r="AR230" s="200"/>
      <c r="AS230" s="200"/>
    </row>
    <row r="231" ht="15.75" customHeight="1">
      <c r="A231" s="196"/>
      <c r="B231" s="197"/>
      <c r="C231" s="192"/>
      <c r="D231" s="193"/>
      <c r="E231" s="219"/>
      <c r="F231" s="195"/>
      <c r="G231" s="196"/>
      <c r="H231" s="197"/>
      <c r="I231" s="196"/>
      <c r="J231" s="197"/>
      <c r="K231" s="197"/>
      <c r="L231" s="197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8"/>
      <c r="Z231" s="198"/>
      <c r="AA231" s="197"/>
      <c r="AB231" s="197"/>
      <c r="AC231" s="199"/>
      <c r="AD231" s="199"/>
      <c r="AE231" s="199"/>
      <c r="AF231" s="199"/>
      <c r="AG231" s="199"/>
      <c r="AH231" s="199"/>
      <c r="AI231" s="199"/>
      <c r="AJ231" s="199"/>
      <c r="AK231" s="199"/>
      <c r="AL231" s="199"/>
      <c r="AM231" s="199"/>
      <c r="AN231" s="199"/>
      <c r="AO231" s="199"/>
      <c r="AP231" s="200"/>
      <c r="AQ231" s="200"/>
      <c r="AR231" s="200"/>
      <c r="AS231" s="200"/>
    </row>
    <row r="232" ht="15.75" customHeight="1">
      <c r="A232" s="196"/>
      <c r="B232" s="197"/>
      <c r="C232" s="192"/>
      <c r="D232" s="193"/>
      <c r="E232" s="219"/>
      <c r="F232" s="195"/>
      <c r="G232" s="196"/>
      <c r="H232" s="197"/>
      <c r="I232" s="196"/>
      <c r="J232" s="197"/>
      <c r="K232" s="197"/>
      <c r="L232" s="197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8"/>
      <c r="Z232" s="198"/>
      <c r="AA232" s="197"/>
      <c r="AB232" s="197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200"/>
      <c r="AQ232" s="200"/>
      <c r="AR232" s="200"/>
      <c r="AS232" s="200"/>
    </row>
    <row r="233" ht="15.75" customHeight="1">
      <c r="A233" s="196"/>
      <c r="B233" s="197"/>
      <c r="C233" s="192"/>
      <c r="D233" s="193"/>
      <c r="E233" s="219"/>
      <c r="F233" s="195"/>
      <c r="G233" s="196"/>
      <c r="H233" s="197"/>
      <c r="I233" s="196"/>
      <c r="J233" s="197"/>
      <c r="K233" s="197"/>
      <c r="L233" s="197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8"/>
      <c r="Z233" s="198"/>
      <c r="AA233" s="197"/>
      <c r="AB233" s="197"/>
      <c r="AC233" s="199"/>
      <c r="AD233" s="199"/>
      <c r="AE233" s="199"/>
      <c r="AF233" s="199"/>
      <c r="AG233" s="199"/>
      <c r="AH233" s="199"/>
      <c r="AI233" s="199"/>
      <c r="AJ233" s="199"/>
      <c r="AK233" s="199"/>
      <c r="AL233" s="199"/>
      <c r="AM233" s="199"/>
      <c r="AN233" s="199"/>
      <c r="AO233" s="199"/>
      <c r="AP233" s="200"/>
      <c r="AQ233" s="200"/>
      <c r="AR233" s="200"/>
      <c r="AS233" s="200"/>
    </row>
    <row r="234" ht="15.75" customHeight="1">
      <c r="A234" s="196"/>
      <c r="B234" s="197"/>
      <c r="C234" s="192"/>
      <c r="D234" s="193"/>
      <c r="E234" s="219"/>
      <c r="F234" s="195"/>
      <c r="G234" s="196"/>
      <c r="H234" s="197"/>
      <c r="I234" s="196"/>
      <c r="J234" s="197"/>
      <c r="K234" s="197"/>
      <c r="L234" s="197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8"/>
      <c r="Z234" s="198"/>
      <c r="AA234" s="197"/>
      <c r="AB234" s="197"/>
      <c r="AC234" s="199"/>
      <c r="AD234" s="199"/>
      <c r="AE234" s="199"/>
      <c r="AF234" s="199"/>
      <c r="AG234" s="199"/>
      <c r="AH234" s="199"/>
      <c r="AI234" s="199"/>
      <c r="AJ234" s="199"/>
      <c r="AK234" s="199"/>
      <c r="AL234" s="199"/>
      <c r="AM234" s="199"/>
      <c r="AN234" s="199"/>
      <c r="AO234" s="199"/>
      <c r="AP234" s="200"/>
      <c r="AQ234" s="200"/>
      <c r="AR234" s="200"/>
      <c r="AS234" s="200"/>
    </row>
    <row r="235" ht="15.75" customHeight="1">
      <c r="A235" s="196"/>
      <c r="B235" s="197"/>
      <c r="C235" s="192"/>
      <c r="D235" s="193"/>
      <c r="E235" s="219"/>
      <c r="F235" s="195"/>
      <c r="G235" s="196"/>
      <c r="H235" s="197"/>
      <c r="I235" s="196"/>
      <c r="J235" s="197"/>
      <c r="K235" s="197"/>
      <c r="L235" s="197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8"/>
      <c r="Z235" s="198"/>
      <c r="AA235" s="197"/>
      <c r="AB235" s="197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200"/>
      <c r="AQ235" s="200"/>
      <c r="AR235" s="200"/>
      <c r="AS235" s="200"/>
    </row>
    <row r="236" ht="15.75" customHeight="1">
      <c r="A236" s="196"/>
      <c r="B236" s="197"/>
      <c r="C236" s="192"/>
      <c r="D236" s="193"/>
      <c r="E236" s="219"/>
      <c r="F236" s="195"/>
      <c r="G236" s="196"/>
      <c r="H236" s="197"/>
      <c r="I236" s="196"/>
      <c r="J236" s="197"/>
      <c r="K236" s="197"/>
      <c r="L236" s="197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8"/>
      <c r="Z236" s="198"/>
      <c r="AA236" s="197"/>
      <c r="AB236" s="197"/>
      <c r="AC236" s="199"/>
      <c r="AD236" s="199"/>
      <c r="AE236" s="199"/>
      <c r="AF236" s="199"/>
      <c r="AG236" s="199"/>
      <c r="AH236" s="199"/>
      <c r="AI236" s="199"/>
      <c r="AJ236" s="199"/>
      <c r="AK236" s="199"/>
      <c r="AL236" s="199"/>
      <c r="AM236" s="199"/>
      <c r="AN236" s="199"/>
      <c r="AO236" s="199"/>
      <c r="AP236" s="200"/>
      <c r="AQ236" s="200"/>
      <c r="AR236" s="200"/>
      <c r="AS236" s="200"/>
    </row>
    <row r="237" ht="15.75" customHeight="1">
      <c r="A237" s="196"/>
      <c r="B237" s="197"/>
      <c r="C237" s="192"/>
      <c r="D237" s="193"/>
      <c r="E237" s="219"/>
      <c r="F237" s="195"/>
      <c r="G237" s="196"/>
      <c r="H237" s="197"/>
      <c r="I237" s="196"/>
      <c r="J237" s="197"/>
      <c r="K237" s="197"/>
      <c r="L237" s="197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8"/>
      <c r="Z237" s="198"/>
      <c r="AA237" s="197"/>
      <c r="AB237" s="197"/>
      <c r="AC237" s="199"/>
      <c r="AD237" s="199"/>
      <c r="AE237" s="199"/>
      <c r="AF237" s="199"/>
      <c r="AG237" s="199"/>
      <c r="AH237" s="199"/>
      <c r="AI237" s="199"/>
      <c r="AJ237" s="199"/>
      <c r="AK237" s="199"/>
      <c r="AL237" s="199"/>
      <c r="AM237" s="199"/>
      <c r="AN237" s="199"/>
      <c r="AO237" s="199"/>
      <c r="AP237" s="200"/>
      <c r="AQ237" s="200"/>
      <c r="AR237" s="200"/>
      <c r="AS237" s="200"/>
    </row>
    <row r="238" ht="15.75" customHeight="1">
      <c r="A238" s="196"/>
      <c r="B238" s="197"/>
      <c r="C238" s="192"/>
      <c r="D238" s="193"/>
      <c r="E238" s="219"/>
      <c r="F238" s="195"/>
      <c r="G238" s="196"/>
      <c r="H238" s="197"/>
      <c r="I238" s="196"/>
      <c r="J238" s="197"/>
      <c r="K238" s="197"/>
      <c r="L238" s="197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8"/>
      <c r="Z238" s="198"/>
      <c r="AA238" s="197"/>
      <c r="AB238" s="197"/>
      <c r="AC238" s="199"/>
      <c r="AD238" s="199"/>
      <c r="AE238" s="199"/>
      <c r="AF238" s="199"/>
      <c r="AG238" s="199"/>
      <c r="AH238" s="199"/>
      <c r="AI238" s="199"/>
      <c r="AJ238" s="199"/>
      <c r="AK238" s="199"/>
      <c r="AL238" s="199"/>
      <c r="AM238" s="199"/>
      <c r="AN238" s="199"/>
      <c r="AO238" s="199"/>
      <c r="AP238" s="200"/>
      <c r="AQ238" s="200"/>
      <c r="AR238" s="200"/>
      <c r="AS238" s="200"/>
    </row>
    <row r="239" ht="15.75" customHeight="1">
      <c r="A239" s="196"/>
      <c r="B239" s="197"/>
      <c r="C239" s="192"/>
      <c r="D239" s="193"/>
      <c r="E239" s="219"/>
      <c r="F239" s="195"/>
      <c r="G239" s="196"/>
      <c r="H239" s="197"/>
      <c r="I239" s="196"/>
      <c r="J239" s="197"/>
      <c r="K239" s="197"/>
      <c r="L239" s="197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8"/>
      <c r="Z239" s="198"/>
      <c r="AA239" s="197"/>
      <c r="AB239" s="197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200"/>
      <c r="AQ239" s="200"/>
      <c r="AR239" s="200"/>
      <c r="AS239" s="200"/>
    </row>
    <row r="240" ht="15.75" customHeight="1">
      <c r="A240" s="196"/>
      <c r="B240" s="197"/>
      <c r="C240" s="192"/>
      <c r="D240" s="193"/>
      <c r="E240" s="219"/>
      <c r="F240" s="195"/>
      <c r="G240" s="196"/>
      <c r="H240" s="197"/>
      <c r="I240" s="196"/>
      <c r="J240" s="197"/>
      <c r="K240" s="197"/>
      <c r="L240" s="197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8"/>
      <c r="Z240" s="198"/>
      <c r="AA240" s="197"/>
      <c r="AB240" s="197"/>
      <c r="AC240" s="199"/>
      <c r="AD240" s="199"/>
      <c r="AE240" s="199"/>
      <c r="AF240" s="199"/>
      <c r="AG240" s="199"/>
      <c r="AH240" s="199"/>
      <c r="AI240" s="199"/>
      <c r="AJ240" s="199"/>
      <c r="AK240" s="199"/>
      <c r="AL240" s="199"/>
      <c r="AM240" s="199"/>
      <c r="AN240" s="199"/>
      <c r="AO240" s="199"/>
      <c r="AP240" s="200"/>
      <c r="AQ240" s="200"/>
      <c r="AR240" s="200"/>
      <c r="AS240" s="200"/>
    </row>
    <row r="241" ht="15.75" customHeight="1">
      <c r="A241" s="196"/>
      <c r="B241" s="197"/>
      <c r="C241" s="192"/>
      <c r="D241" s="193"/>
      <c r="E241" s="219"/>
      <c r="F241" s="195"/>
      <c r="G241" s="196"/>
      <c r="H241" s="197"/>
      <c r="I241" s="196"/>
      <c r="J241" s="197"/>
      <c r="K241" s="197"/>
      <c r="L241" s="197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8"/>
      <c r="Z241" s="198"/>
      <c r="AA241" s="197"/>
      <c r="AB241" s="197"/>
      <c r="AC241" s="199"/>
      <c r="AD241" s="199"/>
      <c r="AE241" s="199"/>
      <c r="AF241" s="199"/>
      <c r="AG241" s="199"/>
      <c r="AH241" s="199"/>
      <c r="AI241" s="199"/>
      <c r="AJ241" s="199"/>
      <c r="AK241" s="199"/>
      <c r="AL241" s="199"/>
      <c r="AM241" s="199"/>
      <c r="AN241" s="199"/>
      <c r="AO241" s="199"/>
      <c r="AP241" s="200"/>
      <c r="AQ241" s="200"/>
      <c r="AR241" s="200"/>
      <c r="AS241" s="200"/>
    </row>
    <row r="242" ht="15.75" customHeight="1">
      <c r="A242" s="196"/>
      <c r="B242" s="197"/>
      <c r="C242" s="192"/>
      <c r="D242" s="193"/>
      <c r="E242" s="219"/>
      <c r="F242" s="195"/>
      <c r="G242" s="196"/>
      <c r="H242" s="197"/>
      <c r="I242" s="196"/>
      <c r="J242" s="197"/>
      <c r="K242" s="197"/>
      <c r="L242" s="197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8"/>
      <c r="Z242" s="198"/>
      <c r="AA242" s="197"/>
      <c r="AB242" s="197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199"/>
      <c r="AM242" s="199"/>
      <c r="AN242" s="199"/>
      <c r="AO242" s="199"/>
      <c r="AP242" s="200"/>
      <c r="AQ242" s="200"/>
      <c r="AR242" s="200"/>
      <c r="AS242" s="200"/>
    </row>
    <row r="243" ht="15.75" customHeight="1">
      <c r="A243" s="196"/>
      <c r="B243" s="197"/>
      <c r="C243" s="192"/>
      <c r="D243" s="193"/>
      <c r="E243" s="219"/>
      <c r="F243" s="195"/>
      <c r="G243" s="196"/>
      <c r="H243" s="197"/>
      <c r="I243" s="196"/>
      <c r="J243" s="197"/>
      <c r="K243" s="197"/>
      <c r="L243" s="197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8"/>
      <c r="Z243" s="198"/>
      <c r="AA243" s="197"/>
      <c r="AB243" s="197"/>
      <c r="AC243" s="199"/>
      <c r="AD243" s="199"/>
      <c r="AE243" s="199"/>
      <c r="AF243" s="199"/>
      <c r="AG243" s="199"/>
      <c r="AH243" s="199"/>
      <c r="AI243" s="199"/>
      <c r="AJ243" s="199"/>
      <c r="AK243" s="199"/>
      <c r="AL243" s="199"/>
      <c r="AM243" s="199"/>
      <c r="AN243" s="199"/>
      <c r="AO243" s="199"/>
      <c r="AP243" s="200"/>
      <c r="AQ243" s="200"/>
      <c r="AR243" s="200"/>
      <c r="AS243" s="200"/>
    </row>
    <row r="244" ht="15.75" customHeight="1">
      <c r="A244" s="196"/>
      <c r="B244" s="197"/>
      <c r="C244" s="192"/>
      <c r="D244" s="193"/>
      <c r="E244" s="219"/>
      <c r="F244" s="195"/>
      <c r="G244" s="196"/>
      <c r="H244" s="197"/>
      <c r="I244" s="196"/>
      <c r="J244" s="197"/>
      <c r="K244" s="197"/>
      <c r="L244" s="197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8"/>
      <c r="Z244" s="198"/>
      <c r="AA244" s="197"/>
      <c r="AB244" s="197"/>
      <c r="AC244" s="199"/>
      <c r="AD244" s="199"/>
      <c r="AE244" s="199"/>
      <c r="AF244" s="199"/>
      <c r="AG244" s="199"/>
      <c r="AH244" s="199"/>
      <c r="AI244" s="199"/>
      <c r="AJ244" s="199"/>
      <c r="AK244" s="199"/>
      <c r="AL244" s="199"/>
      <c r="AM244" s="199"/>
      <c r="AN244" s="199"/>
      <c r="AO244" s="199"/>
      <c r="AP244" s="200"/>
      <c r="AQ244" s="200"/>
      <c r="AR244" s="200"/>
      <c r="AS244" s="200"/>
    </row>
    <row r="245" ht="15.75" customHeight="1">
      <c r="A245" s="196"/>
      <c r="B245" s="197"/>
      <c r="C245" s="192"/>
      <c r="D245" s="193"/>
      <c r="E245" s="219"/>
      <c r="F245" s="195"/>
      <c r="G245" s="196"/>
      <c r="H245" s="197"/>
      <c r="I245" s="196"/>
      <c r="J245" s="197"/>
      <c r="K245" s="197"/>
      <c r="L245" s="197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8"/>
      <c r="Z245" s="198"/>
      <c r="AA245" s="197"/>
      <c r="AB245" s="197"/>
      <c r="AC245" s="199"/>
      <c r="AD245" s="199"/>
      <c r="AE245" s="199"/>
      <c r="AF245" s="199"/>
      <c r="AG245" s="199"/>
      <c r="AH245" s="199"/>
      <c r="AI245" s="199"/>
      <c r="AJ245" s="199"/>
      <c r="AK245" s="199"/>
      <c r="AL245" s="199"/>
      <c r="AM245" s="199"/>
      <c r="AN245" s="199"/>
      <c r="AO245" s="199"/>
      <c r="AP245" s="200"/>
      <c r="AQ245" s="200"/>
      <c r="AR245" s="200"/>
      <c r="AS245" s="200"/>
    </row>
    <row r="246" ht="15.75" customHeight="1">
      <c r="A246" s="196"/>
      <c r="B246" s="197"/>
      <c r="C246" s="192"/>
      <c r="D246" s="193"/>
      <c r="E246" s="219"/>
      <c r="F246" s="195"/>
      <c r="G246" s="196"/>
      <c r="H246" s="197"/>
      <c r="I246" s="196"/>
      <c r="J246" s="197"/>
      <c r="K246" s="197"/>
      <c r="L246" s="197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8"/>
      <c r="Z246" s="198"/>
      <c r="AA246" s="197"/>
      <c r="AB246" s="197"/>
      <c r="AC246" s="199"/>
      <c r="AD246" s="199"/>
      <c r="AE246" s="199"/>
      <c r="AF246" s="199"/>
      <c r="AG246" s="199"/>
      <c r="AH246" s="199"/>
      <c r="AI246" s="199"/>
      <c r="AJ246" s="199"/>
      <c r="AK246" s="199"/>
      <c r="AL246" s="199"/>
      <c r="AM246" s="199"/>
      <c r="AN246" s="199"/>
      <c r="AO246" s="199"/>
      <c r="AP246" s="200"/>
      <c r="AQ246" s="200"/>
      <c r="AR246" s="200"/>
      <c r="AS246" s="200"/>
    </row>
    <row r="247" ht="15.75" customHeight="1">
      <c r="A247" s="196"/>
      <c r="B247" s="197"/>
      <c r="C247" s="192"/>
      <c r="D247" s="193"/>
      <c r="E247" s="219"/>
      <c r="F247" s="195"/>
      <c r="G247" s="196"/>
      <c r="H247" s="197"/>
      <c r="I247" s="196"/>
      <c r="J247" s="197"/>
      <c r="K247" s="197"/>
      <c r="L247" s="197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8"/>
      <c r="Z247" s="198"/>
      <c r="AA247" s="197"/>
      <c r="AB247" s="197"/>
      <c r="AC247" s="199"/>
      <c r="AD247" s="199"/>
      <c r="AE247" s="199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200"/>
      <c r="AQ247" s="200"/>
      <c r="AR247" s="200"/>
      <c r="AS247" s="200"/>
    </row>
    <row r="248" ht="15.75" customHeight="1">
      <c r="A248" s="196"/>
      <c r="B248" s="197"/>
      <c r="C248" s="192"/>
      <c r="D248" s="193"/>
      <c r="E248" s="219"/>
      <c r="F248" s="195"/>
      <c r="G248" s="196"/>
      <c r="H248" s="197"/>
      <c r="I248" s="196"/>
      <c r="J248" s="197"/>
      <c r="K248" s="197"/>
      <c r="L248" s="197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8"/>
      <c r="Z248" s="198"/>
      <c r="AA248" s="197"/>
      <c r="AB248" s="197"/>
      <c r="AC248" s="199"/>
      <c r="AD248" s="199"/>
      <c r="AE248" s="199"/>
      <c r="AF248" s="199"/>
      <c r="AG248" s="199"/>
      <c r="AH248" s="199"/>
      <c r="AI248" s="199"/>
      <c r="AJ248" s="199"/>
      <c r="AK248" s="199"/>
      <c r="AL248" s="199"/>
      <c r="AM248" s="199"/>
      <c r="AN248" s="199"/>
      <c r="AO248" s="199"/>
      <c r="AP248" s="200"/>
      <c r="AQ248" s="200"/>
      <c r="AR248" s="200"/>
      <c r="AS248" s="200"/>
    </row>
    <row r="249" ht="15.75" customHeight="1">
      <c r="A249" s="196"/>
      <c r="B249" s="197"/>
      <c r="C249" s="192"/>
      <c r="D249" s="193"/>
      <c r="E249" s="219"/>
      <c r="F249" s="195"/>
      <c r="G249" s="196"/>
      <c r="H249" s="197"/>
      <c r="I249" s="196"/>
      <c r="J249" s="197"/>
      <c r="K249" s="197"/>
      <c r="L249" s="197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8"/>
      <c r="Z249" s="198"/>
      <c r="AA249" s="197"/>
      <c r="AB249" s="197"/>
      <c r="AC249" s="199"/>
      <c r="AD249" s="199"/>
      <c r="AE249" s="199"/>
      <c r="AF249" s="199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200"/>
      <c r="AQ249" s="200"/>
      <c r="AR249" s="200"/>
      <c r="AS249" s="200"/>
    </row>
    <row r="250" ht="15.75" customHeight="1">
      <c r="A250" s="196"/>
      <c r="B250" s="197"/>
      <c r="C250" s="192"/>
      <c r="D250" s="193"/>
      <c r="E250" s="219"/>
      <c r="F250" s="195"/>
      <c r="G250" s="196"/>
      <c r="H250" s="197"/>
      <c r="I250" s="196"/>
      <c r="J250" s="197"/>
      <c r="K250" s="197"/>
      <c r="L250" s="197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8"/>
      <c r="Z250" s="198"/>
      <c r="AA250" s="197"/>
      <c r="AB250" s="197"/>
      <c r="AC250" s="199"/>
      <c r="AD250" s="199"/>
      <c r="AE250" s="199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200"/>
      <c r="AQ250" s="200"/>
      <c r="AR250" s="200"/>
      <c r="AS250" s="200"/>
    </row>
    <row r="251" ht="15.75" customHeight="1">
      <c r="A251" s="196"/>
      <c r="B251" s="197"/>
      <c r="C251" s="192"/>
      <c r="D251" s="193"/>
      <c r="E251" s="219"/>
      <c r="F251" s="195"/>
      <c r="G251" s="196"/>
      <c r="H251" s="197"/>
      <c r="I251" s="196"/>
      <c r="J251" s="197"/>
      <c r="K251" s="197"/>
      <c r="L251" s="197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8"/>
      <c r="Z251" s="198"/>
      <c r="AA251" s="197"/>
      <c r="AB251" s="197"/>
      <c r="AC251" s="199"/>
      <c r="AD251" s="199"/>
      <c r="AE251" s="199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200"/>
      <c r="AQ251" s="200"/>
      <c r="AR251" s="200"/>
      <c r="AS251" s="200"/>
    </row>
    <row r="252" ht="15.75" customHeight="1">
      <c r="A252" s="196"/>
      <c r="B252" s="197"/>
      <c r="C252" s="192"/>
      <c r="D252" s="193"/>
      <c r="E252" s="219"/>
      <c r="F252" s="195"/>
      <c r="G252" s="196"/>
      <c r="H252" s="197"/>
      <c r="I252" s="196"/>
      <c r="J252" s="197"/>
      <c r="K252" s="197"/>
      <c r="L252" s="197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8"/>
      <c r="Z252" s="198"/>
      <c r="AA252" s="197"/>
      <c r="AB252" s="197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200"/>
      <c r="AQ252" s="200"/>
      <c r="AR252" s="200"/>
      <c r="AS252" s="200"/>
    </row>
    <row r="253" ht="15.75" customHeight="1">
      <c r="A253" s="196"/>
      <c r="B253" s="197"/>
      <c r="C253" s="192"/>
      <c r="D253" s="193"/>
      <c r="E253" s="219"/>
      <c r="F253" s="195"/>
      <c r="G253" s="196"/>
      <c r="H253" s="197"/>
      <c r="I253" s="196"/>
      <c r="J253" s="197"/>
      <c r="K253" s="197"/>
      <c r="L253" s="197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8"/>
      <c r="Z253" s="198"/>
      <c r="AA253" s="197"/>
      <c r="AB253" s="197"/>
      <c r="AC253" s="199"/>
      <c r="AD253" s="199"/>
      <c r="AE253" s="199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200"/>
      <c r="AQ253" s="200"/>
      <c r="AR253" s="200"/>
      <c r="AS253" s="200"/>
    </row>
    <row r="254" ht="15.75" customHeight="1">
      <c r="A254" s="196"/>
      <c r="B254" s="197"/>
      <c r="C254" s="192"/>
      <c r="D254" s="193"/>
      <c r="E254" s="219"/>
      <c r="F254" s="195"/>
      <c r="G254" s="196"/>
      <c r="H254" s="197"/>
      <c r="I254" s="196"/>
      <c r="J254" s="197"/>
      <c r="K254" s="197"/>
      <c r="L254" s="197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8"/>
      <c r="Z254" s="198"/>
      <c r="AA254" s="197"/>
      <c r="AB254" s="197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200"/>
      <c r="AQ254" s="200"/>
      <c r="AR254" s="200"/>
      <c r="AS254" s="200"/>
    </row>
    <row r="255" ht="15.75" customHeight="1">
      <c r="A255" s="196"/>
      <c r="B255" s="197"/>
      <c r="C255" s="192"/>
      <c r="D255" s="193"/>
      <c r="E255" s="219"/>
      <c r="F255" s="195"/>
      <c r="G255" s="196"/>
      <c r="H255" s="197"/>
      <c r="I255" s="196"/>
      <c r="J255" s="197"/>
      <c r="K255" s="197"/>
      <c r="L255" s="197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8"/>
      <c r="Z255" s="198"/>
      <c r="AA255" s="197"/>
      <c r="AB255" s="197"/>
      <c r="AC255" s="199"/>
      <c r="AD255" s="199"/>
      <c r="AE255" s="199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200"/>
      <c r="AQ255" s="200"/>
      <c r="AR255" s="200"/>
      <c r="AS255" s="200"/>
    </row>
    <row r="256" ht="15.75" customHeight="1">
      <c r="A256" s="196"/>
      <c r="B256" s="197"/>
      <c r="C256" s="192"/>
      <c r="D256" s="193"/>
      <c r="E256" s="219"/>
      <c r="F256" s="195"/>
      <c r="G256" s="196"/>
      <c r="H256" s="197"/>
      <c r="I256" s="196"/>
      <c r="J256" s="197"/>
      <c r="K256" s="197"/>
      <c r="L256" s="197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8"/>
      <c r="Z256" s="198"/>
      <c r="AA256" s="197"/>
      <c r="AB256" s="197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200"/>
      <c r="AQ256" s="200"/>
      <c r="AR256" s="200"/>
      <c r="AS256" s="200"/>
    </row>
    <row r="257" ht="15.75" customHeight="1">
      <c r="A257" s="196"/>
      <c r="B257" s="197"/>
      <c r="C257" s="192"/>
      <c r="D257" s="193"/>
      <c r="E257" s="219"/>
      <c r="F257" s="195"/>
      <c r="G257" s="196"/>
      <c r="H257" s="197"/>
      <c r="I257" s="196"/>
      <c r="J257" s="197"/>
      <c r="K257" s="197"/>
      <c r="L257" s="197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8"/>
      <c r="Z257" s="198"/>
      <c r="AA257" s="197"/>
      <c r="AB257" s="197"/>
      <c r="AC257" s="199"/>
      <c r="AD257" s="199"/>
      <c r="AE257" s="199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200"/>
      <c r="AQ257" s="200"/>
      <c r="AR257" s="200"/>
      <c r="AS257" s="200"/>
    </row>
    <row r="258" ht="15.75" customHeight="1">
      <c r="A258" s="196"/>
      <c r="B258" s="197"/>
      <c r="C258" s="192"/>
      <c r="D258" s="193"/>
      <c r="E258" s="219"/>
      <c r="F258" s="195"/>
      <c r="G258" s="196"/>
      <c r="H258" s="197"/>
      <c r="I258" s="196"/>
      <c r="J258" s="197"/>
      <c r="K258" s="197"/>
      <c r="L258" s="197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8"/>
      <c r="Z258" s="198"/>
      <c r="AA258" s="197"/>
      <c r="AB258" s="197"/>
      <c r="AC258" s="199"/>
      <c r="AD258" s="199"/>
      <c r="AE258" s="199"/>
      <c r="AF258" s="199"/>
      <c r="AG258" s="199"/>
      <c r="AH258" s="199"/>
      <c r="AI258" s="199"/>
      <c r="AJ258" s="199"/>
      <c r="AK258" s="199"/>
      <c r="AL258" s="199"/>
      <c r="AM258" s="199"/>
      <c r="AN258" s="199"/>
      <c r="AO258" s="199"/>
      <c r="AP258" s="200"/>
      <c r="AQ258" s="200"/>
      <c r="AR258" s="200"/>
      <c r="AS258" s="200"/>
    </row>
    <row r="259" ht="15.75" customHeight="1">
      <c r="A259" s="196"/>
      <c r="B259" s="197"/>
      <c r="C259" s="192"/>
      <c r="D259" s="193"/>
      <c r="E259" s="219"/>
      <c r="F259" s="195"/>
      <c r="G259" s="196"/>
      <c r="H259" s="197"/>
      <c r="I259" s="196"/>
      <c r="J259" s="197"/>
      <c r="K259" s="197"/>
      <c r="L259" s="197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8"/>
      <c r="Z259" s="198"/>
      <c r="AA259" s="197"/>
      <c r="AB259" s="197"/>
      <c r="AC259" s="199"/>
      <c r="AD259" s="199"/>
      <c r="AE259" s="199"/>
      <c r="AF259" s="199"/>
      <c r="AG259" s="199"/>
      <c r="AH259" s="199"/>
      <c r="AI259" s="199"/>
      <c r="AJ259" s="199"/>
      <c r="AK259" s="199"/>
      <c r="AL259" s="199"/>
      <c r="AM259" s="199"/>
      <c r="AN259" s="199"/>
      <c r="AO259" s="199"/>
      <c r="AP259" s="200"/>
      <c r="AQ259" s="200"/>
      <c r="AR259" s="200"/>
      <c r="AS259" s="200"/>
    </row>
    <row r="260" ht="15.75" customHeight="1">
      <c r="A260" s="196"/>
      <c r="B260" s="197"/>
      <c r="C260" s="192"/>
      <c r="D260" s="193"/>
      <c r="E260" s="219"/>
      <c r="F260" s="195"/>
      <c r="G260" s="196"/>
      <c r="H260" s="197"/>
      <c r="I260" s="196"/>
      <c r="J260" s="197"/>
      <c r="K260" s="197"/>
      <c r="L260" s="197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8"/>
      <c r="Z260" s="198"/>
      <c r="AA260" s="197"/>
      <c r="AB260" s="197"/>
      <c r="AC260" s="199"/>
      <c r="AD260" s="199"/>
      <c r="AE260" s="199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200"/>
      <c r="AQ260" s="200"/>
      <c r="AR260" s="200"/>
      <c r="AS260" s="200"/>
    </row>
    <row r="261" ht="15.75" customHeight="1">
      <c r="A261" s="196"/>
      <c r="B261" s="197"/>
      <c r="C261" s="192"/>
      <c r="D261" s="193"/>
      <c r="E261" s="219"/>
      <c r="F261" s="195"/>
      <c r="G261" s="196"/>
      <c r="H261" s="197"/>
      <c r="I261" s="196"/>
      <c r="J261" s="197"/>
      <c r="K261" s="197"/>
      <c r="L261" s="197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8"/>
      <c r="Z261" s="198"/>
      <c r="AA261" s="197"/>
      <c r="AB261" s="197"/>
      <c r="AC261" s="199"/>
      <c r="AD261" s="199"/>
      <c r="AE261" s="199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200"/>
      <c r="AQ261" s="200"/>
      <c r="AR261" s="200"/>
      <c r="AS261" s="200"/>
    </row>
    <row r="262" ht="15.75" customHeight="1">
      <c r="A262" s="196"/>
      <c r="B262" s="197"/>
      <c r="C262" s="192"/>
      <c r="D262" s="193"/>
      <c r="E262" s="219"/>
      <c r="F262" s="195"/>
      <c r="G262" s="196"/>
      <c r="H262" s="197"/>
      <c r="I262" s="196"/>
      <c r="J262" s="197"/>
      <c r="K262" s="197"/>
      <c r="L262" s="197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8"/>
      <c r="Z262" s="198"/>
      <c r="AA262" s="197"/>
      <c r="AB262" s="197"/>
      <c r="AC262" s="199"/>
      <c r="AD262" s="199"/>
      <c r="AE262" s="199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200"/>
      <c r="AQ262" s="200"/>
      <c r="AR262" s="200"/>
      <c r="AS262" s="200"/>
    </row>
    <row r="263" ht="15.75" customHeight="1">
      <c r="A263" s="196"/>
      <c r="B263" s="197"/>
      <c r="C263" s="192"/>
      <c r="D263" s="193"/>
      <c r="E263" s="219"/>
      <c r="F263" s="195"/>
      <c r="G263" s="196"/>
      <c r="H263" s="197"/>
      <c r="I263" s="196"/>
      <c r="J263" s="197"/>
      <c r="K263" s="197"/>
      <c r="L263" s="197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8"/>
      <c r="Z263" s="198"/>
      <c r="AA263" s="197"/>
      <c r="AB263" s="197"/>
      <c r="AC263" s="199"/>
      <c r="AD263" s="199"/>
      <c r="AE263" s="199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200"/>
      <c r="AQ263" s="200"/>
      <c r="AR263" s="200"/>
      <c r="AS263" s="200"/>
    </row>
    <row r="264" ht="15.75" customHeight="1">
      <c r="A264" s="196"/>
      <c r="B264" s="197"/>
      <c r="C264" s="192"/>
      <c r="D264" s="193"/>
      <c r="E264" s="219"/>
      <c r="F264" s="195"/>
      <c r="G264" s="196"/>
      <c r="H264" s="197"/>
      <c r="I264" s="196"/>
      <c r="J264" s="197"/>
      <c r="K264" s="197"/>
      <c r="L264" s="197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8"/>
      <c r="Z264" s="198"/>
      <c r="AA264" s="197"/>
      <c r="AB264" s="197"/>
      <c r="AC264" s="199"/>
      <c r="AD264" s="199"/>
      <c r="AE264" s="199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200"/>
      <c r="AQ264" s="200"/>
      <c r="AR264" s="200"/>
      <c r="AS264" s="200"/>
    </row>
    <row r="265" ht="15.75" customHeight="1">
      <c r="A265" s="196"/>
      <c r="B265" s="197"/>
      <c r="C265" s="192"/>
      <c r="D265" s="193"/>
      <c r="E265" s="219"/>
      <c r="F265" s="195"/>
      <c r="G265" s="196"/>
      <c r="H265" s="197"/>
      <c r="I265" s="196"/>
      <c r="J265" s="197"/>
      <c r="K265" s="197"/>
      <c r="L265" s="197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8"/>
      <c r="Z265" s="198"/>
      <c r="AA265" s="197"/>
      <c r="AB265" s="197"/>
      <c r="AC265" s="199"/>
      <c r="AD265" s="199"/>
      <c r="AE265" s="199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200"/>
      <c r="AQ265" s="200"/>
      <c r="AR265" s="200"/>
      <c r="AS265" s="200"/>
    </row>
    <row r="266" ht="15.75" customHeight="1">
      <c r="A266" s="196"/>
      <c r="B266" s="197"/>
      <c r="C266" s="192"/>
      <c r="D266" s="193"/>
      <c r="E266" s="219"/>
      <c r="F266" s="195"/>
      <c r="G266" s="196"/>
      <c r="H266" s="197"/>
      <c r="I266" s="196"/>
      <c r="J266" s="197"/>
      <c r="K266" s="197"/>
      <c r="L266" s="197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8"/>
      <c r="Z266" s="198"/>
      <c r="AA266" s="197"/>
      <c r="AB266" s="197"/>
      <c r="AC266" s="199"/>
      <c r="AD266" s="199"/>
      <c r="AE266" s="199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200"/>
      <c r="AQ266" s="200"/>
      <c r="AR266" s="200"/>
      <c r="AS266" s="200"/>
    </row>
    <row r="267" ht="15.75" customHeight="1">
      <c r="A267" s="196"/>
      <c r="B267" s="197"/>
      <c r="C267" s="192"/>
      <c r="D267" s="193"/>
      <c r="E267" s="219"/>
      <c r="F267" s="195"/>
      <c r="G267" s="196"/>
      <c r="H267" s="197"/>
      <c r="I267" s="196"/>
      <c r="J267" s="197"/>
      <c r="K267" s="197"/>
      <c r="L267" s="197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8"/>
      <c r="Z267" s="198"/>
      <c r="AA267" s="197"/>
      <c r="AB267" s="197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200"/>
      <c r="AQ267" s="200"/>
      <c r="AR267" s="200"/>
      <c r="AS267" s="200"/>
    </row>
    <row r="268" ht="15.75" customHeight="1">
      <c r="A268" s="196"/>
      <c r="B268" s="197"/>
      <c r="C268" s="192"/>
      <c r="D268" s="193"/>
      <c r="E268" s="219"/>
      <c r="F268" s="195"/>
      <c r="G268" s="196"/>
      <c r="H268" s="197"/>
      <c r="I268" s="196"/>
      <c r="J268" s="197"/>
      <c r="K268" s="197"/>
      <c r="L268" s="197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8"/>
      <c r="Z268" s="198"/>
      <c r="AA268" s="197"/>
      <c r="AB268" s="197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200"/>
      <c r="AQ268" s="200"/>
      <c r="AR268" s="200"/>
      <c r="AS268" s="200"/>
    </row>
    <row r="269" ht="15.75" customHeight="1">
      <c r="A269" s="196"/>
      <c r="B269" s="197"/>
      <c r="C269" s="192"/>
      <c r="D269" s="193"/>
      <c r="E269" s="219"/>
      <c r="F269" s="195"/>
      <c r="G269" s="196"/>
      <c r="H269" s="197"/>
      <c r="I269" s="196"/>
      <c r="J269" s="197"/>
      <c r="K269" s="197"/>
      <c r="L269" s="197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8"/>
      <c r="Z269" s="198"/>
      <c r="AA269" s="197"/>
      <c r="AB269" s="197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200"/>
      <c r="AQ269" s="200"/>
      <c r="AR269" s="200"/>
      <c r="AS269" s="200"/>
    </row>
    <row r="270" ht="15.75" customHeight="1">
      <c r="A270" s="196"/>
      <c r="B270" s="197"/>
      <c r="C270" s="192"/>
      <c r="D270" s="193"/>
      <c r="E270" s="219"/>
      <c r="F270" s="195"/>
      <c r="G270" s="196"/>
      <c r="H270" s="197"/>
      <c r="I270" s="196"/>
      <c r="J270" s="197"/>
      <c r="K270" s="197"/>
      <c r="L270" s="197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8"/>
      <c r="Z270" s="198"/>
      <c r="AA270" s="197"/>
      <c r="AB270" s="197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200"/>
      <c r="AQ270" s="200"/>
      <c r="AR270" s="200"/>
      <c r="AS270" s="200"/>
    </row>
    <row r="271" ht="15.75" customHeight="1">
      <c r="A271" s="196"/>
      <c r="B271" s="197"/>
      <c r="C271" s="192"/>
      <c r="D271" s="193"/>
      <c r="E271" s="219"/>
      <c r="F271" s="195"/>
      <c r="G271" s="196"/>
      <c r="H271" s="197"/>
      <c r="I271" s="196"/>
      <c r="J271" s="197"/>
      <c r="K271" s="197"/>
      <c r="L271" s="197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8"/>
      <c r="Z271" s="198"/>
      <c r="AA271" s="197"/>
      <c r="AB271" s="197"/>
      <c r="AC271" s="199"/>
      <c r="AD271" s="199"/>
      <c r="AE271" s="199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200"/>
      <c r="AQ271" s="200"/>
      <c r="AR271" s="200"/>
      <c r="AS271" s="200"/>
    </row>
    <row r="272" ht="15.75" customHeight="1">
      <c r="A272" s="196"/>
      <c r="B272" s="197"/>
      <c r="C272" s="192"/>
      <c r="D272" s="193"/>
      <c r="E272" s="219"/>
      <c r="F272" s="195"/>
      <c r="G272" s="196"/>
      <c r="H272" s="197"/>
      <c r="I272" s="196"/>
      <c r="J272" s="197"/>
      <c r="K272" s="197"/>
      <c r="L272" s="197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8"/>
      <c r="Z272" s="198"/>
      <c r="AA272" s="197"/>
      <c r="AB272" s="197"/>
      <c r="AC272" s="199"/>
      <c r="AD272" s="199"/>
      <c r="AE272" s="199"/>
      <c r="AF272" s="199"/>
      <c r="AG272" s="199"/>
      <c r="AH272" s="199"/>
      <c r="AI272" s="199"/>
      <c r="AJ272" s="199"/>
      <c r="AK272" s="199"/>
      <c r="AL272" s="199"/>
      <c r="AM272" s="199"/>
      <c r="AN272" s="199"/>
      <c r="AO272" s="199"/>
      <c r="AP272" s="200"/>
      <c r="AQ272" s="200"/>
      <c r="AR272" s="200"/>
      <c r="AS272" s="200"/>
    </row>
    <row r="273" ht="15.75" customHeight="1">
      <c r="A273" s="196"/>
      <c r="B273" s="197"/>
      <c r="C273" s="192"/>
      <c r="D273" s="193"/>
      <c r="E273" s="219"/>
      <c r="F273" s="195"/>
      <c r="G273" s="196"/>
      <c r="H273" s="197"/>
      <c r="I273" s="196"/>
      <c r="J273" s="197"/>
      <c r="K273" s="197"/>
      <c r="L273" s="197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8"/>
      <c r="Z273" s="198"/>
      <c r="AA273" s="197"/>
      <c r="AB273" s="197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200"/>
      <c r="AQ273" s="200"/>
      <c r="AR273" s="200"/>
      <c r="AS273" s="200"/>
    </row>
    <row r="274" ht="15.75" customHeight="1">
      <c r="A274" s="196"/>
      <c r="B274" s="197"/>
      <c r="C274" s="192"/>
      <c r="D274" s="193"/>
      <c r="E274" s="219"/>
      <c r="F274" s="195"/>
      <c r="G274" s="196"/>
      <c r="H274" s="197"/>
      <c r="I274" s="196"/>
      <c r="J274" s="197"/>
      <c r="K274" s="197"/>
      <c r="L274" s="197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8"/>
      <c r="Z274" s="198"/>
      <c r="AA274" s="197"/>
      <c r="AB274" s="197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200"/>
      <c r="AQ274" s="200"/>
      <c r="AR274" s="200"/>
      <c r="AS274" s="200"/>
    </row>
    <row r="275" ht="15.75" customHeight="1">
      <c r="A275" s="196"/>
      <c r="B275" s="197"/>
      <c r="C275" s="192"/>
      <c r="D275" s="193"/>
      <c r="E275" s="219"/>
      <c r="F275" s="195"/>
      <c r="G275" s="196"/>
      <c r="H275" s="197"/>
      <c r="I275" s="196"/>
      <c r="J275" s="197"/>
      <c r="K275" s="197"/>
      <c r="L275" s="197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8"/>
      <c r="Z275" s="198"/>
      <c r="AA275" s="197"/>
      <c r="AB275" s="197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200"/>
      <c r="AQ275" s="200"/>
      <c r="AR275" s="200"/>
      <c r="AS275" s="200"/>
    </row>
    <row r="276" ht="15.75" customHeight="1">
      <c r="A276" s="196"/>
      <c r="B276" s="197"/>
      <c r="C276" s="192"/>
      <c r="D276" s="193"/>
      <c r="E276" s="219"/>
      <c r="F276" s="195"/>
      <c r="G276" s="196"/>
      <c r="H276" s="197"/>
      <c r="I276" s="196"/>
      <c r="J276" s="197"/>
      <c r="K276" s="197"/>
      <c r="L276" s="197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8"/>
      <c r="Z276" s="198"/>
      <c r="AA276" s="197"/>
      <c r="AB276" s="197"/>
      <c r="AC276" s="199"/>
      <c r="AD276" s="199"/>
      <c r="AE276" s="199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200"/>
      <c r="AQ276" s="200"/>
      <c r="AR276" s="200"/>
      <c r="AS276" s="200"/>
    </row>
    <row r="277" ht="15.75" customHeight="1">
      <c r="A277" s="196"/>
      <c r="B277" s="197"/>
      <c r="C277" s="192"/>
      <c r="D277" s="193"/>
      <c r="E277" s="219"/>
      <c r="F277" s="195"/>
      <c r="G277" s="196"/>
      <c r="H277" s="197"/>
      <c r="I277" s="196"/>
      <c r="J277" s="197"/>
      <c r="K277" s="197"/>
      <c r="L277" s="197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8"/>
      <c r="Z277" s="198"/>
      <c r="AA277" s="197"/>
      <c r="AB277" s="197"/>
      <c r="AC277" s="199"/>
      <c r="AD277" s="199"/>
      <c r="AE277" s="199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200"/>
      <c r="AQ277" s="200"/>
      <c r="AR277" s="200"/>
      <c r="AS277" s="200"/>
    </row>
    <row r="278" ht="15.75" customHeight="1">
      <c r="A278" s="196"/>
      <c r="B278" s="197"/>
      <c r="C278" s="192"/>
      <c r="D278" s="193"/>
      <c r="E278" s="219"/>
      <c r="F278" s="195"/>
      <c r="G278" s="196"/>
      <c r="H278" s="197"/>
      <c r="I278" s="196"/>
      <c r="J278" s="197"/>
      <c r="K278" s="197"/>
      <c r="L278" s="197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8"/>
      <c r="Z278" s="198"/>
      <c r="AA278" s="197"/>
      <c r="AB278" s="197"/>
      <c r="AC278" s="199"/>
      <c r="AD278" s="199"/>
      <c r="AE278" s="199"/>
      <c r="AF278" s="199"/>
      <c r="AG278" s="199"/>
      <c r="AH278" s="199"/>
      <c r="AI278" s="199"/>
      <c r="AJ278" s="199"/>
      <c r="AK278" s="199"/>
      <c r="AL278" s="199"/>
      <c r="AM278" s="199"/>
      <c r="AN278" s="199"/>
      <c r="AO278" s="199"/>
      <c r="AP278" s="200"/>
      <c r="AQ278" s="200"/>
      <c r="AR278" s="200"/>
      <c r="AS278" s="200"/>
    </row>
    <row r="279" ht="15.75" customHeight="1">
      <c r="A279" s="196"/>
      <c r="B279" s="197"/>
      <c r="C279" s="192"/>
      <c r="D279" s="193"/>
      <c r="E279" s="219"/>
      <c r="F279" s="195"/>
      <c r="G279" s="196"/>
      <c r="H279" s="197"/>
      <c r="I279" s="196"/>
      <c r="J279" s="197"/>
      <c r="K279" s="197"/>
      <c r="L279" s="197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8"/>
      <c r="Z279" s="198"/>
      <c r="AA279" s="197"/>
      <c r="AB279" s="197"/>
      <c r="AC279" s="199"/>
      <c r="AD279" s="199"/>
      <c r="AE279" s="199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200"/>
      <c r="AQ279" s="200"/>
      <c r="AR279" s="200"/>
      <c r="AS279" s="200"/>
    </row>
    <row r="280" ht="15.75" customHeight="1">
      <c r="A280" s="196"/>
      <c r="B280" s="197"/>
      <c r="C280" s="192"/>
      <c r="D280" s="193"/>
      <c r="E280" s="219"/>
      <c r="F280" s="195"/>
      <c r="G280" s="196"/>
      <c r="H280" s="197"/>
      <c r="I280" s="196"/>
      <c r="J280" s="197"/>
      <c r="K280" s="197"/>
      <c r="L280" s="197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8"/>
      <c r="Z280" s="198"/>
      <c r="AA280" s="197"/>
      <c r="AB280" s="197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200"/>
      <c r="AQ280" s="200"/>
      <c r="AR280" s="200"/>
      <c r="AS280" s="200"/>
    </row>
    <row r="281" ht="15.75" customHeight="1">
      <c r="A281" s="196"/>
      <c r="B281" s="197"/>
      <c r="C281" s="192"/>
      <c r="D281" s="193"/>
      <c r="E281" s="219"/>
      <c r="F281" s="195"/>
      <c r="G281" s="196"/>
      <c r="H281" s="197"/>
      <c r="I281" s="196"/>
      <c r="J281" s="197"/>
      <c r="K281" s="197"/>
      <c r="L281" s="197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8"/>
      <c r="Z281" s="198"/>
      <c r="AA281" s="197"/>
      <c r="AB281" s="197"/>
      <c r="AC281" s="199"/>
      <c r="AD281" s="199"/>
      <c r="AE281" s="199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200"/>
      <c r="AQ281" s="200"/>
      <c r="AR281" s="200"/>
      <c r="AS281" s="200"/>
    </row>
    <row r="282" ht="15.75" customHeight="1">
      <c r="A282" s="196"/>
      <c r="B282" s="197"/>
      <c r="C282" s="192"/>
      <c r="D282" s="193"/>
      <c r="E282" s="219"/>
      <c r="F282" s="195"/>
      <c r="G282" s="196"/>
      <c r="H282" s="197"/>
      <c r="I282" s="196"/>
      <c r="J282" s="197"/>
      <c r="K282" s="197"/>
      <c r="L282" s="197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8"/>
      <c r="Z282" s="198"/>
      <c r="AA282" s="197"/>
      <c r="AB282" s="197"/>
      <c r="AC282" s="199"/>
      <c r="AD282" s="199"/>
      <c r="AE282" s="199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200"/>
      <c r="AQ282" s="200"/>
      <c r="AR282" s="200"/>
      <c r="AS282" s="200"/>
    </row>
    <row r="283" ht="15.75" customHeight="1">
      <c r="A283" s="196"/>
      <c r="B283" s="197"/>
      <c r="C283" s="192"/>
      <c r="D283" s="193"/>
      <c r="E283" s="219"/>
      <c r="F283" s="195"/>
      <c r="G283" s="196"/>
      <c r="H283" s="197"/>
      <c r="I283" s="196"/>
      <c r="J283" s="197"/>
      <c r="K283" s="197"/>
      <c r="L283" s="197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8"/>
      <c r="Z283" s="198"/>
      <c r="AA283" s="197"/>
      <c r="AB283" s="197"/>
      <c r="AC283" s="199"/>
      <c r="AD283" s="199"/>
      <c r="AE283" s="199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200"/>
      <c r="AQ283" s="200"/>
      <c r="AR283" s="200"/>
      <c r="AS283" s="200"/>
    </row>
    <row r="284" ht="15.75" customHeight="1">
      <c r="A284" s="196"/>
      <c r="B284" s="197"/>
      <c r="C284" s="192"/>
      <c r="D284" s="193"/>
      <c r="E284" s="219"/>
      <c r="F284" s="195"/>
      <c r="G284" s="196"/>
      <c r="H284" s="197"/>
      <c r="I284" s="196"/>
      <c r="J284" s="197"/>
      <c r="K284" s="197"/>
      <c r="L284" s="197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8"/>
      <c r="Z284" s="198"/>
      <c r="AA284" s="197"/>
      <c r="AB284" s="197"/>
      <c r="AC284" s="199"/>
      <c r="AD284" s="199"/>
      <c r="AE284" s="199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200"/>
      <c r="AQ284" s="200"/>
      <c r="AR284" s="200"/>
      <c r="AS284" s="200"/>
    </row>
    <row r="285" ht="15.75" customHeight="1">
      <c r="A285" s="196"/>
      <c r="B285" s="197"/>
      <c r="C285" s="192"/>
      <c r="D285" s="193"/>
      <c r="E285" s="219"/>
      <c r="F285" s="195"/>
      <c r="G285" s="196"/>
      <c r="H285" s="197"/>
      <c r="I285" s="196"/>
      <c r="J285" s="197"/>
      <c r="K285" s="197"/>
      <c r="L285" s="197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8"/>
      <c r="Z285" s="198"/>
      <c r="AA285" s="197"/>
      <c r="AB285" s="197"/>
      <c r="AC285" s="199"/>
      <c r="AD285" s="199"/>
      <c r="AE285" s="199"/>
      <c r="AF285" s="199"/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200"/>
      <c r="AQ285" s="200"/>
      <c r="AR285" s="200"/>
      <c r="AS285" s="200"/>
    </row>
    <row r="286" ht="15.75" customHeight="1">
      <c r="A286" s="196"/>
      <c r="B286" s="197"/>
      <c r="C286" s="192"/>
      <c r="D286" s="193"/>
      <c r="E286" s="219"/>
      <c r="F286" s="195"/>
      <c r="G286" s="196"/>
      <c r="H286" s="197"/>
      <c r="I286" s="196"/>
      <c r="J286" s="197"/>
      <c r="K286" s="197"/>
      <c r="L286" s="197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8"/>
      <c r="Z286" s="198"/>
      <c r="AA286" s="197"/>
      <c r="AB286" s="197"/>
      <c r="AC286" s="199"/>
      <c r="AD286" s="199"/>
      <c r="AE286" s="199"/>
      <c r="AF286" s="199"/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200"/>
      <c r="AQ286" s="200"/>
      <c r="AR286" s="200"/>
      <c r="AS286" s="200"/>
    </row>
    <row r="287" ht="15.75" customHeight="1">
      <c r="A287" s="196"/>
      <c r="B287" s="197"/>
      <c r="C287" s="192"/>
      <c r="D287" s="193"/>
      <c r="E287" s="219"/>
      <c r="F287" s="195"/>
      <c r="G287" s="196"/>
      <c r="H287" s="197"/>
      <c r="I287" s="196"/>
      <c r="J287" s="197"/>
      <c r="K287" s="197"/>
      <c r="L287" s="197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8"/>
      <c r="Z287" s="198"/>
      <c r="AA287" s="197"/>
      <c r="AB287" s="197"/>
      <c r="AC287" s="199"/>
      <c r="AD287" s="199"/>
      <c r="AE287" s="199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200"/>
      <c r="AQ287" s="200"/>
      <c r="AR287" s="200"/>
      <c r="AS287" s="200"/>
    </row>
    <row r="288" ht="15.75" customHeight="1">
      <c r="A288" s="196"/>
      <c r="B288" s="197"/>
      <c r="C288" s="192"/>
      <c r="D288" s="193"/>
      <c r="E288" s="219"/>
      <c r="F288" s="195"/>
      <c r="G288" s="196"/>
      <c r="H288" s="197"/>
      <c r="I288" s="196"/>
      <c r="J288" s="197"/>
      <c r="K288" s="197"/>
      <c r="L288" s="197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8"/>
      <c r="Z288" s="198"/>
      <c r="AA288" s="197"/>
      <c r="AB288" s="197"/>
      <c r="AC288" s="199"/>
      <c r="AD288" s="199"/>
      <c r="AE288" s="199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200"/>
      <c r="AQ288" s="200"/>
      <c r="AR288" s="200"/>
      <c r="AS288" s="200"/>
    </row>
    <row r="289" ht="15.75" customHeight="1">
      <c r="A289" s="196"/>
      <c r="B289" s="197"/>
      <c r="C289" s="192"/>
      <c r="D289" s="193"/>
      <c r="E289" s="219"/>
      <c r="F289" s="195"/>
      <c r="G289" s="196"/>
      <c r="H289" s="197"/>
      <c r="I289" s="196"/>
      <c r="J289" s="197"/>
      <c r="K289" s="197"/>
      <c r="L289" s="197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8"/>
      <c r="Z289" s="198"/>
      <c r="AA289" s="197"/>
      <c r="AB289" s="197"/>
      <c r="AC289" s="199"/>
      <c r="AD289" s="199"/>
      <c r="AE289" s="199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200"/>
      <c r="AQ289" s="200"/>
      <c r="AR289" s="200"/>
      <c r="AS289" s="200"/>
    </row>
    <row r="290" ht="15.75" customHeight="1">
      <c r="A290" s="196"/>
      <c r="B290" s="197"/>
      <c r="C290" s="192"/>
      <c r="D290" s="193"/>
      <c r="E290" s="219"/>
      <c r="F290" s="195"/>
      <c r="G290" s="196"/>
      <c r="H290" s="197"/>
      <c r="I290" s="196"/>
      <c r="J290" s="197"/>
      <c r="K290" s="197"/>
      <c r="L290" s="197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8"/>
      <c r="Z290" s="198"/>
      <c r="AA290" s="197"/>
      <c r="AB290" s="197"/>
      <c r="AC290" s="199"/>
      <c r="AD290" s="199"/>
      <c r="AE290" s="199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200"/>
      <c r="AQ290" s="200"/>
      <c r="AR290" s="200"/>
      <c r="AS290" s="200"/>
    </row>
    <row r="291" ht="15.75" customHeight="1">
      <c r="A291" s="196"/>
      <c r="B291" s="197"/>
      <c r="C291" s="192"/>
      <c r="D291" s="193"/>
      <c r="E291" s="219"/>
      <c r="F291" s="195"/>
      <c r="G291" s="196"/>
      <c r="H291" s="197"/>
      <c r="I291" s="196"/>
      <c r="J291" s="197"/>
      <c r="K291" s="197"/>
      <c r="L291" s="197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8"/>
      <c r="Z291" s="198"/>
      <c r="AA291" s="197"/>
      <c r="AB291" s="197"/>
      <c r="AC291" s="199"/>
      <c r="AD291" s="199"/>
      <c r="AE291" s="199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200"/>
      <c r="AQ291" s="200"/>
      <c r="AR291" s="200"/>
      <c r="AS291" s="200"/>
    </row>
    <row r="292" ht="15.75" customHeight="1">
      <c r="A292" s="196"/>
      <c r="B292" s="197"/>
      <c r="C292" s="192"/>
      <c r="D292" s="193"/>
      <c r="E292" s="219"/>
      <c r="F292" s="195"/>
      <c r="G292" s="196"/>
      <c r="H292" s="197"/>
      <c r="I292" s="196"/>
      <c r="J292" s="197"/>
      <c r="K292" s="197"/>
      <c r="L292" s="197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8"/>
      <c r="Z292" s="198"/>
      <c r="AA292" s="197"/>
      <c r="AB292" s="197"/>
      <c r="AC292" s="199"/>
      <c r="AD292" s="199"/>
      <c r="AE292" s="199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200"/>
      <c r="AQ292" s="200"/>
      <c r="AR292" s="200"/>
      <c r="AS292" s="200"/>
    </row>
    <row r="293" ht="15.75" customHeight="1">
      <c r="A293" s="196"/>
      <c r="B293" s="197"/>
      <c r="C293" s="192"/>
      <c r="D293" s="193"/>
      <c r="E293" s="219"/>
      <c r="F293" s="195"/>
      <c r="G293" s="196"/>
      <c r="H293" s="197"/>
      <c r="I293" s="196"/>
      <c r="J293" s="197"/>
      <c r="K293" s="197"/>
      <c r="L293" s="197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8"/>
      <c r="Z293" s="198"/>
      <c r="AA293" s="197"/>
      <c r="AB293" s="197"/>
      <c r="AC293" s="199"/>
      <c r="AD293" s="199"/>
      <c r="AE293" s="199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200"/>
      <c r="AQ293" s="200"/>
      <c r="AR293" s="200"/>
      <c r="AS293" s="200"/>
    </row>
    <row r="294" ht="15.75" customHeight="1">
      <c r="A294" s="196"/>
      <c r="B294" s="197"/>
      <c r="C294" s="192"/>
      <c r="D294" s="193"/>
      <c r="E294" s="219"/>
      <c r="F294" s="195"/>
      <c r="G294" s="196"/>
      <c r="H294" s="197"/>
      <c r="I294" s="196"/>
      <c r="J294" s="197"/>
      <c r="K294" s="197"/>
      <c r="L294" s="197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8"/>
      <c r="Z294" s="198"/>
      <c r="AA294" s="197"/>
      <c r="AB294" s="197"/>
      <c r="AC294" s="199"/>
      <c r="AD294" s="199"/>
      <c r="AE294" s="199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200"/>
      <c r="AQ294" s="200"/>
      <c r="AR294" s="200"/>
      <c r="AS294" s="200"/>
    </row>
    <row r="295" ht="15.75" customHeight="1">
      <c r="A295" s="196"/>
      <c r="B295" s="197"/>
      <c r="C295" s="192"/>
      <c r="D295" s="193"/>
      <c r="E295" s="219"/>
      <c r="F295" s="195"/>
      <c r="G295" s="196"/>
      <c r="H295" s="197"/>
      <c r="I295" s="196"/>
      <c r="J295" s="197"/>
      <c r="K295" s="197"/>
      <c r="L295" s="197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8"/>
      <c r="Z295" s="198"/>
      <c r="AA295" s="197"/>
      <c r="AB295" s="197"/>
      <c r="AC295" s="199"/>
      <c r="AD295" s="199"/>
      <c r="AE295" s="199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200"/>
      <c r="AQ295" s="200"/>
      <c r="AR295" s="200"/>
      <c r="AS295" s="200"/>
    </row>
    <row r="296" ht="15.75" customHeight="1">
      <c r="A296" s="196"/>
      <c r="B296" s="197"/>
      <c r="C296" s="192"/>
      <c r="D296" s="193"/>
      <c r="E296" s="219"/>
      <c r="F296" s="195"/>
      <c r="G296" s="196"/>
      <c r="H296" s="197"/>
      <c r="I296" s="196"/>
      <c r="J296" s="197"/>
      <c r="K296" s="197"/>
      <c r="L296" s="197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8"/>
      <c r="Z296" s="198"/>
      <c r="AA296" s="197"/>
      <c r="AB296" s="197"/>
      <c r="AC296" s="199"/>
      <c r="AD296" s="199"/>
      <c r="AE296" s="199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200"/>
      <c r="AQ296" s="200"/>
      <c r="AR296" s="200"/>
      <c r="AS296" s="200"/>
    </row>
    <row r="297" ht="15.75" customHeight="1">
      <c r="A297" s="196"/>
      <c r="B297" s="197"/>
      <c r="C297" s="192"/>
      <c r="D297" s="193"/>
      <c r="E297" s="219"/>
      <c r="F297" s="195"/>
      <c r="G297" s="196"/>
      <c r="H297" s="197"/>
      <c r="I297" s="196"/>
      <c r="J297" s="197"/>
      <c r="K297" s="197"/>
      <c r="L297" s="197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8"/>
      <c r="Z297" s="198"/>
      <c r="AA297" s="197"/>
      <c r="AB297" s="197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200"/>
      <c r="AQ297" s="200"/>
      <c r="AR297" s="200"/>
      <c r="AS297" s="200"/>
    </row>
    <row r="298" ht="15.75" customHeight="1">
      <c r="A298" s="196"/>
      <c r="B298" s="197"/>
      <c r="C298" s="192"/>
      <c r="D298" s="193"/>
      <c r="E298" s="219"/>
      <c r="F298" s="195"/>
      <c r="G298" s="196"/>
      <c r="H298" s="197"/>
      <c r="I298" s="196"/>
      <c r="J298" s="197"/>
      <c r="K298" s="197"/>
      <c r="L298" s="197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8"/>
      <c r="Z298" s="198"/>
      <c r="AA298" s="197"/>
      <c r="AB298" s="197"/>
      <c r="AC298" s="199"/>
      <c r="AD298" s="199"/>
      <c r="AE298" s="199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200"/>
      <c r="AQ298" s="200"/>
      <c r="AR298" s="200"/>
      <c r="AS298" s="200"/>
    </row>
    <row r="299" ht="15.75" customHeight="1">
      <c r="A299" s="196"/>
      <c r="B299" s="197"/>
      <c r="C299" s="192"/>
      <c r="D299" s="193"/>
      <c r="E299" s="219"/>
      <c r="F299" s="195"/>
      <c r="G299" s="196"/>
      <c r="H299" s="197"/>
      <c r="I299" s="196"/>
      <c r="J299" s="197"/>
      <c r="K299" s="197"/>
      <c r="L299" s="197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8"/>
      <c r="Z299" s="198"/>
      <c r="AA299" s="197"/>
      <c r="AB299" s="197"/>
      <c r="AC299" s="199"/>
      <c r="AD299" s="199"/>
      <c r="AE299" s="199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200"/>
      <c r="AQ299" s="200"/>
      <c r="AR299" s="200"/>
      <c r="AS299" s="200"/>
    </row>
    <row r="300" ht="15.75" customHeight="1">
      <c r="A300" s="196"/>
      <c r="B300" s="197"/>
      <c r="C300" s="192"/>
      <c r="D300" s="193"/>
      <c r="E300" s="219"/>
      <c r="F300" s="195"/>
      <c r="G300" s="196"/>
      <c r="H300" s="197"/>
      <c r="I300" s="196"/>
      <c r="J300" s="197"/>
      <c r="K300" s="197"/>
      <c r="L300" s="197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8"/>
      <c r="Z300" s="198"/>
      <c r="AA300" s="197"/>
      <c r="AB300" s="197"/>
      <c r="AC300" s="199"/>
      <c r="AD300" s="199"/>
      <c r="AE300" s="199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200"/>
      <c r="AQ300" s="200"/>
      <c r="AR300" s="200"/>
      <c r="AS300" s="200"/>
    </row>
    <row r="301" ht="15.75" customHeight="1">
      <c r="A301" s="196"/>
      <c r="B301" s="197"/>
      <c r="C301" s="192"/>
      <c r="D301" s="193"/>
      <c r="E301" s="219"/>
      <c r="F301" s="195"/>
      <c r="G301" s="196"/>
      <c r="H301" s="197"/>
      <c r="I301" s="196"/>
      <c r="J301" s="197"/>
      <c r="K301" s="197"/>
      <c r="L301" s="197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8"/>
      <c r="Z301" s="198"/>
      <c r="AA301" s="197"/>
      <c r="AB301" s="197"/>
      <c r="AC301" s="199"/>
      <c r="AD301" s="199"/>
      <c r="AE301" s="199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200"/>
      <c r="AQ301" s="200"/>
      <c r="AR301" s="200"/>
      <c r="AS301" s="200"/>
    </row>
    <row r="302" ht="15.75" customHeight="1">
      <c r="A302" s="196"/>
      <c r="B302" s="197"/>
      <c r="C302" s="192"/>
      <c r="D302" s="193"/>
      <c r="E302" s="219"/>
      <c r="F302" s="195"/>
      <c r="G302" s="196"/>
      <c r="H302" s="197"/>
      <c r="I302" s="196"/>
      <c r="J302" s="197"/>
      <c r="K302" s="197"/>
      <c r="L302" s="197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8"/>
      <c r="Z302" s="198"/>
      <c r="AA302" s="197"/>
      <c r="AB302" s="197"/>
      <c r="AC302" s="199"/>
      <c r="AD302" s="199"/>
      <c r="AE302" s="199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200"/>
      <c r="AQ302" s="200"/>
      <c r="AR302" s="200"/>
      <c r="AS302" s="200"/>
    </row>
    <row r="303" ht="15.75" customHeight="1">
      <c r="A303" s="196"/>
      <c r="B303" s="197"/>
      <c r="C303" s="192"/>
      <c r="D303" s="193"/>
      <c r="E303" s="219"/>
      <c r="F303" s="195"/>
      <c r="G303" s="196"/>
      <c r="H303" s="197"/>
      <c r="I303" s="196"/>
      <c r="J303" s="197"/>
      <c r="K303" s="197"/>
      <c r="L303" s="197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8"/>
      <c r="Z303" s="198"/>
      <c r="AA303" s="197"/>
      <c r="AB303" s="197"/>
      <c r="AC303" s="199"/>
      <c r="AD303" s="199"/>
      <c r="AE303" s="199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200"/>
      <c r="AQ303" s="200"/>
      <c r="AR303" s="200"/>
      <c r="AS303" s="200"/>
    </row>
    <row r="304" ht="15.75" customHeight="1">
      <c r="A304" s="196"/>
      <c r="B304" s="197"/>
      <c r="C304" s="192"/>
      <c r="D304" s="193"/>
      <c r="E304" s="219"/>
      <c r="F304" s="195"/>
      <c r="G304" s="196"/>
      <c r="H304" s="197"/>
      <c r="I304" s="196"/>
      <c r="J304" s="197"/>
      <c r="K304" s="197"/>
      <c r="L304" s="197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8"/>
      <c r="Z304" s="198"/>
      <c r="AA304" s="197"/>
      <c r="AB304" s="197"/>
      <c r="AC304" s="199"/>
      <c r="AD304" s="199"/>
      <c r="AE304" s="199"/>
      <c r="AF304" s="199"/>
      <c r="AG304" s="199"/>
      <c r="AH304" s="199"/>
      <c r="AI304" s="199"/>
      <c r="AJ304" s="199"/>
      <c r="AK304" s="199"/>
      <c r="AL304" s="199"/>
      <c r="AM304" s="199"/>
      <c r="AN304" s="199"/>
      <c r="AO304" s="199"/>
      <c r="AP304" s="200"/>
      <c r="AQ304" s="200"/>
      <c r="AR304" s="200"/>
      <c r="AS304" s="200"/>
    </row>
    <row r="305" ht="15.75" customHeight="1">
      <c r="A305" s="196"/>
      <c r="B305" s="197"/>
      <c r="C305" s="192"/>
      <c r="D305" s="193"/>
      <c r="E305" s="219"/>
      <c r="F305" s="195"/>
      <c r="G305" s="196"/>
      <c r="H305" s="197"/>
      <c r="I305" s="196"/>
      <c r="J305" s="197"/>
      <c r="K305" s="197"/>
      <c r="L305" s="197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8"/>
      <c r="Z305" s="198"/>
      <c r="AA305" s="197"/>
      <c r="AB305" s="197"/>
      <c r="AC305" s="199"/>
      <c r="AD305" s="199"/>
      <c r="AE305" s="199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200"/>
      <c r="AQ305" s="200"/>
      <c r="AR305" s="200"/>
      <c r="AS305" s="200"/>
    </row>
    <row r="306" ht="15.75" customHeight="1">
      <c r="A306" s="196"/>
      <c r="B306" s="197"/>
      <c r="C306" s="192"/>
      <c r="D306" s="193"/>
      <c r="E306" s="219"/>
      <c r="F306" s="195"/>
      <c r="G306" s="196"/>
      <c r="H306" s="197"/>
      <c r="I306" s="196"/>
      <c r="J306" s="197"/>
      <c r="K306" s="197"/>
      <c r="L306" s="197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8"/>
      <c r="Z306" s="198"/>
      <c r="AA306" s="197"/>
      <c r="AB306" s="197"/>
      <c r="AC306" s="199"/>
      <c r="AD306" s="199"/>
      <c r="AE306" s="199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200"/>
      <c r="AQ306" s="200"/>
      <c r="AR306" s="200"/>
      <c r="AS306" s="200"/>
    </row>
    <row r="307" ht="15.75" customHeight="1">
      <c r="A307" s="196"/>
      <c r="B307" s="197"/>
      <c r="C307" s="192"/>
      <c r="D307" s="193"/>
      <c r="E307" s="219"/>
      <c r="F307" s="195"/>
      <c r="G307" s="196"/>
      <c r="H307" s="197"/>
      <c r="I307" s="196"/>
      <c r="J307" s="197"/>
      <c r="K307" s="197"/>
      <c r="L307" s="197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8"/>
      <c r="Z307" s="198"/>
      <c r="AA307" s="197"/>
      <c r="AB307" s="197"/>
      <c r="AC307" s="199"/>
      <c r="AD307" s="199"/>
      <c r="AE307" s="199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200"/>
      <c r="AQ307" s="200"/>
      <c r="AR307" s="200"/>
      <c r="AS307" s="200"/>
    </row>
    <row r="308" ht="15.75" customHeight="1">
      <c r="A308" s="196"/>
      <c r="B308" s="197"/>
      <c r="C308" s="192"/>
      <c r="D308" s="193"/>
      <c r="E308" s="219"/>
      <c r="F308" s="195"/>
      <c r="G308" s="196"/>
      <c r="H308" s="197"/>
      <c r="I308" s="196"/>
      <c r="J308" s="197"/>
      <c r="K308" s="197"/>
      <c r="L308" s="197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8"/>
      <c r="Z308" s="198"/>
      <c r="AA308" s="197"/>
      <c r="AB308" s="197"/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200"/>
      <c r="AQ308" s="200"/>
      <c r="AR308" s="200"/>
      <c r="AS308" s="200"/>
    </row>
    <row r="309" ht="15.75" customHeight="1">
      <c r="A309" s="196"/>
      <c r="B309" s="197"/>
      <c r="C309" s="192"/>
      <c r="D309" s="193"/>
      <c r="E309" s="219"/>
      <c r="F309" s="195"/>
      <c r="G309" s="196"/>
      <c r="H309" s="197"/>
      <c r="I309" s="196"/>
      <c r="J309" s="197"/>
      <c r="K309" s="197"/>
      <c r="L309" s="197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8"/>
      <c r="Z309" s="198"/>
      <c r="AA309" s="197"/>
      <c r="AB309" s="197"/>
      <c r="AC309" s="199"/>
      <c r="AD309" s="199"/>
      <c r="AE309" s="199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200"/>
      <c r="AQ309" s="200"/>
      <c r="AR309" s="200"/>
      <c r="AS309" s="200"/>
    </row>
    <row r="310" ht="15.75" customHeight="1">
      <c r="A310" s="196"/>
      <c r="B310" s="197"/>
      <c r="C310" s="192"/>
      <c r="D310" s="193"/>
      <c r="E310" s="219"/>
      <c r="F310" s="195"/>
      <c r="G310" s="196"/>
      <c r="H310" s="197"/>
      <c r="I310" s="196"/>
      <c r="J310" s="197"/>
      <c r="K310" s="197"/>
      <c r="L310" s="197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8"/>
      <c r="Z310" s="198"/>
      <c r="AA310" s="197"/>
      <c r="AB310" s="197"/>
      <c r="AC310" s="199"/>
      <c r="AD310" s="199"/>
      <c r="AE310" s="199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200"/>
      <c r="AQ310" s="200"/>
      <c r="AR310" s="200"/>
      <c r="AS310" s="200"/>
    </row>
    <row r="311" ht="15.75" customHeight="1">
      <c r="A311" s="196"/>
      <c r="B311" s="197"/>
      <c r="C311" s="192"/>
      <c r="D311" s="193"/>
      <c r="E311" s="219"/>
      <c r="F311" s="195"/>
      <c r="G311" s="196"/>
      <c r="H311" s="197"/>
      <c r="I311" s="196"/>
      <c r="J311" s="197"/>
      <c r="K311" s="197"/>
      <c r="L311" s="197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8"/>
      <c r="Z311" s="198"/>
      <c r="AA311" s="197"/>
      <c r="AB311" s="197"/>
      <c r="AC311" s="199"/>
      <c r="AD311" s="199"/>
      <c r="AE311" s="199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200"/>
      <c r="AQ311" s="200"/>
      <c r="AR311" s="200"/>
      <c r="AS311" s="200"/>
    </row>
    <row r="312" ht="15.75" customHeight="1">
      <c r="A312" s="196"/>
      <c r="B312" s="197"/>
      <c r="C312" s="192"/>
      <c r="D312" s="193"/>
      <c r="E312" s="219"/>
      <c r="F312" s="195"/>
      <c r="G312" s="196"/>
      <c r="H312" s="197"/>
      <c r="I312" s="196"/>
      <c r="J312" s="197"/>
      <c r="K312" s="197"/>
      <c r="L312" s="197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8"/>
      <c r="Z312" s="198"/>
      <c r="AA312" s="197"/>
      <c r="AB312" s="197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200"/>
      <c r="AQ312" s="200"/>
      <c r="AR312" s="200"/>
      <c r="AS312" s="200"/>
    </row>
    <row r="313" ht="15.75" customHeight="1">
      <c r="A313" s="196"/>
      <c r="B313" s="197"/>
      <c r="C313" s="192"/>
      <c r="D313" s="193"/>
      <c r="E313" s="219"/>
      <c r="F313" s="195"/>
      <c r="G313" s="196"/>
      <c r="H313" s="197"/>
      <c r="I313" s="196"/>
      <c r="J313" s="197"/>
      <c r="K313" s="197"/>
      <c r="L313" s="197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8"/>
      <c r="Z313" s="198"/>
      <c r="AA313" s="197"/>
      <c r="AB313" s="197"/>
      <c r="AC313" s="199"/>
      <c r="AD313" s="199"/>
      <c r="AE313" s="199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200"/>
      <c r="AQ313" s="200"/>
      <c r="AR313" s="200"/>
      <c r="AS313" s="200"/>
    </row>
    <row r="314" ht="15.75" customHeight="1">
      <c r="A314" s="196"/>
      <c r="B314" s="197"/>
      <c r="C314" s="192"/>
      <c r="D314" s="193"/>
      <c r="E314" s="219"/>
      <c r="F314" s="195"/>
      <c r="G314" s="196"/>
      <c r="H314" s="197"/>
      <c r="I314" s="196"/>
      <c r="J314" s="197"/>
      <c r="K314" s="197"/>
      <c r="L314" s="197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8"/>
      <c r="Z314" s="198"/>
      <c r="AA314" s="197"/>
      <c r="AB314" s="197"/>
      <c r="AC314" s="199"/>
      <c r="AD314" s="199"/>
      <c r="AE314" s="199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200"/>
      <c r="AQ314" s="200"/>
      <c r="AR314" s="200"/>
      <c r="AS314" s="200"/>
    </row>
    <row r="315" ht="15.75" customHeight="1">
      <c r="A315" s="196"/>
      <c r="B315" s="197"/>
      <c r="C315" s="192"/>
      <c r="D315" s="193"/>
      <c r="E315" s="219"/>
      <c r="F315" s="195"/>
      <c r="G315" s="196"/>
      <c r="H315" s="197"/>
      <c r="I315" s="196"/>
      <c r="J315" s="197"/>
      <c r="K315" s="197"/>
      <c r="L315" s="197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8"/>
      <c r="Z315" s="198"/>
      <c r="AA315" s="197"/>
      <c r="AB315" s="197"/>
      <c r="AC315" s="199"/>
      <c r="AD315" s="199"/>
      <c r="AE315" s="199"/>
      <c r="AF315" s="199"/>
      <c r="AG315" s="199"/>
      <c r="AH315" s="199"/>
      <c r="AI315" s="199"/>
      <c r="AJ315" s="199"/>
      <c r="AK315" s="199"/>
      <c r="AL315" s="199"/>
      <c r="AM315" s="199"/>
      <c r="AN315" s="199"/>
      <c r="AO315" s="199"/>
      <c r="AP315" s="200"/>
      <c r="AQ315" s="200"/>
      <c r="AR315" s="200"/>
      <c r="AS315" s="200"/>
    </row>
    <row r="316" ht="15.75" customHeight="1">
      <c r="A316" s="196"/>
      <c r="B316" s="197"/>
      <c r="C316" s="192"/>
      <c r="D316" s="193"/>
      <c r="E316" s="219"/>
      <c r="F316" s="195"/>
      <c r="G316" s="196"/>
      <c r="H316" s="197"/>
      <c r="I316" s="196"/>
      <c r="J316" s="197"/>
      <c r="K316" s="197"/>
      <c r="L316" s="197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8"/>
      <c r="Z316" s="198"/>
      <c r="AA316" s="197"/>
      <c r="AB316" s="197"/>
      <c r="AC316" s="199"/>
      <c r="AD316" s="199"/>
      <c r="AE316" s="199"/>
      <c r="AF316" s="199"/>
      <c r="AG316" s="199"/>
      <c r="AH316" s="199"/>
      <c r="AI316" s="199"/>
      <c r="AJ316" s="199"/>
      <c r="AK316" s="199"/>
      <c r="AL316" s="199"/>
      <c r="AM316" s="199"/>
      <c r="AN316" s="199"/>
      <c r="AO316" s="199"/>
      <c r="AP316" s="200"/>
      <c r="AQ316" s="200"/>
      <c r="AR316" s="200"/>
      <c r="AS316" s="200"/>
    </row>
    <row r="317" ht="15.75" customHeight="1">
      <c r="A317" s="196"/>
      <c r="B317" s="197"/>
      <c r="C317" s="192"/>
      <c r="D317" s="193"/>
      <c r="E317" s="219"/>
      <c r="F317" s="195"/>
      <c r="G317" s="196"/>
      <c r="H317" s="197"/>
      <c r="I317" s="196"/>
      <c r="J317" s="197"/>
      <c r="K317" s="197"/>
      <c r="L317" s="197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8"/>
      <c r="Z317" s="198"/>
      <c r="AA317" s="197"/>
      <c r="AB317" s="197"/>
      <c r="AC317" s="199"/>
      <c r="AD317" s="199"/>
      <c r="AE317" s="199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200"/>
      <c r="AQ317" s="200"/>
      <c r="AR317" s="200"/>
      <c r="AS317" s="200"/>
    </row>
    <row r="318" ht="15.75" customHeight="1">
      <c r="A318" s="196"/>
      <c r="B318" s="197"/>
      <c r="C318" s="192"/>
      <c r="D318" s="193"/>
      <c r="E318" s="219"/>
      <c r="F318" s="195"/>
      <c r="G318" s="196"/>
      <c r="H318" s="197"/>
      <c r="I318" s="196"/>
      <c r="J318" s="197"/>
      <c r="K318" s="197"/>
      <c r="L318" s="197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8"/>
      <c r="Z318" s="198"/>
      <c r="AA318" s="197"/>
      <c r="AB318" s="197"/>
      <c r="AC318" s="199"/>
      <c r="AD318" s="199"/>
      <c r="AE318" s="199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200"/>
      <c r="AQ318" s="200"/>
      <c r="AR318" s="200"/>
      <c r="AS318" s="200"/>
    </row>
    <row r="319" ht="15.75" customHeight="1">
      <c r="A319" s="196"/>
      <c r="B319" s="197"/>
      <c r="C319" s="192"/>
      <c r="D319" s="193"/>
      <c r="E319" s="219"/>
      <c r="F319" s="195"/>
      <c r="G319" s="196"/>
      <c r="H319" s="197"/>
      <c r="I319" s="196"/>
      <c r="J319" s="197"/>
      <c r="K319" s="197"/>
      <c r="L319" s="197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8"/>
      <c r="Z319" s="198"/>
      <c r="AA319" s="197"/>
      <c r="AB319" s="197"/>
      <c r="AC319" s="199"/>
      <c r="AD319" s="199"/>
      <c r="AE319" s="199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  <c r="AP319" s="200"/>
      <c r="AQ319" s="200"/>
      <c r="AR319" s="200"/>
      <c r="AS319" s="200"/>
    </row>
    <row r="320" ht="15.75" customHeight="1">
      <c r="A320" s="196"/>
      <c r="B320" s="197"/>
      <c r="C320" s="192"/>
      <c r="D320" s="193"/>
      <c r="E320" s="219"/>
      <c r="F320" s="195"/>
      <c r="G320" s="196"/>
      <c r="H320" s="197"/>
      <c r="I320" s="196"/>
      <c r="J320" s="197"/>
      <c r="K320" s="197"/>
      <c r="L320" s="197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8"/>
      <c r="Z320" s="198"/>
      <c r="AA320" s="197"/>
      <c r="AB320" s="197"/>
      <c r="AC320" s="199"/>
      <c r="AD320" s="199"/>
      <c r="AE320" s="199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200"/>
      <c r="AQ320" s="200"/>
      <c r="AR320" s="200"/>
      <c r="AS320" s="200"/>
    </row>
    <row r="321" ht="15.75" customHeight="1">
      <c r="A321" s="196"/>
      <c r="B321" s="197"/>
      <c r="C321" s="192"/>
      <c r="D321" s="193"/>
      <c r="E321" s="219"/>
      <c r="F321" s="195"/>
      <c r="G321" s="196"/>
      <c r="H321" s="197"/>
      <c r="I321" s="196"/>
      <c r="J321" s="197"/>
      <c r="K321" s="197"/>
      <c r="L321" s="197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8"/>
      <c r="Z321" s="198"/>
      <c r="AA321" s="197"/>
      <c r="AB321" s="197"/>
      <c r="AC321" s="199"/>
      <c r="AD321" s="199"/>
      <c r="AE321" s="199"/>
      <c r="AF321" s="199"/>
      <c r="AG321" s="199"/>
      <c r="AH321" s="199"/>
      <c r="AI321" s="199"/>
      <c r="AJ321" s="199"/>
      <c r="AK321" s="199"/>
      <c r="AL321" s="199"/>
      <c r="AM321" s="199"/>
      <c r="AN321" s="199"/>
      <c r="AO321" s="199"/>
      <c r="AP321" s="200"/>
      <c r="AQ321" s="200"/>
      <c r="AR321" s="200"/>
      <c r="AS321" s="200"/>
    </row>
    <row r="322" ht="15.75" customHeight="1">
      <c r="A322" s="196"/>
      <c r="B322" s="197"/>
      <c r="C322" s="192"/>
      <c r="D322" s="193"/>
      <c r="E322" s="219"/>
      <c r="F322" s="195"/>
      <c r="G322" s="196"/>
      <c r="H322" s="197"/>
      <c r="I322" s="196"/>
      <c r="J322" s="197"/>
      <c r="K322" s="197"/>
      <c r="L322" s="197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8"/>
      <c r="Z322" s="198"/>
      <c r="AA322" s="197"/>
      <c r="AB322" s="197"/>
      <c r="AC322" s="199"/>
      <c r="AD322" s="199"/>
      <c r="AE322" s="199"/>
      <c r="AF322" s="199"/>
      <c r="AG322" s="199"/>
      <c r="AH322" s="199"/>
      <c r="AI322" s="199"/>
      <c r="AJ322" s="199"/>
      <c r="AK322" s="199"/>
      <c r="AL322" s="199"/>
      <c r="AM322" s="199"/>
      <c r="AN322" s="199"/>
      <c r="AO322" s="199"/>
      <c r="AP322" s="200"/>
      <c r="AQ322" s="200"/>
      <c r="AR322" s="200"/>
      <c r="AS322" s="200"/>
    </row>
    <row r="323" ht="15.75" customHeight="1">
      <c r="A323" s="196"/>
      <c r="B323" s="197"/>
      <c r="C323" s="192"/>
      <c r="D323" s="193"/>
      <c r="E323" s="219"/>
      <c r="F323" s="195"/>
      <c r="G323" s="196"/>
      <c r="H323" s="197"/>
      <c r="I323" s="196"/>
      <c r="J323" s="197"/>
      <c r="K323" s="197"/>
      <c r="L323" s="197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8"/>
      <c r="Z323" s="198"/>
      <c r="AA323" s="197"/>
      <c r="AB323" s="197"/>
      <c r="AC323" s="199"/>
      <c r="AD323" s="199"/>
      <c r="AE323" s="199"/>
      <c r="AF323" s="199"/>
      <c r="AG323" s="199"/>
      <c r="AH323" s="199"/>
      <c r="AI323" s="199"/>
      <c r="AJ323" s="199"/>
      <c r="AK323" s="199"/>
      <c r="AL323" s="199"/>
      <c r="AM323" s="199"/>
      <c r="AN323" s="199"/>
      <c r="AO323" s="199"/>
      <c r="AP323" s="200"/>
      <c r="AQ323" s="200"/>
      <c r="AR323" s="200"/>
      <c r="AS323" s="200"/>
    </row>
    <row r="324" ht="15.75" customHeight="1">
      <c r="A324" s="196"/>
      <c r="B324" s="197"/>
      <c r="C324" s="192"/>
      <c r="D324" s="193"/>
      <c r="E324" s="219"/>
      <c r="F324" s="195"/>
      <c r="G324" s="196"/>
      <c r="H324" s="197"/>
      <c r="I324" s="196"/>
      <c r="J324" s="197"/>
      <c r="K324" s="197"/>
      <c r="L324" s="197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8"/>
      <c r="Z324" s="198"/>
      <c r="AA324" s="197"/>
      <c r="AB324" s="197"/>
      <c r="AC324" s="199"/>
      <c r="AD324" s="199"/>
      <c r="AE324" s="199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  <c r="AP324" s="200"/>
      <c r="AQ324" s="200"/>
      <c r="AR324" s="200"/>
      <c r="AS324" s="200"/>
    </row>
    <row r="325" ht="15.75" customHeight="1">
      <c r="A325" s="196"/>
      <c r="B325" s="197"/>
      <c r="C325" s="192"/>
      <c r="D325" s="193"/>
      <c r="E325" s="219"/>
      <c r="F325" s="195"/>
      <c r="G325" s="196"/>
      <c r="H325" s="197"/>
      <c r="I325" s="196"/>
      <c r="J325" s="197"/>
      <c r="K325" s="197"/>
      <c r="L325" s="197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8"/>
      <c r="Z325" s="198"/>
      <c r="AA325" s="197"/>
      <c r="AB325" s="197"/>
      <c r="AC325" s="199"/>
      <c r="AD325" s="199"/>
      <c r="AE325" s="199"/>
      <c r="AF325" s="199"/>
      <c r="AG325" s="199"/>
      <c r="AH325" s="199"/>
      <c r="AI325" s="199"/>
      <c r="AJ325" s="199"/>
      <c r="AK325" s="199"/>
      <c r="AL325" s="199"/>
      <c r="AM325" s="199"/>
      <c r="AN325" s="199"/>
      <c r="AO325" s="199"/>
      <c r="AP325" s="200"/>
      <c r="AQ325" s="200"/>
      <c r="AR325" s="200"/>
      <c r="AS325" s="200"/>
    </row>
    <row r="326" ht="15.75" customHeight="1">
      <c r="A326" s="196"/>
      <c r="B326" s="197"/>
      <c r="C326" s="192"/>
      <c r="D326" s="193"/>
      <c r="E326" s="219"/>
      <c r="F326" s="195"/>
      <c r="G326" s="196"/>
      <c r="H326" s="197"/>
      <c r="I326" s="196"/>
      <c r="J326" s="197"/>
      <c r="K326" s="197"/>
      <c r="L326" s="197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8"/>
      <c r="Z326" s="198"/>
      <c r="AA326" s="197"/>
      <c r="AB326" s="197"/>
      <c r="AC326" s="199"/>
      <c r="AD326" s="199"/>
      <c r="AE326" s="199"/>
      <c r="AF326" s="199"/>
      <c r="AG326" s="199"/>
      <c r="AH326" s="199"/>
      <c r="AI326" s="199"/>
      <c r="AJ326" s="199"/>
      <c r="AK326" s="199"/>
      <c r="AL326" s="199"/>
      <c r="AM326" s="199"/>
      <c r="AN326" s="199"/>
      <c r="AO326" s="199"/>
      <c r="AP326" s="200"/>
      <c r="AQ326" s="200"/>
      <c r="AR326" s="200"/>
      <c r="AS326" s="200"/>
    </row>
    <row r="327" ht="15.75" customHeight="1">
      <c r="A327" s="196"/>
      <c r="B327" s="197"/>
      <c r="C327" s="192"/>
      <c r="D327" s="193"/>
      <c r="E327" s="219"/>
      <c r="F327" s="195"/>
      <c r="G327" s="196"/>
      <c r="H327" s="197"/>
      <c r="I327" s="196"/>
      <c r="J327" s="197"/>
      <c r="K327" s="197"/>
      <c r="L327" s="197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8"/>
      <c r="Z327" s="198"/>
      <c r="AA327" s="197"/>
      <c r="AB327" s="197"/>
      <c r="AC327" s="199"/>
      <c r="AD327" s="199"/>
      <c r="AE327" s="199"/>
      <c r="AF327" s="199"/>
      <c r="AG327" s="199"/>
      <c r="AH327" s="199"/>
      <c r="AI327" s="199"/>
      <c r="AJ327" s="199"/>
      <c r="AK327" s="199"/>
      <c r="AL327" s="199"/>
      <c r="AM327" s="199"/>
      <c r="AN327" s="199"/>
      <c r="AO327" s="199"/>
      <c r="AP327" s="200"/>
      <c r="AQ327" s="200"/>
      <c r="AR327" s="200"/>
      <c r="AS327" s="200"/>
    </row>
    <row r="328" ht="15.75" customHeight="1">
      <c r="A328" s="196"/>
      <c r="B328" s="197"/>
      <c r="C328" s="192"/>
      <c r="D328" s="193"/>
      <c r="E328" s="219"/>
      <c r="F328" s="195"/>
      <c r="G328" s="196"/>
      <c r="H328" s="197"/>
      <c r="I328" s="196"/>
      <c r="J328" s="197"/>
      <c r="K328" s="197"/>
      <c r="L328" s="197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8"/>
      <c r="Z328" s="198"/>
      <c r="AA328" s="197"/>
      <c r="AB328" s="197"/>
      <c r="AC328" s="199"/>
      <c r="AD328" s="199"/>
      <c r="AE328" s="199"/>
      <c r="AF328" s="199"/>
      <c r="AG328" s="199"/>
      <c r="AH328" s="199"/>
      <c r="AI328" s="199"/>
      <c r="AJ328" s="199"/>
      <c r="AK328" s="199"/>
      <c r="AL328" s="199"/>
      <c r="AM328" s="199"/>
      <c r="AN328" s="199"/>
      <c r="AO328" s="199"/>
      <c r="AP328" s="200"/>
      <c r="AQ328" s="200"/>
      <c r="AR328" s="200"/>
      <c r="AS328" s="200"/>
    </row>
    <row r="329" ht="15.75" customHeight="1">
      <c r="A329" s="196"/>
      <c r="B329" s="197"/>
      <c r="C329" s="192"/>
      <c r="D329" s="193"/>
      <c r="E329" s="219"/>
      <c r="F329" s="195"/>
      <c r="G329" s="196"/>
      <c r="H329" s="197"/>
      <c r="I329" s="196"/>
      <c r="J329" s="197"/>
      <c r="K329" s="197"/>
      <c r="L329" s="197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8"/>
      <c r="Z329" s="198"/>
      <c r="AA329" s="197"/>
      <c r="AB329" s="197"/>
      <c r="AC329" s="199"/>
      <c r="AD329" s="199"/>
      <c r="AE329" s="199"/>
      <c r="AF329" s="199"/>
      <c r="AG329" s="199"/>
      <c r="AH329" s="199"/>
      <c r="AI329" s="199"/>
      <c r="AJ329" s="199"/>
      <c r="AK329" s="199"/>
      <c r="AL329" s="199"/>
      <c r="AM329" s="199"/>
      <c r="AN329" s="199"/>
      <c r="AO329" s="199"/>
      <c r="AP329" s="200"/>
      <c r="AQ329" s="200"/>
      <c r="AR329" s="200"/>
      <c r="AS329" s="200"/>
    </row>
    <row r="330" ht="15.75" customHeight="1">
      <c r="A330" s="196"/>
      <c r="B330" s="197"/>
      <c r="C330" s="192"/>
      <c r="D330" s="193"/>
      <c r="E330" s="219"/>
      <c r="F330" s="195"/>
      <c r="G330" s="196"/>
      <c r="H330" s="197"/>
      <c r="I330" s="196"/>
      <c r="J330" s="197"/>
      <c r="K330" s="197"/>
      <c r="L330" s="197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8"/>
      <c r="Z330" s="198"/>
      <c r="AA330" s="197"/>
      <c r="AB330" s="197"/>
      <c r="AC330" s="199"/>
      <c r="AD330" s="199"/>
      <c r="AE330" s="199"/>
      <c r="AF330" s="199"/>
      <c r="AG330" s="199"/>
      <c r="AH330" s="199"/>
      <c r="AI330" s="199"/>
      <c r="AJ330" s="199"/>
      <c r="AK330" s="199"/>
      <c r="AL330" s="199"/>
      <c r="AM330" s="199"/>
      <c r="AN330" s="199"/>
      <c r="AO330" s="199"/>
      <c r="AP330" s="200"/>
      <c r="AQ330" s="200"/>
      <c r="AR330" s="200"/>
      <c r="AS330" s="200"/>
    </row>
    <row r="331" ht="15.75" customHeight="1">
      <c r="A331" s="196"/>
      <c r="B331" s="197"/>
      <c r="C331" s="192"/>
      <c r="D331" s="193"/>
      <c r="E331" s="219"/>
      <c r="F331" s="195"/>
      <c r="G331" s="196"/>
      <c r="H331" s="197"/>
      <c r="I331" s="196"/>
      <c r="J331" s="197"/>
      <c r="K331" s="197"/>
      <c r="L331" s="197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8"/>
      <c r="Z331" s="198"/>
      <c r="AA331" s="197"/>
      <c r="AB331" s="197"/>
      <c r="AC331" s="199"/>
      <c r="AD331" s="199"/>
      <c r="AE331" s="199"/>
      <c r="AF331" s="199"/>
      <c r="AG331" s="199"/>
      <c r="AH331" s="199"/>
      <c r="AI331" s="199"/>
      <c r="AJ331" s="199"/>
      <c r="AK331" s="199"/>
      <c r="AL331" s="199"/>
      <c r="AM331" s="199"/>
      <c r="AN331" s="199"/>
      <c r="AO331" s="199"/>
      <c r="AP331" s="200"/>
      <c r="AQ331" s="200"/>
      <c r="AR331" s="200"/>
      <c r="AS331" s="200"/>
    </row>
    <row r="332" ht="15.75" customHeight="1">
      <c r="A332" s="196"/>
      <c r="B332" s="197"/>
      <c r="C332" s="192"/>
      <c r="D332" s="193"/>
      <c r="E332" s="219"/>
      <c r="F332" s="195"/>
      <c r="G332" s="196"/>
      <c r="H332" s="197"/>
      <c r="I332" s="196"/>
      <c r="J332" s="197"/>
      <c r="K332" s="197"/>
      <c r="L332" s="197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8"/>
      <c r="Z332" s="198"/>
      <c r="AA332" s="197"/>
      <c r="AB332" s="197"/>
      <c r="AC332" s="199"/>
      <c r="AD332" s="199"/>
      <c r="AE332" s="199"/>
      <c r="AF332" s="199"/>
      <c r="AG332" s="199"/>
      <c r="AH332" s="199"/>
      <c r="AI332" s="199"/>
      <c r="AJ332" s="199"/>
      <c r="AK332" s="199"/>
      <c r="AL332" s="199"/>
      <c r="AM332" s="199"/>
      <c r="AN332" s="199"/>
      <c r="AO332" s="199"/>
      <c r="AP332" s="200"/>
      <c r="AQ332" s="200"/>
      <c r="AR332" s="200"/>
      <c r="AS332" s="200"/>
    </row>
    <row r="333" ht="15.75" customHeight="1">
      <c r="A333" s="196"/>
      <c r="B333" s="197"/>
      <c r="C333" s="192"/>
      <c r="D333" s="193"/>
      <c r="E333" s="219"/>
      <c r="F333" s="195"/>
      <c r="G333" s="196"/>
      <c r="H333" s="197"/>
      <c r="I333" s="196"/>
      <c r="J333" s="197"/>
      <c r="K333" s="197"/>
      <c r="L333" s="197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8"/>
      <c r="Z333" s="198"/>
      <c r="AA333" s="197"/>
      <c r="AB333" s="197"/>
      <c r="AC333" s="199"/>
      <c r="AD333" s="199"/>
      <c r="AE333" s="199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200"/>
      <c r="AQ333" s="200"/>
      <c r="AR333" s="200"/>
      <c r="AS333" s="200"/>
    </row>
    <row r="334" ht="15.75" customHeight="1">
      <c r="A334" s="196"/>
      <c r="B334" s="197"/>
      <c r="C334" s="192"/>
      <c r="D334" s="193"/>
      <c r="E334" s="219"/>
      <c r="F334" s="195"/>
      <c r="G334" s="196"/>
      <c r="H334" s="197"/>
      <c r="I334" s="196"/>
      <c r="J334" s="197"/>
      <c r="K334" s="197"/>
      <c r="L334" s="197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8"/>
      <c r="Z334" s="198"/>
      <c r="AA334" s="197"/>
      <c r="AB334" s="197"/>
      <c r="AC334" s="199"/>
      <c r="AD334" s="199"/>
      <c r="AE334" s="199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200"/>
      <c r="AQ334" s="200"/>
      <c r="AR334" s="200"/>
      <c r="AS334" s="200"/>
    </row>
    <row r="335" ht="15.75" customHeight="1">
      <c r="A335" s="196"/>
      <c r="B335" s="197"/>
      <c r="C335" s="192"/>
      <c r="D335" s="193"/>
      <c r="E335" s="219"/>
      <c r="F335" s="195"/>
      <c r="G335" s="196"/>
      <c r="H335" s="197"/>
      <c r="I335" s="196"/>
      <c r="J335" s="197"/>
      <c r="K335" s="197"/>
      <c r="L335" s="197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8"/>
      <c r="Z335" s="198"/>
      <c r="AA335" s="197"/>
      <c r="AB335" s="197"/>
      <c r="AC335" s="199"/>
      <c r="AD335" s="199"/>
      <c r="AE335" s="199"/>
      <c r="AF335" s="199"/>
      <c r="AG335" s="199"/>
      <c r="AH335" s="199"/>
      <c r="AI335" s="199"/>
      <c r="AJ335" s="199"/>
      <c r="AK335" s="199"/>
      <c r="AL335" s="199"/>
      <c r="AM335" s="199"/>
      <c r="AN335" s="199"/>
      <c r="AO335" s="199"/>
      <c r="AP335" s="200"/>
      <c r="AQ335" s="200"/>
      <c r="AR335" s="200"/>
      <c r="AS335" s="200"/>
    </row>
    <row r="336" ht="15.75" customHeight="1">
      <c r="A336" s="196"/>
      <c r="B336" s="197"/>
      <c r="C336" s="192"/>
      <c r="D336" s="193"/>
      <c r="E336" s="219"/>
      <c r="F336" s="195"/>
      <c r="G336" s="196"/>
      <c r="H336" s="197"/>
      <c r="I336" s="196"/>
      <c r="J336" s="197"/>
      <c r="K336" s="197"/>
      <c r="L336" s="197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8"/>
      <c r="Z336" s="198"/>
      <c r="AA336" s="197"/>
      <c r="AB336" s="197"/>
      <c r="AC336" s="199"/>
      <c r="AD336" s="199"/>
      <c r="AE336" s="199"/>
      <c r="AF336" s="199"/>
      <c r="AG336" s="199"/>
      <c r="AH336" s="199"/>
      <c r="AI336" s="199"/>
      <c r="AJ336" s="199"/>
      <c r="AK336" s="199"/>
      <c r="AL336" s="199"/>
      <c r="AM336" s="199"/>
      <c r="AN336" s="199"/>
      <c r="AO336" s="199"/>
      <c r="AP336" s="200"/>
      <c r="AQ336" s="200"/>
      <c r="AR336" s="200"/>
      <c r="AS336" s="200"/>
    </row>
    <row r="337" ht="15.75" customHeight="1">
      <c r="A337" s="196"/>
      <c r="B337" s="197"/>
      <c r="C337" s="192"/>
      <c r="D337" s="193"/>
      <c r="E337" s="219"/>
      <c r="F337" s="195"/>
      <c r="G337" s="196"/>
      <c r="H337" s="197"/>
      <c r="I337" s="196"/>
      <c r="J337" s="197"/>
      <c r="K337" s="197"/>
      <c r="L337" s="197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8"/>
      <c r="Z337" s="198"/>
      <c r="AA337" s="197"/>
      <c r="AB337" s="197"/>
      <c r="AC337" s="199"/>
      <c r="AD337" s="199"/>
      <c r="AE337" s="199"/>
      <c r="AF337" s="199"/>
      <c r="AG337" s="199"/>
      <c r="AH337" s="199"/>
      <c r="AI337" s="199"/>
      <c r="AJ337" s="199"/>
      <c r="AK337" s="199"/>
      <c r="AL337" s="199"/>
      <c r="AM337" s="199"/>
      <c r="AN337" s="199"/>
      <c r="AO337" s="199"/>
      <c r="AP337" s="200"/>
      <c r="AQ337" s="200"/>
      <c r="AR337" s="200"/>
      <c r="AS337" s="200"/>
    </row>
    <row r="338" ht="15.75" customHeight="1">
      <c r="A338" s="196"/>
      <c r="B338" s="197"/>
      <c r="C338" s="192"/>
      <c r="D338" s="193"/>
      <c r="E338" s="219"/>
      <c r="F338" s="195"/>
      <c r="G338" s="196"/>
      <c r="H338" s="197"/>
      <c r="I338" s="196"/>
      <c r="J338" s="197"/>
      <c r="K338" s="197"/>
      <c r="L338" s="197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8"/>
      <c r="Z338" s="198"/>
      <c r="AA338" s="197"/>
      <c r="AB338" s="197"/>
      <c r="AC338" s="199"/>
      <c r="AD338" s="199"/>
      <c r="AE338" s="199"/>
      <c r="AF338" s="199"/>
      <c r="AG338" s="199"/>
      <c r="AH338" s="199"/>
      <c r="AI338" s="199"/>
      <c r="AJ338" s="199"/>
      <c r="AK338" s="199"/>
      <c r="AL338" s="199"/>
      <c r="AM338" s="199"/>
      <c r="AN338" s="199"/>
      <c r="AO338" s="199"/>
      <c r="AP338" s="200"/>
      <c r="AQ338" s="200"/>
      <c r="AR338" s="200"/>
      <c r="AS338" s="200"/>
    </row>
    <row r="339" ht="15.75" customHeight="1">
      <c r="A339" s="196"/>
      <c r="B339" s="197"/>
      <c r="C339" s="192"/>
      <c r="D339" s="193"/>
      <c r="E339" s="219"/>
      <c r="F339" s="195"/>
      <c r="G339" s="196"/>
      <c r="H339" s="197"/>
      <c r="I339" s="196"/>
      <c r="J339" s="197"/>
      <c r="K339" s="197"/>
      <c r="L339" s="197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8"/>
      <c r="Z339" s="198"/>
      <c r="AA339" s="197"/>
      <c r="AB339" s="197"/>
      <c r="AC339" s="199"/>
      <c r="AD339" s="199"/>
      <c r="AE339" s="199"/>
      <c r="AF339" s="199"/>
      <c r="AG339" s="199"/>
      <c r="AH339" s="199"/>
      <c r="AI339" s="199"/>
      <c r="AJ339" s="199"/>
      <c r="AK339" s="199"/>
      <c r="AL339" s="199"/>
      <c r="AM339" s="199"/>
      <c r="AN339" s="199"/>
      <c r="AO339" s="199"/>
      <c r="AP339" s="200"/>
      <c r="AQ339" s="200"/>
      <c r="AR339" s="200"/>
      <c r="AS339" s="200"/>
    </row>
    <row r="340" ht="15.75" customHeight="1">
      <c r="A340" s="196"/>
      <c r="B340" s="197"/>
      <c r="C340" s="192"/>
      <c r="D340" s="193"/>
      <c r="E340" s="219"/>
      <c r="F340" s="195"/>
      <c r="G340" s="196"/>
      <c r="H340" s="197"/>
      <c r="I340" s="196"/>
      <c r="J340" s="197"/>
      <c r="K340" s="197"/>
      <c r="L340" s="197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8"/>
      <c r="Z340" s="198"/>
      <c r="AA340" s="197"/>
      <c r="AB340" s="197"/>
      <c r="AC340" s="199"/>
      <c r="AD340" s="199"/>
      <c r="AE340" s="199"/>
      <c r="AF340" s="199"/>
      <c r="AG340" s="199"/>
      <c r="AH340" s="199"/>
      <c r="AI340" s="199"/>
      <c r="AJ340" s="199"/>
      <c r="AK340" s="199"/>
      <c r="AL340" s="199"/>
      <c r="AM340" s="199"/>
      <c r="AN340" s="199"/>
      <c r="AO340" s="199"/>
      <c r="AP340" s="200"/>
      <c r="AQ340" s="200"/>
      <c r="AR340" s="200"/>
      <c r="AS340" s="200"/>
    </row>
    <row r="341" ht="15.75" customHeight="1">
      <c r="A341" s="196"/>
      <c r="B341" s="197"/>
      <c r="C341" s="192"/>
      <c r="D341" s="193"/>
      <c r="E341" s="219"/>
      <c r="F341" s="195"/>
      <c r="G341" s="196"/>
      <c r="H341" s="197"/>
      <c r="I341" s="196"/>
      <c r="J341" s="197"/>
      <c r="K341" s="197"/>
      <c r="L341" s="197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8"/>
      <c r="Z341" s="198"/>
      <c r="AA341" s="197"/>
      <c r="AB341" s="197"/>
      <c r="AC341" s="199"/>
      <c r="AD341" s="199"/>
      <c r="AE341" s="199"/>
      <c r="AF341" s="199"/>
      <c r="AG341" s="199"/>
      <c r="AH341" s="199"/>
      <c r="AI341" s="199"/>
      <c r="AJ341" s="199"/>
      <c r="AK341" s="199"/>
      <c r="AL341" s="199"/>
      <c r="AM341" s="199"/>
      <c r="AN341" s="199"/>
      <c r="AO341" s="199"/>
      <c r="AP341" s="200"/>
      <c r="AQ341" s="200"/>
      <c r="AR341" s="200"/>
      <c r="AS341" s="200"/>
    </row>
    <row r="342" ht="15.75" customHeight="1">
      <c r="A342" s="196"/>
      <c r="B342" s="197"/>
      <c r="C342" s="192"/>
      <c r="D342" s="193"/>
      <c r="E342" s="219"/>
      <c r="F342" s="195"/>
      <c r="G342" s="196"/>
      <c r="H342" s="197"/>
      <c r="I342" s="196"/>
      <c r="J342" s="197"/>
      <c r="K342" s="197"/>
      <c r="L342" s="197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8"/>
      <c r="Z342" s="198"/>
      <c r="AA342" s="197"/>
      <c r="AB342" s="197"/>
      <c r="AC342" s="199"/>
      <c r="AD342" s="199"/>
      <c r="AE342" s="199"/>
      <c r="AF342" s="199"/>
      <c r="AG342" s="199"/>
      <c r="AH342" s="199"/>
      <c r="AI342" s="199"/>
      <c r="AJ342" s="199"/>
      <c r="AK342" s="199"/>
      <c r="AL342" s="199"/>
      <c r="AM342" s="199"/>
      <c r="AN342" s="199"/>
      <c r="AO342" s="199"/>
      <c r="AP342" s="200"/>
      <c r="AQ342" s="200"/>
      <c r="AR342" s="200"/>
      <c r="AS342" s="200"/>
    </row>
    <row r="343" ht="15.75" customHeight="1">
      <c r="A343" s="196"/>
      <c r="B343" s="197"/>
      <c r="C343" s="192"/>
      <c r="D343" s="193"/>
      <c r="E343" s="219"/>
      <c r="F343" s="195"/>
      <c r="G343" s="196"/>
      <c r="H343" s="197"/>
      <c r="I343" s="196"/>
      <c r="J343" s="197"/>
      <c r="K343" s="197"/>
      <c r="L343" s="197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8"/>
      <c r="Z343" s="198"/>
      <c r="AA343" s="197"/>
      <c r="AB343" s="197"/>
      <c r="AC343" s="199"/>
      <c r="AD343" s="199"/>
      <c r="AE343" s="199"/>
      <c r="AF343" s="199"/>
      <c r="AG343" s="199"/>
      <c r="AH343" s="199"/>
      <c r="AI343" s="199"/>
      <c r="AJ343" s="199"/>
      <c r="AK343" s="199"/>
      <c r="AL343" s="199"/>
      <c r="AM343" s="199"/>
      <c r="AN343" s="199"/>
      <c r="AO343" s="199"/>
      <c r="AP343" s="200"/>
      <c r="AQ343" s="200"/>
      <c r="AR343" s="200"/>
      <c r="AS343" s="200"/>
    </row>
    <row r="344" ht="15.75" customHeight="1">
      <c r="A344" s="196"/>
      <c r="B344" s="197"/>
      <c r="C344" s="192"/>
      <c r="D344" s="193"/>
      <c r="E344" s="219"/>
      <c r="F344" s="195"/>
      <c r="G344" s="196"/>
      <c r="H344" s="197"/>
      <c r="I344" s="196"/>
      <c r="J344" s="197"/>
      <c r="K344" s="197"/>
      <c r="L344" s="197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8"/>
      <c r="Z344" s="198"/>
      <c r="AA344" s="197"/>
      <c r="AB344" s="197"/>
      <c r="AC344" s="199"/>
      <c r="AD344" s="199"/>
      <c r="AE344" s="199"/>
      <c r="AF344" s="199"/>
      <c r="AG344" s="199"/>
      <c r="AH344" s="199"/>
      <c r="AI344" s="199"/>
      <c r="AJ344" s="199"/>
      <c r="AK344" s="199"/>
      <c r="AL344" s="199"/>
      <c r="AM344" s="199"/>
      <c r="AN344" s="199"/>
      <c r="AO344" s="199"/>
      <c r="AP344" s="200"/>
      <c r="AQ344" s="200"/>
      <c r="AR344" s="200"/>
      <c r="AS344" s="200"/>
    </row>
    <row r="345" ht="15.75" customHeight="1">
      <c r="A345" s="196"/>
      <c r="B345" s="197"/>
      <c r="C345" s="192"/>
      <c r="D345" s="193"/>
      <c r="E345" s="219"/>
      <c r="F345" s="195"/>
      <c r="G345" s="196"/>
      <c r="H345" s="197"/>
      <c r="I345" s="196"/>
      <c r="J345" s="197"/>
      <c r="K345" s="197"/>
      <c r="L345" s="197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8"/>
      <c r="Z345" s="198"/>
      <c r="AA345" s="197"/>
      <c r="AB345" s="197"/>
      <c r="AC345" s="199"/>
      <c r="AD345" s="199"/>
      <c r="AE345" s="199"/>
      <c r="AF345" s="199"/>
      <c r="AG345" s="199"/>
      <c r="AH345" s="199"/>
      <c r="AI345" s="199"/>
      <c r="AJ345" s="199"/>
      <c r="AK345" s="199"/>
      <c r="AL345" s="199"/>
      <c r="AM345" s="199"/>
      <c r="AN345" s="199"/>
      <c r="AO345" s="199"/>
      <c r="AP345" s="200"/>
      <c r="AQ345" s="200"/>
      <c r="AR345" s="200"/>
      <c r="AS345" s="200"/>
    </row>
    <row r="346" ht="15.75" customHeight="1">
      <c r="A346" s="196"/>
      <c r="B346" s="197"/>
      <c r="C346" s="192"/>
      <c r="D346" s="193"/>
      <c r="E346" s="219"/>
      <c r="F346" s="195"/>
      <c r="G346" s="196"/>
      <c r="H346" s="197"/>
      <c r="I346" s="196"/>
      <c r="J346" s="197"/>
      <c r="K346" s="197"/>
      <c r="L346" s="197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8"/>
      <c r="Z346" s="198"/>
      <c r="AA346" s="197"/>
      <c r="AB346" s="197"/>
      <c r="AC346" s="199"/>
      <c r="AD346" s="199"/>
      <c r="AE346" s="199"/>
      <c r="AF346" s="199"/>
      <c r="AG346" s="199"/>
      <c r="AH346" s="199"/>
      <c r="AI346" s="199"/>
      <c r="AJ346" s="199"/>
      <c r="AK346" s="199"/>
      <c r="AL346" s="199"/>
      <c r="AM346" s="199"/>
      <c r="AN346" s="199"/>
      <c r="AO346" s="199"/>
      <c r="AP346" s="200"/>
      <c r="AQ346" s="200"/>
      <c r="AR346" s="200"/>
      <c r="AS346" s="200"/>
    </row>
    <row r="347" ht="15.75" customHeight="1">
      <c r="A347" s="196"/>
      <c r="B347" s="197"/>
      <c r="C347" s="192"/>
      <c r="D347" s="193"/>
      <c r="E347" s="219"/>
      <c r="F347" s="195"/>
      <c r="G347" s="196"/>
      <c r="H347" s="197"/>
      <c r="I347" s="196"/>
      <c r="J347" s="197"/>
      <c r="K347" s="197"/>
      <c r="L347" s="197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8"/>
      <c r="Z347" s="198"/>
      <c r="AA347" s="197"/>
      <c r="AB347" s="197"/>
      <c r="AC347" s="199"/>
      <c r="AD347" s="199"/>
      <c r="AE347" s="199"/>
      <c r="AF347" s="199"/>
      <c r="AG347" s="199"/>
      <c r="AH347" s="199"/>
      <c r="AI347" s="199"/>
      <c r="AJ347" s="199"/>
      <c r="AK347" s="199"/>
      <c r="AL347" s="199"/>
      <c r="AM347" s="199"/>
      <c r="AN347" s="199"/>
      <c r="AO347" s="199"/>
      <c r="AP347" s="200"/>
      <c r="AQ347" s="200"/>
      <c r="AR347" s="200"/>
      <c r="AS347" s="200"/>
    </row>
    <row r="348" ht="15.75" customHeight="1">
      <c r="A348" s="196"/>
      <c r="B348" s="197"/>
      <c r="C348" s="192"/>
      <c r="D348" s="193"/>
      <c r="E348" s="219"/>
      <c r="F348" s="195"/>
      <c r="G348" s="196"/>
      <c r="H348" s="197"/>
      <c r="I348" s="196"/>
      <c r="J348" s="197"/>
      <c r="K348" s="197"/>
      <c r="L348" s="197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8"/>
      <c r="Z348" s="198"/>
      <c r="AA348" s="197"/>
      <c r="AB348" s="197"/>
      <c r="AC348" s="199"/>
      <c r="AD348" s="199"/>
      <c r="AE348" s="199"/>
      <c r="AF348" s="199"/>
      <c r="AG348" s="199"/>
      <c r="AH348" s="199"/>
      <c r="AI348" s="199"/>
      <c r="AJ348" s="199"/>
      <c r="AK348" s="199"/>
      <c r="AL348" s="199"/>
      <c r="AM348" s="199"/>
      <c r="AN348" s="199"/>
      <c r="AO348" s="199"/>
      <c r="AP348" s="200"/>
      <c r="AQ348" s="200"/>
      <c r="AR348" s="200"/>
      <c r="AS348" s="200"/>
    </row>
    <row r="349" ht="15.75" customHeight="1">
      <c r="A349" s="196"/>
      <c r="B349" s="197"/>
      <c r="C349" s="192"/>
      <c r="D349" s="193"/>
      <c r="E349" s="219"/>
      <c r="F349" s="195"/>
      <c r="G349" s="196"/>
      <c r="H349" s="197"/>
      <c r="I349" s="196"/>
      <c r="J349" s="197"/>
      <c r="K349" s="197"/>
      <c r="L349" s="197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8"/>
      <c r="Z349" s="198"/>
      <c r="AA349" s="197"/>
      <c r="AB349" s="197"/>
      <c r="AC349" s="199"/>
      <c r="AD349" s="199"/>
      <c r="AE349" s="199"/>
      <c r="AF349" s="199"/>
      <c r="AG349" s="199"/>
      <c r="AH349" s="199"/>
      <c r="AI349" s="199"/>
      <c r="AJ349" s="199"/>
      <c r="AK349" s="199"/>
      <c r="AL349" s="199"/>
      <c r="AM349" s="199"/>
      <c r="AN349" s="199"/>
      <c r="AO349" s="199"/>
      <c r="AP349" s="200"/>
      <c r="AQ349" s="200"/>
      <c r="AR349" s="200"/>
      <c r="AS349" s="200"/>
    </row>
    <row r="350" ht="15.75" customHeight="1">
      <c r="A350" s="196"/>
      <c r="B350" s="197"/>
      <c r="C350" s="192"/>
      <c r="D350" s="193"/>
      <c r="E350" s="219"/>
      <c r="F350" s="195"/>
      <c r="G350" s="196"/>
      <c r="H350" s="197"/>
      <c r="I350" s="196"/>
      <c r="J350" s="197"/>
      <c r="K350" s="197"/>
      <c r="L350" s="197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8"/>
      <c r="Z350" s="198"/>
      <c r="AA350" s="197"/>
      <c r="AB350" s="197"/>
      <c r="AC350" s="199"/>
      <c r="AD350" s="199"/>
      <c r="AE350" s="199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200"/>
      <c r="AQ350" s="200"/>
      <c r="AR350" s="200"/>
      <c r="AS350" s="200"/>
    </row>
    <row r="351" ht="15.75" customHeight="1">
      <c r="A351" s="196"/>
      <c r="B351" s="197"/>
      <c r="C351" s="192"/>
      <c r="D351" s="193"/>
      <c r="E351" s="219"/>
      <c r="F351" s="195"/>
      <c r="G351" s="196"/>
      <c r="H351" s="197"/>
      <c r="I351" s="196"/>
      <c r="J351" s="197"/>
      <c r="K351" s="197"/>
      <c r="L351" s="197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8"/>
      <c r="Z351" s="198"/>
      <c r="AA351" s="197"/>
      <c r="AB351" s="197"/>
      <c r="AC351" s="199"/>
      <c r="AD351" s="199"/>
      <c r="AE351" s="199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200"/>
      <c r="AQ351" s="200"/>
      <c r="AR351" s="200"/>
      <c r="AS351" s="200"/>
    </row>
    <row r="352" ht="15.75" customHeight="1">
      <c r="A352" s="196"/>
      <c r="B352" s="197"/>
      <c r="C352" s="192"/>
      <c r="D352" s="193"/>
      <c r="E352" s="219"/>
      <c r="F352" s="195"/>
      <c r="G352" s="196"/>
      <c r="H352" s="197"/>
      <c r="I352" s="196"/>
      <c r="J352" s="197"/>
      <c r="K352" s="197"/>
      <c r="L352" s="197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8"/>
      <c r="Z352" s="198"/>
      <c r="AA352" s="197"/>
      <c r="AB352" s="197"/>
      <c r="AC352" s="199"/>
      <c r="AD352" s="199"/>
      <c r="AE352" s="199"/>
      <c r="AF352" s="199"/>
      <c r="AG352" s="199"/>
      <c r="AH352" s="199"/>
      <c r="AI352" s="199"/>
      <c r="AJ352" s="199"/>
      <c r="AK352" s="199"/>
      <c r="AL352" s="199"/>
      <c r="AM352" s="199"/>
      <c r="AN352" s="199"/>
      <c r="AO352" s="199"/>
      <c r="AP352" s="200"/>
      <c r="AQ352" s="200"/>
      <c r="AR352" s="200"/>
      <c r="AS352" s="200"/>
    </row>
    <row r="353" ht="15.75" customHeight="1">
      <c r="A353" s="196"/>
      <c r="B353" s="197"/>
      <c r="C353" s="192"/>
      <c r="D353" s="193"/>
      <c r="E353" s="219"/>
      <c r="F353" s="195"/>
      <c r="G353" s="196"/>
      <c r="H353" s="197"/>
      <c r="I353" s="196"/>
      <c r="J353" s="197"/>
      <c r="K353" s="197"/>
      <c r="L353" s="197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8"/>
      <c r="Z353" s="198"/>
      <c r="AA353" s="197"/>
      <c r="AB353" s="197"/>
      <c r="AC353" s="199"/>
      <c r="AD353" s="199"/>
      <c r="AE353" s="199"/>
      <c r="AF353" s="199"/>
      <c r="AG353" s="199"/>
      <c r="AH353" s="199"/>
      <c r="AI353" s="199"/>
      <c r="AJ353" s="199"/>
      <c r="AK353" s="199"/>
      <c r="AL353" s="199"/>
      <c r="AM353" s="199"/>
      <c r="AN353" s="199"/>
      <c r="AO353" s="199"/>
      <c r="AP353" s="200"/>
      <c r="AQ353" s="200"/>
      <c r="AR353" s="200"/>
      <c r="AS353" s="200"/>
    </row>
    <row r="354" ht="15.75" customHeight="1">
      <c r="A354" s="196"/>
      <c r="B354" s="197"/>
      <c r="C354" s="192"/>
      <c r="D354" s="193"/>
      <c r="E354" s="219"/>
      <c r="F354" s="195"/>
      <c r="G354" s="196"/>
      <c r="H354" s="197"/>
      <c r="I354" s="196"/>
      <c r="J354" s="197"/>
      <c r="K354" s="197"/>
      <c r="L354" s="197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8"/>
      <c r="Z354" s="198"/>
      <c r="AA354" s="197"/>
      <c r="AB354" s="197"/>
      <c r="AC354" s="199"/>
      <c r="AD354" s="199"/>
      <c r="AE354" s="199"/>
      <c r="AF354" s="199"/>
      <c r="AG354" s="199"/>
      <c r="AH354" s="199"/>
      <c r="AI354" s="199"/>
      <c r="AJ354" s="199"/>
      <c r="AK354" s="199"/>
      <c r="AL354" s="199"/>
      <c r="AM354" s="199"/>
      <c r="AN354" s="199"/>
      <c r="AO354" s="199"/>
      <c r="AP354" s="200"/>
      <c r="AQ354" s="200"/>
      <c r="AR354" s="200"/>
      <c r="AS354" s="200"/>
    </row>
    <row r="355" ht="15.75" customHeight="1">
      <c r="A355" s="196"/>
      <c r="B355" s="197"/>
      <c r="C355" s="192"/>
      <c r="D355" s="193"/>
      <c r="E355" s="219"/>
      <c r="F355" s="195"/>
      <c r="G355" s="196"/>
      <c r="H355" s="197"/>
      <c r="I355" s="196"/>
      <c r="J355" s="197"/>
      <c r="K355" s="197"/>
      <c r="L355" s="197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8"/>
      <c r="Z355" s="198"/>
      <c r="AA355" s="197"/>
      <c r="AB355" s="197"/>
      <c r="AC355" s="199"/>
      <c r="AD355" s="199"/>
      <c r="AE355" s="199"/>
      <c r="AF355" s="199"/>
      <c r="AG355" s="199"/>
      <c r="AH355" s="199"/>
      <c r="AI355" s="199"/>
      <c r="AJ355" s="199"/>
      <c r="AK355" s="199"/>
      <c r="AL355" s="199"/>
      <c r="AM355" s="199"/>
      <c r="AN355" s="199"/>
      <c r="AO355" s="199"/>
      <c r="AP355" s="200"/>
      <c r="AQ355" s="200"/>
      <c r="AR355" s="200"/>
      <c r="AS355" s="200"/>
    </row>
    <row r="356" ht="15.75" customHeight="1">
      <c r="A356" s="196"/>
      <c r="B356" s="197"/>
      <c r="C356" s="192"/>
      <c r="D356" s="193"/>
      <c r="E356" s="219"/>
      <c r="F356" s="195"/>
      <c r="G356" s="196"/>
      <c r="H356" s="197"/>
      <c r="I356" s="196"/>
      <c r="J356" s="197"/>
      <c r="K356" s="197"/>
      <c r="L356" s="197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8"/>
      <c r="Z356" s="198"/>
      <c r="AA356" s="197"/>
      <c r="AB356" s="197"/>
      <c r="AC356" s="199"/>
      <c r="AD356" s="199"/>
      <c r="AE356" s="199"/>
      <c r="AF356" s="199"/>
      <c r="AG356" s="199"/>
      <c r="AH356" s="199"/>
      <c r="AI356" s="199"/>
      <c r="AJ356" s="199"/>
      <c r="AK356" s="199"/>
      <c r="AL356" s="199"/>
      <c r="AM356" s="199"/>
      <c r="AN356" s="199"/>
      <c r="AO356" s="199"/>
      <c r="AP356" s="200"/>
      <c r="AQ356" s="200"/>
      <c r="AR356" s="200"/>
      <c r="AS356" s="200"/>
    </row>
    <row r="357" ht="15.75" customHeight="1">
      <c r="A357" s="196"/>
      <c r="B357" s="197"/>
      <c r="C357" s="192"/>
      <c r="D357" s="193"/>
      <c r="E357" s="219"/>
      <c r="F357" s="195"/>
      <c r="G357" s="196"/>
      <c r="H357" s="197"/>
      <c r="I357" s="196"/>
      <c r="J357" s="197"/>
      <c r="K357" s="197"/>
      <c r="L357" s="197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8"/>
      <c r="Z357" s="198"/>
      <c r="AA357" s="197"/>
      <c r="AB357" s="197"/>
      <c r="AC357" s="199"/>
      <c r="AD357" s="199"/>
      <c r="AE357" s="199"/>
      <c r="AF357" s="199"/>
      <c r="AG357" s="199"/>
      <c r="AH357" s="199"/>
      <c r="AI357" s="199"/>
      <c r="AJ357" s="199"/>
      <c r="AK357" s="199"/>
      <c r="AL357" s="199"/>
      <c r="AM357" s="199"/>
      <c r="AN357" s="199"/>
      <c r="AO357" s="199"/>
      <c r="AP357" s="200"/>
      <c r="AQ357" s="200"/>
      <c r="AR357" s="200"/>
      <c r="AS357" s="200"/>
    </row>
    <row r="358" ht="15.75" customHeight="1">
      <c r="A358" s="196"/>
      <c r="B358" s="197"/>
      <c r="C358" s="192"/>
      <c r="D358" s="193"/>
      <c r="E358" s="219"/>
      <c r="F358" s="195"/>
      <c r="G358" s="196"/>
      <c r="H358" s="197"/>
      <c r="I358" s="196"/>
      <c r="J358" s="197"/>
      <c r="K358" s="197"/>
      <c r="L358" s="197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8"/>
      <c r="Z358" s="198"/>
      <c r="AA358" s="197"/>
      <c r="AB358" s="197"/>
      <c r="AC358" s="199"/>
      <c r="AD358" s="199"/>
      <c r="AE358" s="199"/>
      <c r="AF358" s="199"/>
      <c r="AG358" s="199"/>
      <c r="AH358" s="199"/>
      <c r="AI358" s="199"/>
      <c r="AJ358" s="199"/>
      <c r="AK358" s="199"/>
      <c r="AL358" s="199"/>
      <c r="AM358" s="199"/>
      <c r="AN358" s="199"/>
      <c r="AO358" s="199"/>
      <c r="AP358" s="200"/>
      <c r="AQ358" s="200"/>
      <c r="AR358" s="200"/>
      <c r="AS358" s="200"/>
    </row>
    <row r="359" ht="15.75" customHeight="1">
      <c r="A359" s="196"/>
      <c r="B359" s="197"/>
      <c r="C359" s="192"/>
      <c r="D359" s="193"/>
      <c r="E359" s="219"/>
      <c r="F359" s="195"/>
      <c r="G359" s="196"/>
      <c r="H359" s="197"/>
      <c r="I359" s="196"/>
      <c r="J359" s="197"/>
      <c r="K359" s="197"/>
      <c r="L359" s="197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8"/>
      <c r="Z359" s="198"/>
      <c r="AA359" s="197"/>
      <c r="AB359" s="197"/>
      <c r="AC359" s="199"/>
      <c r="AD359" s="199"/>
      <c r="AE359" s="199"/>
      <c r="AF359" s="199"/>
      <c r="AG359" s="199"/>
      <c r="AH359" s="199"/>
      <c r="AI359" s="199"/>
      <c r="AJ359" s="199"/>
      <c r="AK359" s="199"/>
      <c r="AL359" s="199"/>
      <c r="AM359" s="199"/>
      <c r="AN359" s="199"/>
      <c r="AO359" s="199"/>
      <c r="AP359" s="200"/>
      <c r="AQ359" s="200"/>
      <c r="AR359" s="200"/>
      <c r="AS359" s="200"/>
    </row>
    <row r="360" ht="15.75" customHeight="1">
      <c r="A360" s="196"/>
      <c r="B360" s="197"/>
      <c r="C360" s="192"/>
      <c r="D360" s="193"/>
      <c r="E360" s="219"/>
      <c r="F360" s="195"/>
      <c r="G360" s="196"/>
      <c r="H360" s="197"/>
      <c r="I360" s="196"/>
      <c r="J360" s="197"/>
      <c r="K360" s="197"/>
      <c r="L360" s="197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8"/>
      <c r="Z360" s="198"/>
      <c r="AA360" s="197"/>
      <c r="AB360" s="197"/>
      <c r="AC360" s="199"/>
      <c r="AD360" s="199"/>
      <c r="AE360" s="199"/>
      <c r="AF360" s="199"/>
      <c r="AG360" s="199"/>
      <c r="AH360" s="199"/>
      <c r="AI360" s="199"/>
      <c r="AJ360" s="199"/>
      <c r="AK360" s="199"/>
      <c r="AL360" s="199"/>
      <c r="AM360" s="199"/>
      <c r="AN360" s="199"/>
      <c r="AO360" s="199"/>
      <c r="AP360" s="200"/>
      <c r="AQ360" s="200"/>
      <c r="AR360" s="200"/>
      <c r="AS360" s="200"/>
    </row>
    <row r="361" ht="15.75" customHeight="1">
      <c r="A361" s="196"/>
      <c r="B361" s="197"/>
      <c r="C361" s="192"/>
      <c r="D361" s="193"/>
      <c r="E361" s="219"/>
      <c r="F361" s="195"/>
      <c r="G361" s="196"/>
      <c r="H361" s="197"/>
      <c r="I361" s="196"/>
      <c r="J361" s="197"/>
      <c r="K361" s="197"/>
      <c r="L361" s="197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8"/>
      <c r="Z361" s="198"/>
      <c r="AA361" s="197"/>
      <c r="AB361" s="197"/>
      <c r="AC361" s="199"/>
      <c r="AD361" s="199"/>
      <c r="AE361" s="199"/>
      <c r="AF361" s="199"/>
      <c r="AG361" s="199"/>
      <c r="AH361" s="199"/>
      <c r="AI361" s="199"/>
      <c r="AJ361" s="199"/>
      <c r="AK361" s="199"/>
      <c r="AL361" s="199"/>
      <c r="AM361" s="199"/>
      <c r="AN361" s="199"/>
      <c r="AO361" s="199"/>
      <c r="AP361" s="200"/>
      <c r="AQ361" s="200"/>
      <c r="AR361" s="200"/>
      <c r="AS361" s="200"/>
    </row>
    <row r="362" ht="15.75" customHeight="1">
      <c r="A362" s="196"/>
      <c r="B362" s="197"/>
      <c r="C362" s="192"/>
      <c r="D362" s="193"/>
      <c r="E362" s="219"/>
      <c r="F362" s="195"/>
      <c r="G362" s="196"/>
      <c r="H362" s="197"/>
      <c r="I362" s="196"/>
      <c r="J362" s="197"/>
      <c r="K362" s="197"/>
      <c r="L362" s="197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8"/>
      <c r="Z362" s="198"/>
      <c r="AA362" s="197"/>
      <c r="AB362" s="197"/>
      <c r="AC362" s="199"/>
      <c r="AD362" s="199"/>
      <c r="AE362" s="199"/>
      <c r="AF362" s="199"/>
      <c r="AG362" s="199"/>
      <c r="AH362" s="199"/>
      <c r="AI362" s="199"/>
      <c r="AJ362" s="199"/>
      <c r="AK362" s="199"/>
      <c r="AL362" s="199"/>
      <c r="AM362" s="199"/>
      <c r="AN362" s="199"/>
      <c r="AO362" s="199"/>
      <c r="AP362" s="200"/>
      <c r="AQ362" s="200"/>
      <c r="AR362" s="200"/>
      <c r="AS362" s="200"/>
    </row>
    <row r="363" ht="15.75" customHeight="1">
      <c r="A363" s="196"/>
      <c r="B363" s="197"/>
      <c r="C363" s="192"/>
      <c r="D363" s="193"/>
      <c r="E363" s="219"/>
      <c r="F363" s="195"/>
      <c r="G363" s="196"/>
      <c r="H363" s="197"/>
      <c r="I363" s="196"/>
      <c r="J363" s="197"/>
      <c r="K363" s="197"/>
      <c r="L363" s="197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8"/>
      <c r="Z363" s="198"/>
      <c r="AA363" s="197"/>
      <c r="AB363" s="197"/>
      <c r="AC363" s="199"/>
      <c r="AD363" s="199"/>
      <c r="AE363" s="199"/>
      <c r="AF363" s="199"/>
      <c r="AG363" s="199"/>
      <c r="AH363" s="199"/>
      <c r="AI363" s="199"/>
      <c r="AJ363" s="199"/>
      <c r="AK363" s="199"/>
      <c r="AL363" s="199"/>
      <c r="AM363" s="199"/>
      <c r="AN363" s="199"/>
      <c r="AO363" s="199"/>
      <c r="AP363" s="200"/>
      <c r="AQ363" s="200"/>
      <c r="AR363" s="200"/>
      <c r="AS363" s="200"/>
    </row>
    <row r="364" ht="15.75" customHeight="1">
      <c r="A364" s="196"/>
      <c r="B364" s="197"/>
      <c r="C364" s="192"/>
      <c r="D364" s="193"/>
      <c r="E364" s="219"/>
      <c r="F364" s="195"/>
      <c r="G364" s="196"/>
      <c r="H364" s="197"/>
      <c r="I364" s="196"/>
      <c r="J364" s="197"/>
      <c r="K364" s="197"/>
      <c r="L364" s="197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8"/>
      <c r="Z364" s="198"/>
      <c r="AA364" s="197"/>
      <c r="AB364" s="197"/>
      <c r="AC364" s="199"/>
      <c r="AD364" s="199"/>
      <c r="AE364" s="199"/>
      <c r="AF364" s="199"/>
      <c r="AG364" s="199"/>
      <c r="AH364" s="199"/>
      <c r="AI364" s="199"/>
      <c r="AJ364" s="199"/>
      <c r="AK364" s="199"/>
      <c r="AL364" s="199"/>
      <c r="AM364" s="199"/>
      <c r="AN364" s="199"/>
      <c r="AO364" s="199"/>
      <c r="AP364" s="200"/>
      <c r="AQ364" s="200"/>
      <c r="AR364" s="200"/>
      <c r="AS364" s="200"/>
    </row>
    <row r="365" ht="15.75" customHeight="1">
      <c r="A365" s="196"/>
      <c r="B365" s="197"/>
      <c r="C365" s="192"/>
      <c r="D365" s="193"/>
      <c r="E365" s="219"/>
      <c r="F365" s="195"/>
      <c r="G365" s="196"/>
      <c r="H365" s="197"/>
      <c r="I365" s="196"/>
      <c r="J365" s="197"/>
      <c r="K365" s="197"/>
      <c r="L365" s="197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8"/>
      <c r="Z365" s="198"/>
      <c r="AA365" s="197"/>
      <c r="AB365" s="197"/>
      <c r="AC365" s="199"/>
      <c r="AD365" s="199"/>
      <c r="AE365" s="199"/>
      <c r="AF365" s="199"/>
      <c r="AG365" s="199"/>
      <c r="AH365" s="199"/>
      <c r="AI365" s="199"/>
      <c r="AJ365" s="199"/>
      <c r="AK365" s="199"/>
      <c r="AL365" s="199"/>
      <c r="AM365" s="199"/>
      <c r="AN365" s="199"/>
      <c r="AO365" s="199"/>
      <c r="AP365" s="200"/>
      <c r="AQ365" s="200"/>
      <c r="AR365" s="200"/>
      <c r="AS365" s="200"/>
    </row>
    <row r="366" ht="15.75" customHeight="1">
      <c r="A366" s="196"/>
      <c r="B366" s="197"/>
      <c r="C366" s="192"/>
      <c r="D366" s="193"/>
      <c r="E366" s="219"/>
      <c r="F366" s="195"/>
      <c r="G366" s="196"/>
      <c r="H366" s="197"/>
      <c r="I366" s="196"/>
      <c r="J366" s="197"/>
      <c r="K366" s="197"/>
      <c r="L366" s="197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8"/>
      <c r="Z366" s="198"/>
      <c r="AA366" s="197"/>
      <c r="AB366" s="197"/>
      <c r="AC366" s="199"/>
      <c r="AD366" s="199"/>
      <c r="AE366" s="199"/>
      <c r="AF366" s="199"/>
      <c r="AG366" s="199"/>
      <c r="AH366" s="199"/>
      <c r="AI366" s="199"/>
      <c r="AJ366" s="199"/>
      <c r="AK366" s="199"/>
      <c r="AL366" s="199"/>
      <c r="AM366" s="199"/>
      <c r="AN366" s="199"/>
      <c r="AO366" s="199"/>
      <c r="AP366" s="200"/>
      <c r="AQ366" s="200"/>
      <c r="AR366" s="200"/>
      <c r="AS366" s="200"/>
    </row>
    <row r="367" ht="15.75" customHeight="1">
      <c r="A367" s="196"/>
      <c r="B367" s="197"/>
      <c r="C367" s="192"/>
      <c r="D367" s="193"/>
      <c r="E367" s="219"/>
      <c r="F367" s="195"/>
      <c r="G367" s="196"/>
      <c r="H367" s="197"/>
      <c r="I367" s="196"/>
      <c r="J367" s="197"/>
      <c r="K367" s="197"/>
      <c r="L367" s="197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8"/>
      <c r="Z367" s="198"/>
      <c r="AA367" s="197"/>
      <c r="AB367" s="197"/>
      <c r="AC367" s="199"/>
      <c r="AD367" s="199"/>
      <c r="AE367" s="199"/>
      <c r="AF367" s="199"/>
      <c r="AG367" s="199"/>
      <c r="AH367" s="199"/>
      <c r="AI367" s="199"/>
      <c r="AJ367" s="199"/>
      <c r="AK367" s="199"/>
      <c r="AL367" s="199"/>
      <c r="AM367" s="199"/>
      <c r="AN367" s="199"/>
      <c r="AO367" s="199"/>
      <c r="AP367" s="200"/>
      <c r="AQ367" s="200"/>
      <c r="AR367" s="200"/>
      <c r="AS367" s="200"/>
    </row>
    <row r="368" ht="15.75" customHeight="1">
      <c r="A368" s="196"/>
      <c r="B368" s="197"/>
      <c r="C368" s="192"/>
      <c r="D368" s="193"/>
      <c r="E368" s="219"/>
      <c r="F368" s="195"/>
      <c r="G368" s="196"/>
      <c r="H368" s="197"/>
      <c r="I368" s="196"/>
      <c r="J368" s="197"/>
      <c r="K368" s="197"/>
      <c r="L368" s="197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8"/>
      <c r="Z368" s="198"/>
      <c r="AA368" s="197"/>
      <c r="AB368" s="197"/>
      <c r="AC368" s="199"/>
      <c r="AD368" s="199"/>
      <c r="AE368" s="199"/>
      <c r="AF368" s="199"/>
      <c r="AG368" s="199"/>
      <c r="AH368" s="199"/>
      <c r="AI368" s="199"/>
      <c r="AJ368" s="199"/>
      <c r="AK368" s="199"/>
      <c r="AL368" s="199"/>
      <c r="AM368" s="199"/>
      <c r="AN368" s="199"/>
      <c r="AO368" s="199"/>
      <c r="AP368" s="200"/>
      <c r="AQ368" s="200"/>
      <c r="AR368" s="200"/>
      <c r="AS368" s="200"/>
    </row>
    <row r="369" ht="15.75" customHeight="1">
      <c r="A369" s="196"/>
      <c r="B369" s="197"/>
      <c r="C369" s="192"/>
      <c r="D369" s="193"/>
      <c r="E369" s="219"/>
      <c r="F369" s="195"/>
      <c r="G369" s="196"/>
      <c r="H369" s="197"/>
      <c r="I369" s="196"/>
      <c r="J369" s="197"/>
      <c r="K369" s="197"/>
      <c r="L369" s="197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8"/>
      <c r="Z369" s="198"/>
      <c r="AA369" s="197"/>
      <c r="AB369" s="197"/>
      <c r="AC369" s="199"/>
      <c r="AD369" s="199"/>
      <c r="AE369" s="199"/>
      <c r="AF369" s="199"/>
      <c r="AG369" s="199"/>
      <c r="AH369" s="199"/>
      <c r="AI369" s="199"/>
      <c r="AJ369" s="199"/>
      <c r="AK369" s="199"/>
      <c r="AL369" s="199"/>
      <c r="AM369" s="199"/>
      <c r="AN369" s="199"/>
      <c r="AO369" s="199"/>
      <c r="AP369" s="200"/>
      <c r="AQ369" s="200"/>
      <c r="AR369" s="200"/>
      <c r="AS369" s="200"/>
    </row>
    <row r="370" ht="15.75" customHeight="1">
      <c r="A370" s="196"/>
      <c r="B370" s="197"/>
      <c r="C370" s="192"/>
      <c r="D370" s="193"/>
      <c r="E370" s="219"/>
      <c r="F370" s="195"/>
      <c r="G370" s="196"/>
      <c r="H370" s="197"/>
      <c r="I370" s="196"/>
      <c r="J370" s="197"/>
      <c r="K370" s="197"/>
      <c r="L370" s="197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8"/>
      <c r="Z370" s="198"/>
      <c r="AA370" s="197"/>
      <c r="AB370" s="197"/>
      <c r="AC370" s="199"/>
      <c r="AD370" s="199"/>
      <c r="AE370" s="199"/>
      <c r="AF370" s="199"/>
      <c r="AG370" s="199"/>
      <c r="AH370" s="199"/>
      <c r="AI370" s="199"/>
      <c r="AJ370" s="199"/>
      <c r="AK370" s="199"/>
      <c r="AL370" s="199"/>
      <c r="AM370" s="199"/>
      <c r="AN370" s="199"/>
      <c r="AO370" s="199"/>
      <c r="AP370" s="200"/>
      <c r="AQ370" s="200"/>
      <c r="AR370" s="200"/>
      <c r="AS370" s="200"/>
    </row>
    <row r="371" ht="15.75" customHeight="1">
      <c r="A371" s="196"/>
      <c r="B371" s="197"/>
      <c r="C371" s="192"/>
      <c r="D371" s="193"/>
      <c r="E371" s="219"/>
      <c r="F371" s="195"/>
      <c r="G371" s="196"/>
      <c r="H371" s="197"/>
      <c r="I371" s="196"/>
      <c r="J371" s="197"/>
      <c r="K371" s="197"/>
      <c r="L371" s="197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8"/>
      <c r="Z371" s="198"/>
      <c r="AA371" s="197"/>
      <c r="AB371" s="197"/>
      <c r="AC371" s="199"/>
      <c r="AD371" s="199"/>
      <c r="AE371" s="199"/>
      <c r="AF371" s="199"/>
      <c r="AG371" s="199"/>
      <c r="AH371" s="199"/>
      <c r="AI371" s="199"/>
      <c r="AJ371" s="199"/>
      <c r="AK371" s="199"/>
      <c r="AL371" s="199"/>
      <c r="AM371" s="199"/>
      <c r="AN371" s="199"/>
      <c r="AO371" s="199"/>
      <c r="AP371" s="200"/>
      <c r="AQ371" s="200"/>
      <c r="AR371" s="200"/>
      <c r="AS371" s="200"/>
    </row>
    <row r="372" ht="15.75" customHeight="1">
      <c r="A372" s="196"/>
      <c r="B372" s="197"/>
      <c r="C372" s="192"/>
      <c r="D372" s="193"/>
      <c r="E372" s="219"/>
      <c r="F372" s="195"/>
      <c r="G372" s="196"/>
      <c r="H372" s="197"/>
      <c r="I372" s="196"/>
      <c r="J372" s="197"/>
      <c r="K372" s="197"/>
      <c r="L372" s="197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8"/>
      <c r="Z372" s="198"/>
      <c r="AA372" s="197"/>
      <c r="AB372" s="197"/>
      <c r="AC372" s="199"/>
      <c r="AD372" s="199"/>
      <c r="AE372" s="199"/>
      <c r="AF372" s="199"/>
      <c r="AG372" s="199"/>
      <c r="AH372" s="199"/>
      <c r="AI372" s="199"/>
      <c r="AJ372" s="199"/>
      <c r="AK372" s="199"/>
      <c r="AL372" s="199"/>
      <c r="AM372" s="199"/>
      <c r="AN372" s="199"/>
      <c r="AO372" s="199"/>
      <c r="AP372" s="200"/>
      <c r="AQ372" s="200"/>
      <c r="AR372" s="200"/>
      <c r="AS372" s="200"/>
    </row>
    <row r="373" ht="15.75" customHeight="1">
      <c r="A373" s="196"/>
      <c r="B373" s="197"/>
      <c r="C373" s="192"/>
      <c r="D373" s="193"/>
      <c r="E373" s="219"/>
      <c r="F373" s="195"/>
      <c r="G373" s="196"/>
      <c r="H373" s="197"/>
      <c r="I373" s="196"/>
      <c r="J373" s="197"/>
      <c r="K373" s="197"/>
      <c r="L373" s="197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8"/>
      <c r="Z373" s="198"/>
      <c r="AA373" s="197"/>
      <c r="AB373" s="197"/>
      <c r="AC373" s="199"/>
      <c r="AD373" s="199"/>
      <c r="AE373" s="199"/>
      <c r="AF373" s="199"/>
      <c r="AG373" s="199"/>
      <c r="AH373" s="199"/>
      <c r="AI373" s="199"/>
      <c r="AJ373" s="199"/>
      <c r="AK373" s="199"/>
      <c r="AL373" s="199"/>
      <c r="AM373" s="199"/>
      <c r="AN373" s="199"/>
      <c r="AO373" s="199"/>
      <c r="AP373" s="200"/>
      <c r="AQ373" s="200"/>
      <c r="AR373" s="200"/>
      <c r="AS373" s="200"/>
    </row>
    <row r="374" ht="15.75" customHeight="1">
      <c r="A374" s="196"/>
      <c r="B374" s="197"/>
      <c r="C374" s="192"/>
      <c r="D374" s="193"/>
      <c r="E374" s="219"/>
      <c r="F374" s="195"/>
      <c r="G374" s="196"/>
      <c r="H374" s="197"/>
      <c r="I374" s="196"/>
      <c r="J374" s="197"/>
      <c r="K374" s="197"/>
      <c r="L374" s="197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8"/>
      <c r="Z374" s="198"/>
      <c r="AA374" s="197"/>
      <c r="AB374" s="197"/>
      <c r="AC374" s="199"/>
      <c r="AD374" s="199"/>
      <c r="AE374" s="199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  <c r="AP374" s="200"/>
      <c r="AQ374" s="200"/>
      <c r="AR374" s="200"/>
      <c r="AS374" s="200"/>
    </row>
    <row r="375" ht="15.75" customHeight="1">
      <c r="A375" s="196"/>
      <c r="B375" s="197"/>
      <c r="C375" s="192"/>
      <c r="D375" s="193"/>
      <c r="E375" s="219"/>
      <c r="F375" s="195"/>
      <c r="G375" s="196"/>
      <c r="H375" s="197"/>
      <c r="I375" s="196"/>
      <c r="J375" s="197"/>
      <c r="K375" s="197"/>
      <c r="L375" s="197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8"/>
      <c r="Z375" s="198"/>
      <c r="AA375" s="197"/>
      <c r="AB375" s="197"/>
      <c r="AC375" s="199"/>
      <c r="AD375" s="199"/>
      <c r="AE375" s="199"/>
      <c r="AF375" s="199"/>
      <c r="AG375" s="199"/>
      <c r="AH375" s="199"/>
      <c r="AI375" s="199"/>
      <c r="AJ375" s="199"/>
      <c r="AK375" s="199"/>
      <c r="AL375" s="199"/>
      <c r="AM375" s="199"/>
      <c r="AN375" s="199"/>
      <c r="AO375" s="199"/>
      <c r="AP375" s="200"/>
      <c r="AQ375" s="200"/>
      <c r="AR375" s="200"/>
      <c r="AS375" s="200"/>
    </row>
    <row r="376" ht="15.75" customHeight="1">
      <c r="A376" s="196"/>
      <c r="B376" s="197"/>
      <c r="C376" s="192"/>
      <c r="D376" s="193"/>
      <c r="E376" s="219"/>
      <c r="F376" s="195"/>
      <c r="G376" s="196"/>
      <c r="H376" s="197"/>
      <c r="I376" s="196"/>
      <c r="J376" s="197"/>
      <c r="K376" s="197"/>
      <c r="L376" s="197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8"/>
      <c r="Z376" s="198"/>
      <c r="AA376" s="197"/>
      <c r="AB376" s="197"/>
      <c r="AC376" s="199"/>
      <c r="AD376" s="199"/>
      <c r="AE376" s="199"/>
      <c r="AF376" s="199"/>
      <c r="AG376" s="199"/>
      <c r="AH376" s="199"/>
      <c r="AI376" s="199"/>
      <c r="AJ376" s="199"/>
      <c r="AK376" s="199"/>
      <c r="AL376" s="199"/>
      <c r="AM376" s="199"/>
      <c r="AN376" s="199"/>
      <c r="AO376" s="199"/>
      <c r="AP376" s="200"/>
      <c r="AQ376" s="200"/>
      <c r="AR376" s="200"/>
      <c r="AS376" s="200"/>
    </row>
    <row r="377" ht="15.75" customHeight="1">
      <c r="A377" s="196"/>
      <c r="B377" s="197"/>
      <c r="C377" s="192"/>
      <c r="D377" s="193"/>
      <c r="E377" s="219"/>
      <c r="F377" s="195"/>
      <c r="G377" s="196"/>
      <c r="H377" s="197"/>
      <c r="I377" s="196"/>
      <c r="J377" s="197"/>
      <c r="K377" s="197"/>
      <c r="L377" s="197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8"/>
      <c r="Z377" s="198"/>
      <c r="AA377" s="197"/>
      <c r="AB377" s="197"/>
      <c r="AC377" s="199"/>
      <c r="AD377" s="199"/>
      <c r="AE377" s="199"/>
      <c r="AF377" s="199"/>
      <c r="AG377" s="199"/>
      <c r="AH377" s="199"/>
      <c r="AI377" s="199"/>
      <c r="AJ377" s="199"/>
      <c r="AK377" s="199"/>
      <c r="AL377" s="199"/>
      <c r="AM377" s="199"/>
      <c r="AN377" s="199"/>
      <c r="AO377" s="199"/>
      <c r="AP377" s="200"/>
      <c r="AQ377" s="200"/>
      <c r="AR377" s="200"/>
      <c r="AS377" s="200"/>
    </row>
    <row r="378" ht="15.75" customHeight="1">
      <c r="A378" s="196"/>
      <c r="B378" s="197"/>
      <c r="C378" s="192"/>
      <c r="D378" s="193"/>
      <c r="E378" s="219"/>
      <c r="F378" s="195"/>
      <c r="G378" s="196"/>
      <c r="H378" s="197"/>
      <c r="I378" s="196"/>
      <c r="J378" s="197"/>
      <c r="K378" s="197"/>
      <c r="L378" s="197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8"/>
      <c r="Z378" s="198"/>
      <c r="AA378" s="197"/>
      <c r="AB378" s="197"/>
      <c r="AC378" s="199"/>
      <c r="AD378" s="199"/>
      <c r="AE378" s="199"/>
      <c r="AF378" s="199"/>
      <c r="AG378" s="199"/>
      <c r="AH378" s="199"/>
      <c r="AI378" s="199"/>
      <c r="AJ378" s="199"/>
      <c r="AK378" s="199"/>
      <c r="AL378" s="199"/>
      <c r="AM378" s="199"/>
      <c r="AN378" s="199"/>
      <c r="AO378" s="199"/>
      <c r="AP378" s="200"/>
      <c r="AQ378" s="200"/>
      <c r="AR378" s="200"/>
      <c r="AS378" s="200"/>
    </row>
    <row r="379" ht="15.75" customHeight="1">
      <c r="A379" s="196"/>
      <c r="B379" s="197"/>
      <c r="C379" s="192"/>
      <c r="D379" s="193"/>
      <c r="E379" s="219"/>
      <c r="F379" s="195"/>
      <c r="G379" s="196"/>
      <c r="H379" s="197"/>
      <c r="I379" s="196"/>
      <c r="J379" s="197"/>
      <c r="K379" s="197"/>
      <c r="L379" s="197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8"/>
      <c r="Z379" s="198"/>
      <c r="AA379" s="197"/>
      <c r="AB379" s="197"/>
      <c r="AC379" s="199"/>
      <c r="AD379" s="199"/>
      <c r="AE379" s="199"/>
      <c r="AF379" s="199"/>
      <c r="AG379" s="199"/>
      <c r="AH379" s="199"/>
      <c r="AI379" s="199"/>
      <c r="AJ379" s="199"/>
      <c r="AK379" s="199"/>
      <c r="AL379" s="199"/>
      <c r="AM379" s="199"/>
      <c r="AN379" s="199"/>
      <c r="AO379" s="199"/>
      <c r="AP379" s="200"/>
      <c r="AQ379" s="200"/>
      <c r="AR379" s="200"/>
      <c r="AS379" s="200"/>
    </row>
    <row r="380" ht="15.75" customHeight="1">
      <c r="A380" s="196"/>
      <c r="B380" s="197"/>
      <c r="C380" s="192"/>
      <c r="D380" s="193"/>
      <c r="E380" s="219"/>
      <c r="F380" s="195"/>
      <c r="G380" s="196"/>
      <c r="H380" s="197"/>
      <c r="I380" s="196"/>
      <c r="J380" s="197"/>
      <c r="K380" s="197"/>
      <c r="L380" s="197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8"/>
      <c r="Z380" s="198"/>
      <c r="AA380" s="197"/>
      <c r="AB380" s="197"/>
      <c r="AC380" s="199"/>
      <c r="AD380" s="199"/>
      <c r="AE380" s="199"/>
      <c r="AF380" s="199"/>
      <c r="AG380" s="199"/>
      <c r="AH380" s="199"/>
      <c r="AI380" s="199"/>
      <c r="AJ380" s="199"/>
      <c r="AK380" s="199"/>
      <c r="AL380" s="199"/>
      <c r="AM380" s="199"/>
      <c r="AN380" s="199"/>
      <c r="AO380" s="199"/>
      <c r="AP380" s="200"/>
      <c r="AQ380" s="200"/>
      <c r="AR380" s="200"/>
      <c r="AS380" s="200"/>
    </row>
    <row r="381" ht="15.75" customHeight="1">
      <c r="A381" s="196"/>
      <c r="B381" s="197"/>
      <c r="C381" s="192"/>
      <c r="D381" s="193"/>
      <c r="E381" s="219"/>
      <c r="F381" s="195"/>
      <c r="G381" s="196"/>
      <c r="H381" s="197"/>
      <c r="I381" s="196"/>
      <c r="J381" s="197"/>
      <c r="K381" s="197"/>
      <c r="L381" s="197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8"/>
      <c r="Z381" s="198"/>
      <c r="AA381" s="197"/>
      <c r="AB381" s="197"/>
      <c r="AC381" s="199"/>
      <c r="AD381" s="199"/>
      <c r="AE381" s="199"/>
      <c r="AF381" s="199"/>
      <c r="AG381" s="199"/>
      <c r="AH381" s="199"/>
      <c r="AI381" s="199"/>
      <c r="AJ381" s="199"/>
      <c r="AK381" s="199"/>
      <c r="AL381" s="199"/>
      <c r="AM381" s="199"/>
      <c r="AN381" s="199"/>
      <c r="AO381" s="199"/>
      <c r="AP381" s="200"/>
      <c r="AQ381" s="200"/>
      <c r="AR381" s="200"/>
      <c r="AS381" s="200"/>
    </row>
    <row r="382" ht="15.75" customHeight="1">
      <c r="A382" s="196"/>
      <c r="B382" s="197"/>
      <c r="C382" s="192"/>
      <c r="D382" s="193"/>
      <c r="E382" s="219"/>
      <c r="F382" s="195"/>
      <c r="G382" s="196"/>
      <c r="H382" s="197"/>
      <c r="I382" s="196"/>
      <c r="J382" s="197"/>
      <c r="K382" s="197"/>
      <c r="L382" s="197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8"/>
      <c r="Z382" s="198"/>
      <c r="AA382" s="197"/>
      <c r="AB382" s="197"/>
      <c r="AC382" s="199"/>
      <c r="AD382" s="199"/>
      <c r="AE382" s="199"/>
      <c r="AF382" s="199"/>
      <c r="AG382" s="199"/>
      <c r="AH382" s="199"/>
      <c r="AI382" s="199"/>
      <c r="AJ382" s="199"/>
      <c r="AK382" s="199"/>
      <c r="AL382" s="199"/>
      <c r="AM382" s="199"/>
      <c r="AN382" s="199"/>
      <c r="AO382" s="199"/>
      <c r="AP382" s="200"/>
      <c r="AQ382" s="200"/>
      <c r="AR382" s="200"/>
      <c r="AS382" s="200"/>
    </row>
    <row r="383" ht="15.75" customHeight="1">
      <c r="A383" s="196"/>
      <c r="B383" s="197"/>
      <c r="C383" s="192"/>
      <c r="D383" s="193"/>
      <c r="E383" s="219"/>
      <c r="F383" s="195"/>
      <c r="G383" s="196"/>
      <c r="H383" s="197"/>
      <c r="I383" s="196"/>
      <c r="J383" s="197"/>
      <c r="K383" s="197"/>
      <c r="L383" s="197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8"/>
      <c r="Z383" s="198"/>
      <c r="AA383" s="197"/>
      <c r="AB383" s="197"/>
      <c r="AC383" s="199"/>
      <c r="AD383" s="199"/>
      <c r="AE383" s="199"/>
      <c r="AF383" s="199"/>
      <c r="AG383" s="199"/>
      <c r="AH383" s="199"/>
      <c r="AI383" s="199"/>
      <c r="AJ383" s="199"/>
      <c r="AK383" s="199"/>
      <c r="AL383" s="199"/>
      <c r="AM383" s="199"/>
      <c r="AN383" s="199"/>
      <c r="AO383" s="199"/>
      <c r="AP383" s="200"/>
      <c r="AQ383" s="200"/>
      <c r="AR383" s="200"/>
      <c r="AS383" s="200"/>
    </row>
    <row r="384" ht="15.75" customHeight="1">
      <c r="A384" s="196"/>
      <c r="B384" s="197"/>
      <c r="C384" s="192"/>
      <c r="D384" s="193"/>
      <c r="E384" s="219"/>
      <c r="F384" s="195"/>
      <c r="G384" s="196"/>
      <c r="H384" s="197"/>
      <c r="I384" s="196"/>
      <c r="J384" s="197"/>
      <c r="K384" s="197"/>
      <c r="L384" s="197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8"/>
      <c r="Z384" s="198"/>
      <c r="AA384" s="197"/>
      <c r="AB384" s="197"/>
      <c r="AC384" s="199"/>
      <c r="AD384" s="199"/>
      <c r="AE384" s="199"/>
      <c r="AF384" s="199"/>
      <c r="AG384" s="199"/>
      <c r="AH384" s="199"/>
      <c r="AI384" s="199"/>
      <c r="AJ384" s="199"/>
      <c r="AK384" s="199"/>
      <c r="AL384" s="199"/>
      <c r="AM384" s="199"/>
      <c r="AN384" s="199"/>
      <c r="AO384" s="199"/>
      <c r="AP384" s="200"/>
      <c r="AQ384" s="200"/>
      <c r="AR384" s="200"/>
      <c r="AS384" s="200"/>
    </row>
    <row r="385" ht="15.75" customHeight="1">
      <c r="A385" s="196"/>
      <c r="B385" s="197"/>
      <c r="C385" s="192"/>
      <c r="D385" s="193"/>
      <c r="E385" s="219"/>
      <c r="F385" s="195"/>
      <c r="G385" s="196"/>
      <c r="H385" s="197"/>
      <c r="I385" s="196"/>
      <c r="J385" s="197"/>
      <c r="K385" s="197"/>
      <c r="L385" s="197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8"/>
      <c r="Z385" s="198"/>
      <c r="AA385" s="197"/>
      <c r="AB385" s="197"/>
      <c r="AC385" s="199"/>
      <c r="AD385" s="199"/>
      <c r="AE385" s="199"/>
      <c r="AF385" s="199"/>
      <c r="AG385" s="199"/>
      <c r="AH385" s="199"/>
      <c r="AI385" s="199"/>
      <c r="AJ385" s="199"/>
      <c r="AK385" s="199"/>
      <c r="AL385" s="199"/>
      <c r="AM385" s="199"/>
      <c r="AN385" s="199"/>
      <c r="AO385" s="199"/>
      <c r="AP385" s="200"/>
      <c r="AQ385" s="200"/>
      <c r="AR385" s="200"/>
      <c r="AS385" s="200"/>
    </row>
    <row r="386" ht="15.75" customHeight="1">
      <c r="A386" s="196"/>
      <c r="B386" s="197"/>
      <c r="C386" s="192"/>
      <c r="D386" s="193"/>
      <c r="E386" s="219"/>
      <c r="F386" s="195"/>
      <c r="G386" s="196"/>
      <c r="H386" s="197"/>
      <c r="I386" s="196"/>
      <c r="J386" s="197"/>
      <c r="K386" s="197"/>
      <c r="L386" s="197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8"/>
      <c r="Z386" s="198"/>
      <c r="AA386" s="197"/>
      <c r="AB386" s="197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200"/>
      <c r="AQ386" s="200"/>
      <c r="AR386" s="200"/>
      <c r="AS386" s="200"/>
    </row>
    <row r="387" ht="15.75" customHeight="1">
      <c r="A387" s="196"/>
      <c r="B387" s="197"/>
      <c r="C387" s="192"/>
      <c r="D387" s="193"/>
      <c r="E387" s="219"/>
      <c r="F387" s="195"/>
      <c r="G387" s="196"/>
      <c r="H387" s="197"/>
      <c r="I387" s="196"/>
      <c r="J387" s="197"/>
      <c r="K387" s="197"/>
      <c r="L387" s="197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8"/>
      <c r="Z387" s="198"/>
      <c r="AA387" s="197"/>
      <c r="AB387" s="197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200"/>
      <c r="AQ387" s="200"/>
      <c r="AR387" s="200"/>
      <c r="AS387" s="200"/>
    </row>
    <row r="388" ht="15.75" customHeight="1">
      <c r="A388" s="196"/>
      <c r="B388" s="197"/>
      <c r="C388" s="192"/>
      <c r="D388" s="193"/>
      <c r="E388" s="219"/>
      <c r="F388" s="195"/>
      <c r="G388" s="196"/>
      <c r="H388" s="197"/>
      <c r="I388" s="196"/>
      <c r="J388" s="197"/>
      <c r="K388" s="197"/>
      <c r="L388" s="197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8"/>
      <c r="Z388" s="198"/>
      <c r="AA388" s="197"/>
      <c r="AB388" s="197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200"/>
      <c r="AQ388" s="200"/>
      <c r="AR388" s="200"/>
      <c r="AS388" s="200"/>
    </row>
    <row r="389" ht="15.75" customHeight="1">
      <c r="A389" s="196"/>
      <c r="B389" s="197"/>
      <c r="C389" s="192"/>
      <c r="D389" s="193"/>
      <c r="E389" s="219"/>
      <c r="F389" s="195"/>
      <c r="G389" s="196"/>
      <c r="H389" s="197"/>
      <c r="I389" s="196"/>
      <c r="J389" s="197"/>
      <c r="K389" s="197"/>
      <c r="L389" s="197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8"/>
      <c r="Z389" s="198"/>
      <c r="AA389" s="197"/>
      <c r="AB389" s="197"/>
      <c r="AC389" s="199"/>
      <c r="AD389" s="199"/>
      <c r="AE389" s="199"/>
      <c r="AF389" s="199"/>
      <c r="AG389" s="199"/>
      <c r="AH389" s="199"/>
      <c r="AI389" s="199"/>
      <c r="AJ389" s="199"/>
      <c r="AK389" s="199"/>
      <c r="AL389" s="199"/>
      <c r="AM389" s="199"/>
      <c r="AN389" s="199"/>
      <c r="AO389" s="199"/>
      <c r="AP389" s="200"/>
      <c r="AQ389" s="200"/>
      <c r="AR389" s="200"/>
      <c r="AS389" s="200"/>
    </row>
    <row r="390" ht="15.75" customHeight="1">
      <c r="A390" s="196"/>
      <c r="B390" s="197"/>
      <c r="C390" s="192"/>
      <c r="D390" s="193"/>
      <c r="E390" s="219"/>
      <c r="F390" s="195"/>
      <c r="G390" s="196"/>
      <c r="H390" s="197"/>
      <c r="I390" s="196"/>
      <c r="J390" s="197"/>
      <c r="K390" s="197"/>
      <c r="L390" s="197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8"/>
      <c r="Z390" s="198"/>
      <c r="AA390" s="197"/>
      <c r="AB390" s="197"/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  <c r="AP390" s="200"/>
      <c r="AQ390" s="200"/>
      <c r="AR390" s="200"/>
      <c r="AS390" s="200"/>
    </row>
    <row r="391" ht="15.75" customHeight="1">
      <c r="A391" s="196"/>
      <c r="B391" s="197"/>
      <c r="C391" s="192"/>
      <c r="D391" s="193"/>
      <c r="E391" s="219"/>
      <c r="F391" s="195"/>
      <c r="G391" s="196"/>
      <c r="H391" s="197"/>
      <c r="I391" s="196"/>
      <c r="J391" s="197"/>
      <c r="K391" s="197"/>
      <c r="L391" s="197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8"/>
      <c r="Z391" s="198"/>
      <c r="AA391" s="197"/>
      <c r="AB391" s="197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  <c r="AP391" s="200"/>
      <c r="AQ391" s="200"/>
      <c r="AR391" s="200"/>
      <c r="AS391" s="200"/>
    </row>
    <row r="392" ht="15.75" customHeight="1">
      <c r="A392" s="196"/>
      <c r="B392" s="197"/>
      <c r="C392" s="192"/>
      <c r="D392" s="193"/>
      <c r="E392" s="219"/>
      <c r="F392" s="195"/>
      <c r="G392" s="196"/>
      <c r="H392" s="197"/>
      <c r="I392" s="196"/>
      <c r="J392" s="197"/>
      <c r="K392" s="197"/>
      <c r="L392" s="197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8"/>
      <c r="Z392" s="198"/>
      <c r="AA392" s="197"/>
      <c r="AB392" s="197"/>
      <c r="AC392" s="199"/>
      <c r="AD392" s="199"/>
      <c r="AE392" s="199"/>
      <c r="AF392" s="199"/>
      <c r="AG392" s="199"/>
      <c r="AH392" s="199"/>
      <c r="AI392" s="199"/>
      <c r="AJ392" s="199"/>
      <c r="AK392" s="199"/>
      <c r="AL392" s="199"/>
      <c r="AM392" s="199"/>
      <c r="AN392" s="199"/>
      <c r="AO392" s="199"/>
      <c r="AP392" s="200"/>
      <c r="AQ392" s="200"/>
      <c r="AR392" s="200"/>
      <c r="AS392" s="200"/>
    </row>
    <row r="393" ht="15.75" customHeight="1">
      <c r="A393" s="196"/>
      <c r="B393" s="197"/>
      <c r="C393" s="192"/>
      <c r="D393" s="193"/>
      <c r="E393" s="219"/>
      <c r="F393" s="195"/>
      <c r="G393" s="196"/>
      <c r="H393" s="197"/>
      <c r="I393" s="196"/>
      <c r="J393" s="197"/>
      <c r="K393" s="197"/>
      <c r="L393" s="197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8"/>
      <c r="Z393" s="198"/>
      <c r="AA393" s="197"/>
      <c r="AB393" s="197"/>
      <c r="AC393" s="199"/>
      <c r="AD393" s="199"/>
      <c r="AE393" s="199"/>
      <c r="AF393" s="199"/>
      <c r="AG393" s="199"/>
      <c r="AH393" s="199"/>
      <c r="AI393" s="199"/>
      <c r="AJ393" s="199"/>
      <c r="AK393" s="199"/>
      <c r="AL393" s="199"/>
      <c r="AM393" s="199"/>
      <c r="AN393" s="199"/>
      <c r="AO393" s="199"/>
      <c r="AP393" s="200"/>
      <c r="AQ393" s="200"/>
      <c r="AR393" s="200"/>
      <c r="AS393" s="200"/>
    </row>
    <row r="394" ht="15.75" customHeight="1">
      <c r="A394" s="196"/>
      <c r="B394" s="197"/>
      <c r="C394" s="192"/>
      <c r="D394" s="193"/>
      <c r="E394" s="219"/>
      <c r="F394" s="195"/>
      <c r="G394" s="196"/>
      <c r="H394" s="197"/>
      <c r="I394" s="196"/>
      <c r="J394" s="197"/>
      <c r="K394" s="197"/>
      <c r="L394" s="197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8"/>
      <c r="Z394" s="198"/>
      <c r="AA394" s="197"/>
      <c r="AB394" s="197"/>
      <c r="AC394" s="199"/>
      <c r="AD394" s="199"/>
      <c r="AE394" s="199"/>
      <c r="AF394" s="199"/>
      <c r="AG394" s="199"/>
      <c r="AH394" s="199"/>
      <c r="AI394" s="199"/>
      <c r="AJ394" s="199"/>
      <c r="AK394" s="199"/>
      <c r="AL394" s="199"/>
      <c r="AM394" s="199"/>
      <c r="AN394" s="199"/>
      <c r="AO394" s="199"/>
      <c r="AP394" s="200"/>
      <c r="AQ394" s="200"/>
      <c r="AR394" s="200"/>
      <c r="AS394" s="200"/>
    </row>
    <row r="395" ht="15.75" customHeight="1">
      <c r="A395" s="196"/>
      <c r="B395" s="197"/>
      <c r="C395" s="192"/>
      <c r="D395" s="193"/>
      <c r="E395" s="219"/>
      <c r="F395" s="195"/>
      <c r="G395" s="196"/>
      <c r="H395" s="197"/>
      <c r="I395" s="196"/>
      <c r="J395" s="197"/>
      <c r="K395" s="197"/>
      <c r="L395" s="197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8"/>
      <c r="Z395" s="198"/>
      <c r="AA395" s="197"/>
      <c r="AB395" s="197"/>
      <c r="AC395" s="199"/>
      <c r="AD395" s="199"/>
      <c r="AE395" s="199"/>
      <c r="AF395" s="199"/>
      <c r="AG395" s="199"/>
      <c r="AH395" s="199"/>
      <c r="AI395" s="199"/>
      <c r="AJ395" s="199"/>
      <c r="AK395" s="199"/>
      <c r="AL395" s="199"/>
      <c r="AM395" s="199"/>
      <c r="AN395" s="199"/>
      <c r="AO395" s="199"/>
      <c r="AP395" s="200"/>
      <c r="AQ395" s="200"/>
      <c r="AR395" s="200"/>
      <c r="AS395" s="200"/>
    </row>
    <row r="396" ht="15.75" customHeight="1">
      <c r="A396" s="196"/>
      <c r="B396" s="197"/>
      <c r="C396" s="192"/>
      <c r="D396" s="193"/>
      <c r="E396" s="219"/>
      <c r="F396" s="195"/>
      <c r="G396" s="196"/>
      <c r="H396" s="197"/>
      <c r="I396" s="196"/>
      <c r="J396" s="197"/>
      <c r="K396" s="197"/>
      <c r="L396" s="197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8"/>
      <c r="Z396" s="198"/>
      <c r="AA396" s="197"/>
      <c r="AB396" s="197"/>
      <c r="AC396" s="199"/>
      <c r="AD396" s="199"/>
      <c r="AE396" s="199"/>
      <c r="AF396" s="199"/>
      <c r="AG396" s="199"/>
      <c r="AH396" s="199"/>
      <c r="AI396" s="199"/>
      <c r="AJ396" s="199"/>
      <c r="AK396" s="199"/>
      <c r="AL396" s="199"/>
      <c r="AM396" s="199"/>
      <c r="AN396" s="199"/>
      <c r="AO396" s="199"/>
      <c r="AP396" s="200"/>
      <c r="AQ396" s="200"/>
      <c r="AR396" s="200"/>
      <c r="AS396" s="200"/>
    </row>
    <row r="397" ht="15.75" customHeight="1">
      <c r="A397" s="196"/>
      <c r="B397" s="197"/>
      <c r="C397" s="192"/>
      <c r="D397" s="193"/>
      <c r="E397" s="219"/>
      <c r="F397" s="195"/>
      <c r="G397" s="196"/>
      <c r="H397" s="197"/>
      <c r="I397" s="196"/>
      <c r="J397" s="197"/>
      <c r="K397" s="197"/>
      <c r="L397" s="197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8"/>
      <c r="Z397" s="198"/>
      <c r="AA397" s="197"/>
      <c r="AB397" s="197"/>
      <c r="AC397" s="199"/>
      <c r="AD397" s="199"/>
      <c r="AE397" s="199"/>
      <c r="AF397" s="199"/>
      <c r="AG397" s="199"/>
      <c r="AH397" s="199"/>
      <c r="AI397" s="199"/>
      <c r="AJ397" s="199"/>
      <c r="AK397" s="199"/>
      <c r="AL397" s="199"/>
      <c r="AM397" s="199"/>
      <c r="AN397" s="199"/>
      <c r="AO397" s="199"/>
      <c r="AP397" s="200"/>
      <c r="AQ397" s="200"/>
      <c r="AR397" s="200"/>
      <c r="AS397" s="200"/>
    </row>
    <row r="398" ht="15.75" customHeight="1">
      <c r="A398" s="196"/>
      <c r="B398" s="197"/>
      <c r="C398" s="192"/>
      <c r="D398" s="193"/>
      <c r="E398" s="219"/>
      <c r="F398" s="195"/>
      <c r="G398" s="196"/>
      <c r="H398" s="197"/>
      <c r="I398" s="196"/>
      <c r="J398" s="197"/>
      <c r="K398" s="197"/>
      <c r="L398" s="197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8"/>
      <c r="Z398" s="198"/>
      <c r="AA398" s="197"/>
      <c r="AB398" s="197"/>
      <c r="AC398" s="199"/>
      <c r="AD398" s="199"/>
      <c r="AE398" s="199"/>
      <c r="AF398" s="199"/>
      <c r="AG398" s="199"/>
      <c r="AH398" s="199"/>
      <c r="AI398" s="199"/>
      <c r="AJ398" s="199"/>
      <c r="AK398" s="199"/>
      <c r="AL398" s="199"/>
      <c r="AM398" s="199"/>
      <c r="AN398" s="199"/>
      <c r="AO398" s="199"/>
      <c r="AP398" s="200"/>
      <c r="AQ398" s="200"/>
      <c r="AR398" s="200"/>
      <c r="AS398" s="200"/>
    </row>
    <row r="399" ht="15.75" customHeight="1">
      <c r="A399" s="196"/>
      <c r="B399" s="197"/>
      <c r="C399" s="192"/>
      <c r="D399" s="193"/>
      <c r="E399" s="219"/>
      <c r="F399" s="195"/>
      <c r="G399" s="196"/>
      <c r="H399" s="197"/>
      <c r="I399" s="196"/>
      <c r="J399" s="197"/>
      <c r="K399" s="197"/>
      <c r="L399" s="197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8"/>
      <c r="Z399" s="198"/>
      <c r="AA399" s="197"/>
      <c r="AB399" s="197"/>
      <c r="AC399" s="199"/>
      <c r="AD399" s="199"/>
      <c r="AE399" s="199"/>
      <c r="AF399" s="199"/>
      <c r="AG399" s="199"/>
      <c r="AH399" s="199"/>
      <c r="AI399" s="199"/>
      <c r="AJ399" s="199"/>
      <c r="AK399" s="199"/>
      <c r="AL399" s="199"/>
      <c r="AM399" s="199"/>
      <c r="AN399" s="199"/>
      <c r="AO399" s="199"/>
      <c r="AP399" s="200"/>
      <c r="AQ399" s="200"/>
      <c r="AR399" s="200"/>
      <c r="AS399" s="200"/>
    </row>
    <row r="400" ht="15.75" customHeight="1">
      <c r="A400" s="196"/>
      <c r="B400" s="197"/>
      <c r="C400" s="192"/>
      <c r="D400" s="193"/>
      <c r="E400" s="219"/>
      <c r="F400" s="195"/>
      <c r="G400" s="196"/>
      <c r="H400" s="197"/>
      <c r="I400" s="196"/>
      <c r="J400" s="197"/>
      <c r="K400" s="197"/>
      <c r="L400" s="197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8"/>
      <c r="Z400" s="198"/>
      <c r="AA400" s="197"/>
      <c r="AB400" s="197"/>
      <c r="AC400" s="199"/>
      <c r="AD400" s="199"/>
      <c r="AE400" s="199"/>
      <c r="AF400" s="199"/>
      <c r="AG400" s="199"/>
      <c r="AH400" s="199"/>
      <c r="AI400" s="199"/>
      <c r="AJ400" s="199"/>
      <c r="AK400" s="199"/>
      <c r="AL400" s="199"/>
      <c r="AM400" s="199"/>
      <c r="AN400" s="199"/>
      <c r="AO400" s="199"/>
      <c r="AP400" s="200"/>
      <c r="AQ400" s="200"/>
      <c r="AR400" s="200"/>
      <c r="AS400" s="200"/>
    </row>
    <row r="401" ht="15.75" customHeight="1">
      <c r="A401" s="196"/>
      <c r="B401" s="197"/>
      <c r="C401" s="192"/>
      <c r="D401" s="193"/>
      <c r="E401" s="219"/>
      <c r="F401" s="195"/>
      <c r="G401" s="196"/>
      <c r="H401" s="197"/>
      <c r="I401" s="196"/>
      <c r="J401" s="197"/>
      <c r="K401" s="197"/>
      <c r="L401" s="197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8"/>
      <c r="Z401" s="198"/>
      <c r="AA401" s="197"/>
      <c r="AB401" s="197"/>
      <c r="AC401" s="199"/>
      <c r="AD401" s="199"/>
      <c r="AE401" s="199"/>
      <c r="AF401" s="199"/>
      <c r="AG401" s="199"/>
      <c r="AH401" s="199"/>
      <c r="AI401" s="199"/>
      <c r="AJ401" s="199"/>
      <c r="AK401" s="199"/>
      <c r="AL401" s="199"/>
      <c r="AM401" s="199"/>
      <c r="AN401" s="199"/>
      <c r="AO401" s="199"/>
      <c r="AP401" s="200"/>
      <c r="AQ401" s="200"/>
      <c r="AR401" s="200"/>
      <c r="AS401" s="200"/>
    </row>
    <row r="402" ht="15.75" customHeight="1">
      <c r="A402" s="196"/>
      <c r="B402" s="197"/>
      <c r="C402" s="192"/>
      <c r="D402" s="193"/>
      <c r="E402" s="219"/>
      <c r="F402" s="195"/>
      <c r="G402" s="196"/>
      <c r="H402" s="197"/>
      <c r="I402" s="196"/>
      <c r="J402" s="197"/>
      <c r="K402" s="197"/>
      <c r="L402" s="197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8"/>
      <c r="Z402" s="198"/>
      <c r="AA402" s="197"/>
      <c r="AB402" s="197"/>
      <c r="AC402" s="199"/>
      <c r="AD402" s="199"/>
      <c r="AE402" s="199"/>
      <c r="AF402" s="199"/>
      <c r="AG402" s="199"/>
      <c r="AH402" s="199"/>
      <c r="AI402" s="199"/>
      <c r="AJ402" s="199"/>
      <c r="AK402" s="199"/>
      <c r="AL402" s="199"/>
      <c r="AM402" s="199"/>
      <c r="AN402" s="199"/>
      <c r="AO402" s="199"/>
      <c r="AP402" s="200"/>
      <c r="AQ402" s="200"/>
      <c r="AR402" s="200"/>
      <c r="AS402" s="200"/>
    </row>
    <row r="403" ht="15.75" customHeight="1">
      <c r="A403" s="196"/>
      <c r="B403" s="197"/>
      <c r="C403" s="192"/>
      <c r="D403" s="193"/>
      <c r="E403" s="219"/>
      <c r="F403" s="195"/>
      <c r="G403" s="196"/>
      <c r="H403" s="197"/>
      <c r="I403" s="196"/>
      <c r="J403" s="197"/>
      <c r="K403" s="197"/>
      <c r="L403" s="197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8"/>
      <c r="Z403" s="198"/>
      <c r="AA403" s="197"/>
      <c r="AB403" s="197"/>
      <c r="AC403" s="199"/>
      <c r="AD403" s="199"/>
      <c r="AE403" s="199"/>
      <c r="AF403" s="199"/>
      <c r="AG403" s="199"/>
      <c r="AH403" s="199"/>
      <c r="AI403" s="199"/>
      <c r="AJ403" s="199"/>
      <c r="AK403" s="199"/>
      <c r="AL403" s="199"/>
      <c r="AM403" s="199"/>
      <c r="AN403" s="199"/>
      <c r="AO403" s="199"/>
      <c r="AP403" s="200"/>
      <c r="AQ403" s="200"/>
      <c r="AR403" s="200"/>
      <c r="AS403" s="200"/>
    </row>
    <row r="404" ht="15.75" customHeight="1">
      <c r="A404" s="196"/>
      <c r="B404" s="197"/>
      <c r="C404" s="192"/>
      <c r="D404" s="193"/>
      <c r="E404" s="219"/>
      <c r="F404" s="195"/>
      <c r="G404" s="196"/>
      <c r="H404" s="197"/>
      <c r="I404" s="196"/>
      <c r="J404" s="197"/>
      <c r="K404" s="197"/>
      <c r="L404" s="197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8"/>
      <c r="Z404" s="198"/>
      <c r="AA404" s="197"/>
      <c r="AB404" s="197"/>
      <c r="AC404" s="199"/>
      <c r="AD404" s="199"/>
      <c r="AE404" s="199"/>
      <c r="AF404" s="199"/>
      <c r="AG404" s="199"/>
      <c r="AH404" s="199"/>
      <c r="AI404" s="199"/>
      <c r="AJ404" s="199"/>
      <c r="AK404" s="199"/>
      <c r="AL404" s="199"/>
      <c r="AM404" s="199"/>
      <c r="AN404" s="199"/>
      <c r="AO404" s="199"/>
      <c r="AP404" s="200"/>
      <c r="AQ404" s="200"/>
      <c r="AR404" s="200"/>
      <c r="AS404" s="200"/>
    </row>
    <row r="405" ht="15.75" customHeight="1">
      <c r="A405" s="196"/>
      <c r="B405" s="197"/>
      <c r="C405" s="192"/>
      <c r="D405" s="193"/>
      <c r="E405" s="219"/>
      <c r="F405" s="195"/>
      <c r="G405" s="196"/>
      <c r="H405" s="197"/>
      <c r="I405" s="196"/>
      <c r="J405" s="197"/>
      <c r="K405" s="197"/>
      <c r="L405" s="197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8"/>
      <c r="Z405" s="198"/>
      <c r="AA405" s="197"/>
      <c r="AB405" s="197"/>
      <c r="AC405" s="199"/>
      <c r="AD405" s="199"/>
      <c r="AE405" s="199"/>
      <c r="AF405" s="199"/>
      <c r="AG405" s="199"/>
      <c r="AH405" s="199"/>
      <c r="AI405" s="199"/>
      <c r="AJ405" s="199"/>
      <c r="AK405" s="199"/>
      <c r="AL405" s="199"/>
      <c r="AM405" s="199"/>
      <c r="AN405" s="199"/>
      <c r="AO405" s="199"/>
      <c r="AP405" s="200"/>
      <c r="AQ405" s="200"/>
      <c r="AR405" s="200"/>
      <c r="AS405" s="200"/>
    </row>
    <row r="406" ht="15.75" customHeight="1">
      <c r="A406" s="196"/>
      <c r="B406" s="197"/>
      <c r="C406" s="192"/>
      <c r="D406" s="193"/>
      <c r="E406" s="219"/>
      <c r="F406" s="195"/>
      <c r="G406" s="196"/>
      <c r="H406" s="197"/>
      <c r="I406" s="196"/>
      <c r="J406" s="197"/>
      <c r="K406" s="197"/>
      <c r="L406" s="197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8"/>
      <c r="Z406" s="198"/>
      <c r="AA406" s="197"/>
      <c r="AB406" s="197"/>
      <c r="AC406" s="199"/>
      <c r="AD406" s="199"/>
      <c r="AE406" s="199"/>
      <c r="AF406" s="199"/>
      <c r="AG406" s="199"/>
      <c r="AH406" s="199"/>
      <c r="AI406" s="199"/>
      <c r="AJ406" s="199"/>
      <c r="AK406" s="199"/>
      <c r="AL406" s="199"/>
      <c r="AM406" s="199"/>
      <c r="AN406" s="199"/>
      <c r="AO406" s="199"/>
      <c r="AP406" s="200"/>
      <c r="AQ406" s="200"/>
      <c r="AR406" s="200"/>
      <c r="AS406" s="200"/>
    </row>
    <row r="407" ht="15.75" customHeight="1">
      <c r="A407" s="196"/>
      <c r="B407" s="197"/>
      <c r="C407" s="192"/>
      <c r="D407" s="193"/>
      <c r="E407" s="219"/>
      <c r="F407" s="195"/>
      <c r="G407" s="196"/>
      <c r="H407" s="197"/>
      <c r="I407" s="196"/>
      <c r="J407" s="197"/>
      <c r="K407" s="197"/>
      <c r="L407" s="197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8"/>
      <c r="Z407" s="198"/>
      <c r="AA407" s="197"/>
      <c r="AB407" s="197"/>
      <c r="AC407" s="199"/>
      <c r="AD407" s="199"/>
      <c r="AE407" s="199"/>
      <c r="AF407" s="199"/>
      <c r="AG407" s="199"/>
      <c r="AH407" s="199"/>
      <c r="AI407" s="199"/>
      <c r="AJ407" s="199"/>
      <c r="AK407" s="199"/>
      <c r="AL407" s="199"/>
      <c r="AM407" s="199"/>
      <c r="AN407" s="199"/>
      <c r="AO407" s="199"/>
      <c r="AP407" s="200"/>
      <c r="AQ407" s="200"/>
      <c r="AR407" s="200"/>
      <c r="AS407" s="200"/>
    </row>
    <row r="408" ht="15.75" customHeight="1">
      <c r="A408" s="196"/>
      <c r="B408" s="197"/>
      <c r="C408" s="192"/>
      <c r="D408" s="193"/>
      <c r="E408" s="219"/>
      <c r="F408" s="195"/>
      <c r="G408" s="196"/>
      <c r="H408" s="197"/>
      <c r="I408" s="196"/>
      <c r="J408" s="197"/>
      <c r="K408" s="197"/>
      <c r="L408" s="197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8"/>
      <c r="Z408" s="198"/>
      <c r="AA408" s="197"/>
      <c r="AB408" s="197"/>
      <c r="AC408" s="199"/>
      <c r="AD408" s="199"/>
      <c r="AE408" s="199"/>
      <c r="AF408" s="199"/>
      <c r="AG408" s="199"/>
      <c r="AH408" s="199"/>
      <c r="AI408" s="199"/>
      <c r="AJ408" s="199"/>
      <c r="AK408" s="199"/>
      <c r="AL408" s="199"/>
      <c r="AM408" s="199"/>
      <c r="AN408" s="199"/>
      <c r="AO408" s="199"/>
      <c r="AP408" s="200"/>
      <c r="AQ408" s="200"/>
      <c r="AR408" s="200"/>
      <c r="AS408" s="200"/>
    </row>
    <row r="409" ht="15.75" customHeight="1">
      <c r="A409" s="196"/>
      <c r="B409" s="197"/>
      <c r="C409" s="192"/>
      <c r="D409" s="193"/>
      <c r="E409" s="219"/>
      <c r="F409" s="195"/>
      <c r="G409" s="196"/>
      <c r="H409" s="197"/>
      <c r="I409" s="196"/>
      <c r="J409" s="197"/>
      <c r="K409" s="197"/>
      <c r="L409" s="197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8"/>
      <c r="Z409" s="198"/>
      <c r="AA409" s="197"/>
      <c r="AB409" s="197"/>
      <c r="AC409" s="199"/>
      <c r="AD409" s="199"/>
      <c r="AE409" s="199"/>
      <c r="AF409" s="199"/>
      <c r="AG409" s="199"/>
      <c r="AH409" s="199"/>
      <c r="AI409" s="199"/>
      <c r="AJ409" s="199"/>
      <c r="AK409" s="199"/>
      <c r="AL409" s="199"/>
      <c r="AM409" s="199"/>
      <c r="AN409" s="199"/>
      <c r="AO409" s="199"/>
      <c r="AP409" s="200"/>
      <c r="AQ409" s="200"/>
      <c r="AR409" s="200"/>
      <c r="AS409" s="200"/>
    </row>
    <row r="410" ht="15.75" customHeight="1">
      <c r="A410" s="196"/>
      <c r="B410" s="197"/>
      <c r="C410" s="192"/>
      <c r="D410" s="193"/>
      <c r="E410" s="219"/>
      <c r="F410" s="195"/>
      <c r="G410" s="196"/>
      <c r="H410" s="197"/>
      <c r="I410" s="196"/>
      <c r="J410" s="197"/>
      <c r="K410" s="197"/>
      <c r="L410" s="197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8"/>
      <c r="Z410" s="198"/>
      <c r="AA410" s="197"/>
      <c r="AB410" s="197"/>
      <c r="AC410" s="199"/>
      <c r="AD410" s="199"/>
      <c r="AE410" s="199"/>
      <c r="AF410" s="199"/>
      <c r="AG410" s="199"/>
      <c r="AH410" s="199"/>
      <c r="AI410" s="199"/>
      <c r="AJ410" s="199"/>
      <c r="AK410" s="199"/>
      <c r="AL410" s="199"/>
      <c r="AM410" s="199"/>
      <c r="AN410" s="199"/>
      <c r="AO410" s="199"/>
      <c r="AP410" s="200"/>
      <c r="AQ410" s="200"/>
      <c r="AR410" s="200"/>
      <c r="AS410" s="200"/>
    </row>
    <row r="411" ht="15.75" customHeight="1">
      <c r="A411" s="196"/>
      <c r="B411" s="197"/>
      <c r="C411" s="192"/>
      <c r="D411" s="193"/>
      <c r="E411" s="219"/>
      <c r="F411" s="195"/>
      <c r="G411" s="196"/>
      <c r="H411" s="197"/>
      <c r="I411" s="196"/>
      <c r="J411" s="197"/>
      <c r="K411" s="197"/>
      <c r="L411" s="197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8"/>
      <c r="Z411" s="198"/>
      <c r="AA411" s="197"/>
      <c r="AB411" s="197"/>
      <c r="AC411" s="199"/>
      <c r="AD411" s="199"/>
      <c r="AE411" s="199"/>
      <c r="AF411" s="199"/>
      <c r="AG411" s="199"/>
      <c r="AH411" s="199"/>
      <c r="AI411" s="199"/>
      <c r="AJ411" s="199"/>
      <c r="AK411" s="199"/>
      <c r="AL411" s="199"/>
      <c r="AM411" s="199"/>
      <c r="AN411" s="199"/>
      <c r="AO411" s="199"/>
      <c r="AP411" s="200"/>
      <c r="AQ411" s="200"/>
      <c r="AR411" s="200"/>
      <c r="AS411" s="200"/>
    </row>
    <row r="412" ht="15.75" customHeight="1">
      <c r="A412" s="196"/>
      <c r="B412" s="197"/>
      <c r="C412" s="192"/>
      <c r="D412" s="193"/>
      <c r="E412" s="219"/>
      <c r="F412" s="195"/>
      <c r="G412" s="196"/>
      <c r="H412" s="197"/>
      <c r="I412" s="196"/>
      <c r="J412" s="197"/>
      <c r="K412" s="197"/>
      <c r="L412" s="197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8"/>
      <c r="Z412" s="198"/>
      <c r="AA412" s="197"/>
      <c r="AB412" s="197"/>
      <c r="AC412" s="199"/>
      <c r="AD412" s="199"/>
      <c r="AE412" s="199"/>
      <c r="AF412" s="199"/>
      <c r="AG412" s="199"/>
      <c r="AH412" s="199"/>
      <c r="AI412" s="199"/>
      <c r="AJ412" s="199"/>
      <c r="AK412" s="199"/>
      <c r="AL412" s="199"/>
      <c r="AM412" s="199"/>
      <c r="AN412" s="199"/>
      <c r="AO412" s="199"/>
      <c r="AP412" s="200"/>
      <c r="AQ412" s="200"/>
      <c r="AR412" s="200"/>
      <c r="AS412" s="200"/>
    </row>
    <row r="413" ht="15.75" customHeight="1">
      <c r="A413" s="196"/>
      <c r="B413" s="197"/>
      <c r="C413" s="192"/>
      <c r="D413" s="193"/>
      <c r="E413" s="219"/>
      <c r="F413" s="195"/>
      <c r="G413" s="196"/>
      <c r="H413" s="197"/>
      <c r="I413" s="196"/>
      <c r="J413" s="197"/>
      <c r="K413" s="197"/>
      <c r="L413" s="197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8"/>
      <c r="Z413" s="198"/>
      <c r="AA413" s="197"/>
      <c r="AB413" s="197"/>
      <c r="AC413" s="199"/>
      <c r="AD413" s="199"/>
      <c r="AE413" s="199"/>
      <c r="AF413" s="199"/>
      <c r="AG413" s="199"/>
      <c r="AH413" s="199"/>
      <c r="AI413" s="199"/>
      <c r="AJ413" s="199"/>
      <c r="AK413" s="199"/>
      <c r="AL413" s="199"/>
      <c r="AM413" s="199"/>
      <c r="AN413" s="199"/>
      <c r="AO413" s="199"/>
      <c r="AP413" s="200"/>
      <c r="AQ413" s="200"/>
      <c r="AR413" s="200"/>
      <c r="AS413" s="200"/>
    </row>
    <row r="414" ht="15.75" customHeight="1">
      <c r="A414" s="196"/>
      <c r="B414" s="197"/>
      <c r="C414" s="192"/>
      <c r="D414" s="193"/>
      <c r="E414" s="219"/>
      <c r="F414" s="195"/>
      <c r="G414" s="196"/>
      <c r="H414" s="197"/>
      <c r="I414" s="196"/>
      <c r="J414" s="197"/>
      <c r="K414" s="197"/>
      <c r="L414" s="197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8"/>
      <c r="Z414" s="198"/>
      <c r="AA414" s="197"/>
      <c r="AB414" s="197"/>
      <c r="AC414" s="199"/>
      <c r="AD414" s="199"/>
      <c r="AE414" s="199"/>
      <c r="AF414" s="199"/>
      <c r="AG414" s="199"/>
      <c r="AH414" s="199"/>
      <c r="AI414" s="199"/>
      <c r="AJ414" s="199"/>
      <c r="AK414" s="199"/>
      <c r="AL414" s="199"/>
      <c r="AM414" s="199"/>
      <c r="AN414" s="199"/>
      <c r="AO414" s="199"/>
      <c r="AP414" s="200"/>
      <c r="AQ414" s="200"/>
      <c r="AR414" s="200"/>
      <c r="AS414" s="200"/>
    </row>
    <row r="415" ht="15.75" customHeight="1">
      <c r="A415" s="196"/>
      <c r="B415" s="197"/>
      <c r="C415" s="192"/>
      <c r="D415" s="193"/>
      <c r="E415" s="219"/>
      <c r="F415" s="195"/>
      <c r="G415" s="196"/>
      <c r="H415" s="197"/>
      <c r="I415" s="196"/>
      <c r="J415" s="197"/>
      <c r="K415" s="197"/>
      <c r="L415" s="197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8"/>
      <c r="Z415" s="198"/>
      <c r="AA415" s="197"/>
      <c r="AB415" s="197"/>
      <c r="AC415" s="199"/>
      <c r="AD415" s="199"/>
      <c r="AE415" s="199"/>
      <c r="AF415" s="199"/>
      <c r="AG415" s="199"/>
      <c r="AH415" s="199"/>
      <c r="AI415" s="199"/>
      <c r="AJ415" s="199"/>
      <c r="AK415" s="199"/>
      <c r="AL415" s="199"/>
      <c r="AM415" s="199"/>
      <c r="AN415" s="199"/>
      <c r="AO415" s="199"/>
      <c r="AP415" s="200"/>
      <c r="AQ415" s="200"/>
      <c r="AR415" s="200"/>
      <c r="AS415" s="200"/>
    </row>
    <row r="416" ht="15.75" customHeight="1">
      <c r="A416" s="196"/>
      <c r="B416" s="197"/>
      <c r="C416" s="192"/>
      <c r="D416" s="193"/>
      <c r="E416" s="219"/>
      <c r="F416" s="195"/>
      <c r="G416" s="196"/>
      <c r="H416" s="197"/>
      <c r="I416" s="196"/>
      <c r="J416" s="197"/>
      <c r="K416" s="197"/>
      <c r="L416" s="197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8"/>
      <c r="Z416" s="198"/>
      <c r="AA416" s="197"/>
      <c r="AB416" s="197"/>
      <c r="AC416" s="199"/>
      <c r="AD416" s="199"/>
      <c r="AE416" s="199"/>
      <c r="AF416" s="199"/>
      <c r="AG416" s="199"/>
      <c r="AH416" s="199"/>
      <c r="AI416" s="199"/>
      <c r="AJ416" s="199"/>
      <c r="AK416" s="199"/>
      <c r="AL416" s="199"/>
      <c r="AM416" s="199"/>
      <c r="AN416" s="199"/>
      <c r="AO416" s="199"/>
      <c r="AP416" s="200"/>
      <c r="AQ416" s="200"/>
      <c r="AR416" s="200"/>
      <c r="AS416" s="200"/>
    </row>
    <row r="417" ht="15.75" customHeight="1">
      <c r="A417" s="196"/>
      <c r="B417" s="197"/>
      <c r="C417" s="192"/>
      <c r="D417" s="193"/>
      <c r="E417" s="219"/>
      <c r="F417" s="195"/>
      <c r="G417" s="196"/>
      <c r="H417" s="197"/>
      <c r="I417" s="196"/>
      <c r="J417" s="197"/>
      <c r="K417" s="197"/>
      <c r="L417" s="197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8"/>
      <c r="Z417" s="198"/>
      <c r="AA417" s="197"/>
      <c r="AB417" s="197"/>
      <c r="AC417" s="199"/>
      <c r="AD417" s="199"/>
      <c r="AE417" s="199"/>
      <c r="AF417" s="199"/>
      <c r="AG417" s="199"/>
      <c r="AH417" s="199"/>
      <c r="AI417" s="199"/>
      <c r="AJ417" s="199"/>
      <c r="AK417" s="199"/>
      <c r="AL417" s="199"/>
      <c r="AM417" s="199"/>
      <c r="AN417" s="199"/>
      <c r="AO417" s="199"/>
      <c r="AP417" s="200"/>
      <c r="AQ417" s="200"/>
      <c r="AR417" s="200"/>
      <c r="AS417" s="200"/>
    </row>
    <row r="418" ht="15.75" customHeight="1">
      <c r="A418" s="196"/>
      <c r="B418" s="197"/>
      <c r="C418" s="192"/>
      <c r="D418" s="193"/>
      <c r="E418" s="219"/>
      <c r="F418" s="195"/>
      <c r="G418" s="196"/>
      <c r="H418" s="197"/>
      <c r="I418" s="196"/>
      <c r="J418" s="197"/>
      <c r="K418" s="197"/>
      <c r="L418" s="197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8"/>
      <c r="Z418" s="198"/>
      <c r="AA418" s="197"/>
      <c r="AB418" s="197"/>
      <c r="AC418" s="199"/>
      <c r="AD418" s="199"/>
      <c r="AE418" s="199"/>
      <c r="AF418" s="199"/>
      <c r="AG418" s="199"/>
      <c r="AH418" s="199"/>
      <c r="AI418" s="199"/>
      <c r="AJ418" s="199"/>
      <c r="AK418" s="199"/>
      <c r="AL418" s="199"/>
      <c r="AM418" s="199"/>
      <c r="AN418" s="199"/>
      <c r="AO418" s="199"/>
      <c r="AP418" s="200"/>
      <c r="AQ418" s="200"/>
      <c r="AR418" s="200"/>
      <c r="AS418" s="200"/>
    </row>
    <row r="419" ht="15.75" customHeight="1">
      <c r="A419" s="196"/>
      <c r="B419" s="197"/>
      <c r="C419" s="192"/>
      <c r="D419" s="193"/>
      <c r="E419" s="219"/>
      <c r="F419" s="195"/>
      <c r="G419" s="196"/>
      <c r="H419" s="197"/>
      <c r="I419" s="196"/>
      <c r="J419" s="197"/>
      <c r="K419" s="197"/>
      <c r="L419" s="197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8"/>
      <c r="Z419" s="198"/>
      <c r="AA419" s="197"/>
      <c r="AB419" s="197"/>
      <c r="AC419" s="199"/>
      <c r="AD419" s="199"/>
      <c r="AE419" s="199"/>
      <c r="AF419" s="199"/>
      <c r="AG419" s="199"/>
      <c r="AH419" s="199"/>
      <c r="AI419" s="199"/>
      <c r="AJ419" s="199"/>
      <c r="AK419" s="199"/>
      <c r="AL419" s="199"/>
      <c r="AM419" s="199"/>
      <c r="AN419" s="199"/>
      <c r="AO419" s="199"/>
      <c r="AP419" s="200"/>
      <c r="AQ419" s="200"/>
      <c r="AR419" s="200"/>
      <c r="AS419" s="200"/>
    </row>
    <row r="420" ht="15.75" customHeight="1">
      <c r="A420" s="196"/>
      <c r="B420" s="197"/>
      <c r="C420" s="192"/>
      <c r="D420" s="193"/>
      <c r="E420" s="219"/>
      <c r="F420" s="195"/>
      <c r="G420" s="196"/>
      <c r="H420" s="197"/>
      <c r="I420" s="196"/>
      <c r="J420" s="197"/>
      <c r="K420" s="197"/>
      <c r="L420" s="197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8"/>
      <c r="Z420" s="198"/>
      <c r="AA420" s="197"/>
      <c r="AB420" s="197"/>
      <c r="AC420" s="199"/>
      <c r="AD420" s="199"/>
      <c r="AE420" s="199"/>
      <c r="AF420" s="199"/>
      <c r="AG420" s="199"/>
      <c r="AH420" s="199"/>
      <c r="AI420" s="199"/>
      <c r="AJ420" s="199"/>
      <c r="AK420" s="199"/>
      <c r="AL420" s="199"/>
      <c r="AM420" s="199"/>
      <c r="AN420" s="199"/>
      <c r="AO420" s="199"/>
      <c r="AP420" s="200"/>
      <c r="AQ420" s="200"/>
      <c r="AR420" s="200"/>
      <c r="AS420" s="200"/>
    </row>
    <row r="421" ht="15.75" customHeight="1">
      <c r="A421" s="196"/>
      <c r="B421" s="197"/>
      <c r="C421" s="192"/>
      <c r="D421" s="193"/>
      <c r="E421" s="219"/>
      <c r="F421" s="195"/>
      <c r="G421" s="196"/>
      <c r="H421" s="197"/>
      <c r="I421" s="196"/>
      <c r="J421" s="197"/>
      <c r="K421" s="197"/>
      <c r="L421" s="197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8"/>
      <c r="Z421" s="198"/>
      <c r="AA421" s="197"/>
      <c r="AB421" s="197"/>
      <c r="AC421" s="199"/>
      <c r="AD421" s="199"/>
      <c r="AE421" s="199"/>
      <c r="AF421" s="199"/>
      <c r="AG421" s="199"/>
      <c r="AH421" s="199"/>
      <c r="AI421" s="199"/>
      <c r="AJ421" s="199"/>
      <c r="AK421" s="199"/>
      <c r="AL421" s="199"/>
      <c r="AM421" s="199"/>
      <c r="AN421" s="199"/>
      <c r="AO421" s="199"/>
      <c r="AP421" s="200"/>
      <c r="AQ421" s="200"/>
      <c r="AR421" s="200"/>
      <c r="AS421" s="200"/>
    </row>
    <row r="422" ht="15.75" customHeight="1">
      <c r="A422" s="196"/>
      <c r="B422" s="197"/>
      <c r="C422" s="192"/>
      <c r="D422" s="193"/>
      <c r="E422" s="219"/>
      <c r="F422" s="195"/>
      <c r="G422" s="196"/>
      <c r="H422" s="197"/>
      <c r="I422" s="196"/>
      <c r="J422" s="197"/>
      <c r="K422" s="197"/>
      <c r="L422" s="197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8"/>
      <c r="Z422" s="198"/>
      <c r="AA422" s="197"/>
      <c r="AB422" s="197"/>
      <c r="AC422" s="199"/>
      <c r="AD422" s="199"/>
      <c r="AE422" s="199"/>
      <c r="AF422" s="199"/>
      <c r="AG422" s="199"/>
      <c r="AH422" s="199"/>
      <c r="AI422" s="199"/>
      <c r="AJ422" s="199"/>
      <c r="AK422" s="199"/>
      <c r="AL422" s="199"/>
      <c r="AM422" s="199"/>
      <c r="AN422" s="199"/>
      <c r="AO422" s="199"/>
      <c r="AP422" s="200"/>
      <c r="AQ422" s="200"/>
      <c r="AR422" s="200"/>
      <c r="AS422" s="200"/>
    </row>
    <row r="423" ht="15.75" customHeight="1">
      <c r="A423" s="196"/>
      <c r="B423" s="197"/>
      <c r="C423" s="192"/>
      <c r="D423" s="193"/>
      <c r="E423" s="219"/>
      <c r="F423" s="195"/>
      <c r="G423" s="196"/>
      <c r="H423" s="197"/>
      <c r="I423" s="196"/>
      <c r="J423" s="197"/>
      <c r="K423" s="197"/>
      <c r="L423" s="197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8"/>
      <c r="Z423" s="198"/>
      <c r="AA423" s="197"/>
      <c r="AB423" s="197"/>
      <c r="AC423" s="199"/>
      <c r="AD423" s="199"/>
      <c r="AE423" s="199"/>
      <c r="AF423" s="199"/>
      <c r="AG423" s="199"/>
      <c r="AH423" s="199"/>
      <c r="AI423" s="199"/>
      <c r="AJ423" s="199"/>
      <c r="AK423" s="199"/>
      <c r="AL423" s="199"/>
      <c r="AM423" s="199"/>
      <c r="AN423" s="199"/>
      <c r="AO423" s="199"/>
      <c r="AP423" s="200"/>
      <c r="AQ423" s="200"/>
      <c r="AR423" s="200"/>
      <c r="AS423" s="200"/>
    </row>
    <row r="424" ht="15.75" customHeight="1">
      <c r="A424" s="196"/>
      <c r="B424" s="197"/>
      <c r="C424" s="192"/>
      <c r="D424" s="193"/>
      <c r="E424" s="219"/>
      <c r="F424" s="195"/>
      <c r="G424" s="196"/>
      <c r="H424" s="197"/>
      <c r="I424" s="196"/>
      <c r="J424" s="197"/>
      <c r="K424" s="197"/>
      <c r="L424" s="197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8"/>
      <c r="Z424" s="198"/>
      <c r="AA424" s="197"/>
      <c r="AB424" s="197"/>
      <c r="AC424" s="199"/>
      <c r="AD424" s="199"/>
      <c r="AE424" s="199"/>
      <c r="AF424" s="199"/>
      <c r="AG424" s="199"/>
      <c r="AH424" s="199"/>
      <c r="AI424" s="199"/>
      <c r="AJ424" s="199"/>
      <c r="AK424" s="199"/>
      <c r="AL424" s="199"/>
      <c r="AM424" s="199"/>
      <c r="AN424" s="199"/>
      <c r="AO424" s="199"/>
      <c r="AP424" s="200"/>
      <c r="AQ424" s="200"/>
      <c r="AR424" s="200"/>
      <c r="AS424" s="200"/>
    </row>
    <row r="425" ht="15.75" customHeight="1">
      <c r="A425" s="196"/>
      <c r="B425" s="197"/>
      <c r="C425" s="192"/>
      <c r="D425" s="193"/>
      <c r="E425" s="219"/>
      <c r="F425" s="195"/>
      <c r="G425" s="196"/>
      <c r="H425" s="197"/>
      <c r="I425" s="196"/>
      <c r="J425" s="197"/>
      <c r="K425" s="197"/>
      <c r="L425" s="197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8"/>
      <c r="Z425" s="198"/>
      <c r="AA425" s="197"/>
      <c r="AB425" s="197"/>
      <c r="AC425" s="199"/>
      <c r="AD425" s="199"/>
      <c r="AE425" s="199"/>
      <c r="AF425" s="199"/>
      <c r="AG425" s="199"/>
      <c r="AH425" s="199"/>
      <c r="AI425" s="199"/>
      <c r="AJ425" s="199"/>
      <c r="AK425" s="199"/>
      <c r="AL425" s="199"/>
      <c r="AM425" s="199"/>
      <c r="AN425" s="199"/>
      <c r="AO425" s="199"/>
      <c r="AP425" s="200"/>
      <c r="AQ425" s="200"/>
      <c r="AR425" s="200"/>
      <c r="AS425" s="200"/>
    </row>
    <row r="426" ht="15.75" customHeight="1">
      <c r="A426" s="196"/>
      <c r="B426" s="197"/>
      <c r="C426" s="192"/>
      <c r="D426" s="193"/>
      <c r="E426" s="219"/>
      <c r="F426" s="195"/>
      <c r="G426" s="196"/>
      <c r="H426" s="197"/>
      <c r="I426" s="196"/>
      <c r="J426" s="197"/>
      <c r="K426" s="197"/>
      <c r="L426" s="197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8"/>
      <c r="Z426" s="198"/>
      <c r="AA426" s="197"/>
      <c r="AB426" s="197"/>
      <c r="AC426" s="199"/>
      <c r="AD426" s="199"/>
      <c r="AE426" s="199"/>
      <c r="AF426" s="199"/>
      <c r="AG426" s="199"/>
      <c r="AH426" s="199"/>
      <c r="AI426" s="199"/>
      <c r="AJ426" s="199"/>
      <c r="AK426" s="199"/>
      <c r="AL426" s="199"/>
      <c r="AM426" s="199"/>
      <c r="AN426" s="199"/>
      <c r="AO426" s="199"/>
      <c r="AP426" s="200"/>
      <c r="AQ426" s="200"/>
      <c r="AR426" s="200"/>
      <c r="AS426" s="200"/>
    </row>
    <row r="427" ht="15.75" customHeight="1">
      <c r="A427" s="196"/>
      <c r="B427" s="197"/>
      <c r="C427" s="192"/>
      <c r="D427" s="193"/>
      <c r="E427" s="219"/>
      <c r="F427" s="195"/>
      <c r="G427" s="196"/>
      <c r="H427" s="197"/>
      <c r="I427" s="196"/>
      <c r="J427" s="197"/>
      <c r="K427" s="197"/>
      <c r="L427" s="197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8"/>
      <c r="Z427" s="198"/>
      <c r="AA427" s="197"/>
      <c r="AB427" s="197"/>
      <c r="AC427" s="199"/>
      <c r="AD427" s="199"/>
      <c r="AE427" s="199"/>
      <c r="AF427" s="199"/>
      <c r="AG427" s="199"/>
      <c r="AH427" s="199"/>
      <c r="AI427" s="199"/>
      <c r="AJ427" s="199"/>
      <c r="AK427" s="199"/>
      <c r="AL427" s="199"/>
      <c r="AM427" s="199"/>
      <c r="AN427" s="199"/>
      <c r="AO427" s="199"/>
      <c r="AP427" s="200"/>
      <c r="AQ427" s="200"/>
      <c r="AR427" s="200"/>
      <c r="AS427" s="200"/>
    </row>
    <row r="428" ht="15.75" customHeight="1">
      <c r="A428" s="196"/>
      <c r="B428" s="197"/>
      <c r="C428" s="192"/>
      <c r="D428" s="193"/>
      <c r="E428" s="219"/>
      <c r="F428" s="195"/>
      <c r="G428" s="196"/>
      <c r="H428" s="197"/>
      <c r="I428" s="196"/>
      <c r="J428" s="197"/>
      <c r="K428" s="197"/>
      <c r="L428" s="197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8"/>
      <c r="Z428" s="198"/>
      <c r="AA428" s="197"/>
      <c r="AB428" s="197"/>
      <c r="AC428" s="199"/>
      <c r="AD428" s="199"/>
      <c r="AE428" s="199"/>
      <c r="AF428" s="199"/>
      <c r="AG428" s="199"/>
      <c r="AH428" s="199"/>
      <c r="AI428" s="199"/>
      <c r="AJ428" s="199"/>
      <c r="AK428" s="199"/>
      <c r="AL428" s="199"/>
      <c r="AM428" s="199"/>
      <c r="AN428" s="199"/>
      <c r="AO428" s="199"/>
      <c r="AP428" s="200"/>
      <c r="AQ428" s="200"/>
      <c r="AR428" s="200"/>
      <c r="AS428" s="200"/>
    </row>
    <row r="429" ht="15.75" customHeight="1">
      <c r="A429" s="196"/>
      <c r="B429" s="197"/>
      <c r="C429" s="192"/>
      <c r="D429" s="193"/>
      <c r="E429" s="219"/>
      <c r="F429" s="195"/>
      <c r="G429" s="196"/>
      <c r="H429" s="197"/>
      <c r="I429" s="196"/>
      <c r="J429" s="197"/>
      <c r="K429" s="197"/>
      <c r="L429" s="197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8"/>
      <c r="Z429" s="198"/>
      <c r="AA429" s="197"/>
      <c r="AB429" s="197"/>
      <c r="AC429" s="199"/>
      <c r="AD429" s="199"/>
      <c r="AE429" s="199"/>
      <c r="AF429" s="199"/>
      <c r="AG429" s="199"/>
      <c r="AH429" s="199"/>
      <c r="AI429" s="199"/>
      <c r="AJ429" s="199"/>
      <c r="AK429" s="199"/>
      <c r="AL429" s="199"/>
      <c r="AM429" s="199"/>
      <c r="AN429" s="199"/>
      <c r="AO429" s="199"/>
      <c r="AP429" s="200"/>
      <c r="AQ429" s="200"/>
      <c r="AR429" s="200"/>
      <c r="AS429" s="200"/>
    </row>
    <row r="430" ht="15.75" customHeight="1">
      <c r="A430" s="196"/>
      <c r="B430" s="197"/>
      <c r="C430" s="192"/>
      <c r="D430" s="193"/>
      <c r="E430" s="219"/>
      <c r="F430" s="195"/>
      <c r="G430" s="196"/>
      <c r="H430" s="197"/>
      <c r="I430" s="196"/>
      <c r="J430" s="197"/>
      <c r="K430" s="197"/>
      <c r="L430" s="197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8"/>
      <c r="Z430" s="198"/>
      <c r="AA430" s="197"/>
      <c r="AB430" s="197"/>
      <c r="AC430" s="199"/>
      <c r="AD430" s="199"/>
      <c r="AE430" s="199"/>
      <c r="AF430" s="199"/>
      <c r="AG430" s="199"/>
      <c r="AH430" s="199"/>
      <c r="AI430" s="199"/>
      <c r="AJ430" s="199"/>
      <c r="AK430" s="199"/>
      <c r="AL430" s="199"/>
      <c r="AM430" s="199"/>
      <c r="AN430" s="199"/>
      <c r="AO430" s="199"/>
      <c r="AP430" s="200"/>
      <c r="AQ430" s="200"/>
      <c r="AR430" s="200"/>
      <c r="AS430" s="200"/>
    </row>
    <row r="431" ht="15.75" customHeight="1">
      <c r="A431" s="196"/>
      <c r="B431" s="197"/>
      <c r="C431" s="192"/>
      <c r="D431" s="193"/>
      <c r="E431" s="219"/>
      <c r="F431" s="195"/>
      <c r="G431" s="196"/>
      <c r="H431" s="197"/>
      <c r="I431" s="196"/>
      <c r="J431" s="197"/>
      <c r="K431" s="197"/>
      <c r="L431" s="197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8"/>
      <c r="Z431" s="198"/>
      <c r="AA431" s="197"/>
      <c r="AB431" s="197"/>
      <c r="AC431" s="199"/>
      <c r="AD431" s="199"/>
      <c r="AE431" s="199"/>
      <c r="AF431" s="199"/>
      <c r="AG431" s="199"/>
      <c r="AH431" s="199"/>
      <c r="AI431" s="199"/>
      <c r="AJ431" s="199"/>
      <c r="AK431" s="199"/>
      <c r="AL431" s="199"/>
      <c r="AM431" s="199"/>
      <c r="AN431" s="199"/>
      <c r="AO431" s="199"/>
      <c r="AP431" s="200"/>
      <c r="AQ431" s="200"/>
      <c r="AR431" s="200"/>
      <c r="AS431" s="200"/>
    </row>
    <row r="432" ht="15.75" customHeight="1">
      <c r="A432" s="196"/>
      <c r="B432" s="197"/>
      <c r="C432" s="192"/>
      <c r="D432" s="193"/>
      <c r="E432" s="219"/>
      <c r="F432" s="195"/>
      <c r="G432" s="196"/>
      <c r="H432" s="197"/>
      <c r="I432" s="196"/>
      <c r="J432" s="197"/>
      <c r="K432" s="197"/>
      <c r="L432" s="197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8"/>
      <c r="Z432" s="198"/>
      <c r="AA432" s="197"/>
      <c r="AB432" s="197"/>
      <c r="AC432" s="199"/>
      <c r="AD432" s="199"/>
      <c r="AE432" s="199"/>
      <c r="AF432" s="199"/>
      <c r="AG432" s="199"/>
      <c r="AH432" s="199"/>
      <c r="AI432" s="199"/>
      <c r="AJ432" s="199"/>
      <c r="AK432" s="199"/>
      <c r="AL432" s="199"/>
      <c r="AM432" s="199"/>
      <c r="AN432" s="199"/>
      <c r="AO432" s="199"/>
      <c r="AP432" s="200"/>
      <c r="AQ432" s="200"/>
      <c r="AR432" s="200"/>
      <c r="AS432" s="200"/>
    </row>
    <row r="433" ht="15.75" customHeight="1">
      <c r="A433" s="196"/>
      <c r="B433" s="197"/>
      <c r="C433" s="192"/>
      <c r="D433" s="193"/>
      <c r="E433" s="219"/>
      <c r="F433" s="195"/>
      <c r="G433" s="196"/>
      <c r="H433" s="197"/>
      <c r="I433" s="196"/>
      <c r="J433" s="197"/>
      <c r="K433" s="197"/>
      <c r="L433" s="197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8"/>
      <c r="Z433" s="198"/>
      <c r="AA433" s="197"/>
      <c r="AB433" s="197"/>
      <c r="AC433" s="199"/>
      <c r="AD433" s="199"/>
      <c r="AE433" s="199"/>
      <c r="AF433" s="199"/>
      <c r="AG433" s="199"/>
      <c r="AH433" s="199"/>
      <c r="AI433" s="199"/>
      <c r="AJ433" s="199"/>
      <c r="AK433" s="199"/>
      <c r="AL433" s="199"/>
      <c r="AM433" s="199"/>
      <c r="AN433" s="199"/>
      <c r="AO433" s="199"/>
      <c r="AP433" s="200"/>
      <c r="AQ433" s="200"/>
      <c r="AR433" s="200"/>
      <c r="AS433" s="200"/>
    </row>
    <row r="434" ht="15.75" customHeight="1">
      <c r="A434" s="196"/>
      <c r="B434" s="197"/>
      <c r="C434" s="192"/>
      <c r="D434" s="193"/>
      <c r="E434" s="219"/>
      <c r="F434" s="195"/>
      <c r="G434" s="196"/>
      <c r="H434" s="197"/>
      <c r="I434" s="196"/>
      <c r="J434" s="197"/>
      <c r="K434" s="197"/>
      <c r="L434" s="197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8"/>
      <c r="Z434" s="198"/>
      <c r="AA434" s="197"/>
      <c r="AB434" s="197"/>
      <c r="AC434" s="199"/>
      <c r="AD434" s="199"/>
      <c r="AE434" s="199"/>
      <c r="AF434" s="199"/>
      <c r="AG434" s="199"/>
      <c r="AH434" s="199"/>
      <c r="AI434" s="199"/>
      <c r="AJ434" s="199"/>
      <c r="AK434" s="199"/>
      <c r="AL434" s="199"/>
      <c r="AM434" s="199"/>
      <c r="AN434" s="199"/>
      <c r="AO434" s="199"/>
      <c r="AP434" s="200"/>
      <c r="AQ434" s="200"/>
      <c r="AR434" s="200"/>
      <c r="AS434" s="200"/>
    </row>
    <row r="435" ht="15.75" customHeight="1">
      <c r="A435" s="196"/>
      <c r="B435" s="197"/>
      <c r="C435" s="192"/>
      <c r="D435" s="193"/>
      <c r="E435" s="219"/>
      <c r="F435" s="195"/>
      <c r="G435" s="196"/>
      <c r="H435" s="197"/>
      <c r="I435" s="196"/>
      <c r="J435" s="197"/>
      <c r="K435" s="197"/>
      <c r="L435" s="197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8"/>
      <c r="Z435" s="198"/>
      <c r="AA435" s="197"/>
      <c r="AB435" s="197"/>
      <c r="AC435" s="199"/>
      <c r="AD435" s="199"/>
      <c r="AE435" s="199"/>
      <c r="AF435" s="199"/>
      <c r="AG435" s="199"/>
      <c r="AH435" s="199"/>
      <c r="AI435" s="199"/>
      <c r="AJ435" s="199"/>
      <c r="AK435" s="199"/>
      <c r="AL435" s="199"/>
      <c r="AM435" s="199"/>
      <c r="AN435" s="199"/>
      <c r="AO435" s="199"/>
      <c r="AP435" s="200"/>
      <c r="AQ435" s="200"/>
      <c r="AR435" s="200"/>
      <c r="AS435" s="200"/>
    </row>
    <row r="436" ht="15.75" customHeight="1">
      <c r="A436" s="196"/>
      <c r="B436" s="197"/>
      <c r="C436" s="192"/>
      <c r="D436" s="193"/>
      <c r="E436" s="219"/>
      <c r="F436" s="195"/>
      <c r="G436" s="196"/>
      <c r="H436" s="197"/>
      <c r="I436" s="196"/>
      <c r="J436" s="197"/>
      <c r="K436" s="197"/>
      <c r="L436" s="197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8"/>
      <c r="Z436" s="198"/>
      <c r="AA436" s="197"/>
      <c r="AB436" s="197"/>
      <c r="AC436" s="199"/>
      <c r="AD436" s="199"/>
      <c r="AE436" s="199"/>
      <c r="AF436" s="199"/>
      <c r="AG436" s="199"/>
      <c r="AH436" s="199"/>
      <c r="AI436" s="199"/>
      <c r="AJ436" s="199"/>
      <c r="AK436" s="199"/>
      <c r="AL436" s="199"/>
      <c r="AM436" s="199"/>
      <c r="AN436" s="199"/>
      <c r="AO436" s="199"/>
      <c r="AP436" s="200"/>
      <c r="AQ436" s="200"/>
      <c r="AR436" s="200"/>
      <c r="AS436" s="200"/>
    </row>
    <row r="437" ht="15.75" customHeight="1">
      <c r="A437" s="196"/>
      <c r="B437" s="197"/>
      <c r="C437" s="192"/>
      <c r="D437" s="193"/>
      <c r="E437" s="219"/>
      <c r="F437" s="195"/>
      <c r="G437" s="196"/>
      <c r="H437" s="197"/>
      <c r="I437" s="196"/>
      <c r="J437" s="197"/>
      <c r="K437" s="197"/>
      <c r="L437" s="197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8"/>
      <c r="Z437" s="198"/>
      <c r="AA437" s="197"/>
      <c r="AB437" s="197"/>
      <c r="AC437" s="199"/>
      <c r="AD437" s="199"/>
      <c r="AE437" s="199"/>
      <c r="AF437" s="199"/>
      <c r="AG437" s="199"/>
      <c r="AH437" s="199"/>
      <c r="AI437" s="199"/>
      <c r="AJ437" s="199"/>
      <c r="AK437" s="199"/>
      <c r="AL437" s="199"/>
      <c r="AM437" s="199"/>
      <c r="AN437" s="199"/>
      <c r="AO437" s="199"/>
      <c r="AP437" s="200"/>
      <c r="AQ437" s="200"/>
      <c r="AR437" s="200"/>
      <c r="AS437" s="200"/>
    </row>
    <row r="438" ht="15.75" customHeight="1">
      <c r="A438" s="196"/>
      <c r="B438" s="197"/>
      <c r="C438" s="192"/>
      <c r="D438" s="193"/>
      <c r="E438" s="219"/>
      <c r="F438" s="195"/>
      <c r="G438" s="196"/>
      <c r="H438" s="197"/>
      <c r="I438" s="196"/>
      <c r="J438" s="197"/>
      <c r="K438" s="197"/>
      <c r="L438" s="197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8"/>
      <c r="Z438" s="198"/>
      <c r="AA438" s="197"/>
      <c r="AB438" s="197"/>
      <c r="AC438" s="199"/>
      <c r="AD438" s="199"/>
      <c r="AE438" s="199"/>
      <c r="AF438" s="199"/>
      <c r="AG438" s="199"/>
      <c r="AH438" s="199"/>
      <c r="AI438" s="199"/>
      <c r="AJ438" s="199"/>
      <c r="AK438" s="199"/>
      <c r="AL438" s="199"/>
      <c r="AM438" s="199"/>
      <c r="AN438" s="199"/>
      <c r="AO438" s="199"/>
      <c r="AP438" s="200"/>
      <c r="AQ438" s="200"/>
      <c r="AR438" s="200"/>
      <c r="AS438" s="200"/>
    </row>
    <row r="439" ht="15.75" customHeight="1">
      <c r="A439" s="196"/>
      <c r="B439" s="197"/>
      <c r="C439" s="192"/>
      <c r="D439" s="193"/>
      <c r="E439" s="219"/>
      <c r="F439" s="195"/>
      <c r="G439" s="196"/>
      <c r="H439" s="197"/>
      <c r="I439" s="196"/>
      <c r="J439" s="197"/>
      <c r="K439" s="197"/>
      <c r="L439" s="197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8"/>
      <c r="Z439" s="198"/>
      <c r="AA439" s="197"/>
      <c r="AB439" s="197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200"/>
      <c r="AQ439" s="200"/>
      <c r="AR439" s="200"/>
      <c r="AS439" s="200"/>
    </row>
    <row r="440" ht="15.75" customHeight="1">
      <c r="A440" s="196"/>
      <c r="B440" s="197"/>
      <c r="C440" s="192"/>
      <c r="D440" s="193"/>
      <c r="E440" s="219"/>
      <c r="F440" s="195"/>
      <c r="G440" s="196"/>
      <c r="H440" s="197"/>
      <c r="I440" s="196"/>
      <c r="J440" s="197"/>
      <c r="K440" s="197"/>
      <c r="L440" s="197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8"/>
      <c r="Z440" s="198"/>
      <c r="AA440" s="197"/>
      <c r="AB440" s="197"/>
      <c r="AC440" s="199"/>
      <c r="AD440" s="199"/>
      <c r="AE440" s="199"/>
      <c r="AF440" s="199"/>
      <c r="AG440" s="199"/>
      <c r="AH440" s="199"/>
      <c r="AI440" s="199"/>
      <c r="AJ440" s="199"/>
      <c r="AK440" s="199"/>
      <c r="AL440" s="199"/>
      <c r="AM440" s="199"/>
      <c r="AN440" s="199"/>
      <c r="AO440" s="199"/>
      <c r="AP440" s="200"/>
      <c r="AQ440" s="200"/>
      <c r="AR440" s="200"/>
      <c r="AS440" s="200"/>
    </row>
    <row r="441" ht="15.75" customHeight="1">
      <c r="A441" s="196"/>
      <c r="B441" s="197"/>
      <c r="C441" s="192"/>
      <c r="D441" s="193"/>
      <c r="E441" s="219"/>
      <c r="F441" s="195"/>
      <c r="G441" s="196"/>
      <c r="H441" s="197"/>
      <c r="I441" s="196"/>
      <c r="J441" s="197"/>
      <c r="K441" s="197"/>
      <c r="L441" s="197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8"/>
      <c r="Z441" s="198"/>
      <c r="AA441" s="197"/>
      <c r="AB441" s="197"/>
      <c r="AC441" s="199"/>
      <c r="AD441" s="199"/>
      <c r="AE441" s="199"/>
      <c r="AF441" s="199"/>
      <c r="AG441" s="199"/>
      <c r="AH441" s="199"/>
      <c r="AI441" s="199"/>
      <c r="AJ441" s="199"/>
      <c r="AK441" s="199"/>
      <c r="AL441" s="199"/>
      <c r="AM441" s="199"/>
      <c r="AN441" s="199"/>
      <c r="AO441" s="199"/>
      <c r="AP441" s="200"/>
      <c r="AQ441" s="200"/>
      <c r="AR441" s="200"/>
      <c r="AS441" s="200"/>
    </row>
    <row r="442" ht="15.75" customHeight="1">
      <c r="A442" s="196"/>
      <c r="B442" s="197"/>
      <c r="C442" s="192"/>
      <c r="D442" s="193"/>
      <c r="E442" s="219"/>
      <c r="F442" s="195"/>
      <c r="G442" s="196"/>
      <c r="H442" s="197"/>
      <c r="I442" s="196"/>
      <c r="J442" s="197"/>
      <c r="K442" s="197"/>
      <c r="L442" s="197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8"/>
      <c r="Z442" s="198"/>
      <c r="AA442" s="197"/>
      <c r="AB442" s="197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200"/>
      <c r="AQ442" s="200"/>
      <c r="AR442" s="200"/>
      <c r="AS442" s="200"/>
    </row>
    <row r="443" ht="15.75" customHeight="1">
      <c r="A443" s="196"/>
      <c r="B443" s="197"/>
      <c r="C443" s="192"/>
      <c r="D443" s="193"/>
      <c r="E443" s="219"/>
      <c r="F443" s="195"/>
      <c r="G443" s="196"/>
      <c r="H443" s="197"/>
      <c r="I443" s="196"/>
      <c r="J443" s="197"/>
      <c r="K443" s="197"/>
      <c r="L443" s="197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8"/>
      <c r="Z443" s="198"/>
      <c r="AA443" s="197"/>
      <c r="AB443" s="197"/>
      <c r="AC443" s="199"/>
      <c r="AD443" s="199"/>
      <c r="AE443" s="199"/>
      <c r="AF443" s="199"/>
      <c r="AG443" s="199"/>
      <c r="AH443" s="199"/>
      <c r="AI443" s="199"/>
      <c r="AJ443" s="199"/>
      <c r="AK443" s="199"/>
      <c r="AL443" s="199"/>
      <c r="AM443" s="199"/>
      <c r="AN443" s="199"/>
      <c r="AO443" s="199"/>
      <c r="AP443" s="200"/>
      <c r="AQ443" s="200"/>
      <c r="AR443" s="200"/>
      <c r="AS443" s="200"/>
    </row>
    <row r="444" ht="15.75" customHeight="1">
      <c r="A444" s="196"/>
      <c r="B444" s="197"/>
      <c r="C444" s="192"/>
      <c r="D444" s="193"/>
      <c r="E444" s="219"/>
      <c r="F444" s="195"/>
      <c r="G444" s="196"/>
      <c r="H444" s="197"/>
      <c r="I444" s="196"/>
      <c r="J444" s="197"/>
      <c r="K444" s="197"/>
      <c r="L444" s="197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8"/>
      <c r="Z444" s="198"/>
      <c r="AA444" s="197"/>
      <c r="AB444" s="197"/>
      <c r="AC444" s="199"/>
      <c r="AD444" s="199"/>
      <c r="AE444" s="199"/>
      <c r="AF444" s="199"/>
      <c r="AG444" s="199"/>
      <c r="AH444" s="199"/>
      <c r="AI444" s="199"/>
      <c r="AJ444" s="199"/>
      <c r="AK444" s="199"/>
      <c r="AL444" s="199"/>
      <c r="AM444" s="199"/>
      <c r="AN444" s="199"/>
      <c r="AO444" s="199"/>
      <c r="AP444" s="200"/>
      <c r="AQ444" s="200"/>
      <c r="AR444" s="200"/>
      <c r="AS444" s="200"/>
    </row>
    <row r="445" ht="15.75" customHeight="1">
      <c r="A445" s="196"/>
      <c r="B445" s="197"/>
      <c r="C445" s="192"/>
      <c r="D445" s="193"/>
      <c r="E445" s="219"/>
      <c r="F445" s="195"/>
      <c r="G445" s="196"/>
      <c r="H445" s="197"/>
      <c r="I445" s="196"/>
      <c r="J445" s="197"/>
      <c r="K445" s="197"/>
      <c r="L445" s="197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8"/>
      <c r="Z445" s="198"/>
      <c r="AA445" s="197"/>
      <c r="AB445" s="197"/>
      <c r="AC445" s="199"/>
      <c r="AD445" s="199"/>
      <c r="AE445" s="199"/>
      <c r="AF445" s="199"/>
      <c r="AG445" s="199"/>
      <c r="AH445" s="199"/>
      <c r="AI445" s="199"/>
      <c r="AJ445" s="199"/>
      <c r="AK445" s="199"/>
      <c r="AL445" s="199"/>
      <c r="AM445" s="199"/>
      <c r="AN445" s="199"/>
      <c r="AO445" s="199"/>
      <c r="AP445" s="200"/>
      <c r="AQ445" s="200"/>
      <c r="AR445" s="200"/>
      <c r="AS445" s="200"/>
    </row>
    <row r="446" ht="15.75" customHeight="1">
      <c r="A446" s="196"/>
      <c r="B446" s="197"/>
      <c r="C446" s="192"/>
      <c r="D446" s="193"/>
      <c r="E446" s="219"/>
      <c r="F446" s="195"/>
      <c r="G446" s="196"/>
      <c r="H446" s="197"/>
      <c r="I446" s="196"/>
      <c r="J446" s="197"/>
      <c r="K446" s="197"/>
      <c r="L446" s="197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8"/>
      <c r="Z446" s="198"/>
      <c r="AA446" s="197"/>
      <c r="AB446" s="197"/>
      <c r="AC446" s="199"/>
      <c r="AD446" s="199"/>
      <c r="AE446" s="199"/>
      <c r="AF446" s="199"/>
      <c r="AG446" s="199"/>
      <c r="AH446" s="199"/>
      <c r="AI446" s="199"/>
      <c r="AJ446" s="199"/>
      <c r="AK446" s="199"/>
      <c r="AL446" s="199"/>
      <c r="AM446" s="199"/>
      <c r="AN446" s="199"/>
      <c r="AO446" s="199"/>
      <c r="AP446" s="200"/>
      <c r="AQ446" s="200"/>
      <c r="AR446" s="200"/>
      <c r="AS446" s="200"/>
    </row>
    <row r="447" ht="15.75" customHeight="1">
      <c r="A447" s="196"/>
      <c r="B447" s="197"/>
      <c r="C447" s="192"/>
      <c r="D447" s="193"/>
      <c r="E447" s="219"/>
      <c r="F447" s="195"/>
      <c r="G447" s="196"/>
      <c r="H447" s="197"/>
      <c r="I447" s="196"/>
      <c r="J447" s="197"/>
      <c r="K447" s="197"/>
      <c r="L447" s="197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8"/>
      <c r="Z447" s="198"/>
      <c r="AA447" s="197"/>
      <c r="AB447" s="197"/>
      <c r="AC447" s="199"/>
      <c r="AD447" s="199"/>
      <c r="AE447" s="199"/>
      <c r="AF447" s="199"/>
      <c r="AG447" s="199"/>
      <c r="AH447" s="199"/>
      <c r="AI447" s="199"/>
      <c r="AJ447" s="199"/>
      <c r="AK447" s="199"/>
      <c r="AL447" s="199"/>
      <c r="AM447" s="199"/>
      <c r="AN447" s="199"/>
      <c r="AO447" s="199"/>
      <c r="AP447" s="200"/>
      <c r="AQ447" s="200"/>
      <c r="AR447" s="200"/>
      <c r="AS447" s="200"/>
    </row>
    <row r="448" ht="15.75" customHeight="1">
      <c r="A448" s="196"/>
      <c r="B448" s="197"/>
      <c r="C448" s="192"/>
      <c r="D448" s="193"/>
      <c r="E448" s="219"/>
      <c r="F448" s="195"/>
      <c r="G448" s="196"/>
      <c r="H448" s="197"/>
      <c r="I448" s="196"/>
      <c r="J448" s="197"/>
      <c r="K448" s="197"/>
      <c r="L448" s="197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8"/>
      <c r="Z448" s="198"/>
      <c r="AA448" s="197"/>
      <c r="AB448" s="197"/>
      <c r="AC448" s="199"/>
      <c r="AD448" s="199"/>
      <c r="AE448" s="199"/>
      <c r="AF448" s="199"/>
      <c r="AG448" s="199"/>
      <c r="AH448" s="199"/>
      <c r="AI448" s="199"/>
      <c r="AJ448" s="199"/>
      <c r="AK448" s="199"/>
      <c r="AL448" s="199"/>
      <c r="AM448" s="199"/>
      <c r="AN448" s="199"/>
      <c r="AO448" s="199"/>
      <c r="AP448" s="200"/>
      <c r="AQ448" s="200"/>
      <c r="AR448" s="200"/>
      <c r="AS448" s="200"/>
    </row>
    <row r="449" ht="15.75" customHeight="1">
      <c r="A449" s="196"/>
      <c r="B449" s="197"/>
      <c r="C449" s="192"/>
      <c r="D449" s="193"/>
      <c r="E449" s="219"/>
      <c r="F449" s="195"/>
      <c r="G449" s="196"/>
      <c r="H449" s="197"/>
      <c r="I449" s="196"/>
      <c r="J449" s="197"/>
      <c r="K449" s="197"/>
      <c r="L449" s="197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8"/>
      <c r="Z449" s="198"/>
      <c r="AA449" s="197"/>
      <c r="AB449" s="197"/>
      <c r="AC449" s="199"/>
      <c r="AD449" s="199"/>
      <c r="AE449" s="199"/>
      <c r="AF449" s="199"/>
      <c r="AG449" s="199"/>
      <c r="AH449" s="199"/>
      <c r="AI449" s="199"/>
      <c r="AJ449" s="199"/>
      <c r="AK449" s="199"/>
      <c r="AL449" s="199"/>
      <c r="AM449" s="199"/>
      <c r="AN449" s="199"/>
      <c r="AO449" s="199"/>
      <c r="AP449" s="200"/>
      <c r="AQ449" s="200"/>
      <c r="AR449" s="200"/>
      <c r="AS449" s="200"/>
    </row>
    <row r="450" ht="15.75" customHeight="1">
      <c r="A450" s="196"/>
      <c r="B450" s="197"/>
      <c r="C450" s="192"/>
      <c r="D450" s="193"/>
      <c r="E450" s="219"/>
      <c r="F450" s="195"/>
      <c r="G450" s="196"/>
      <c r="H450" s="197"/>
      <c r="I450" s="196"/>
      <c r="J450" s="197"/>
      <c r="K450" s="197"/>
      <c r="L450" s="197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8"/>
      <c r="Z450" s="198"/>
      <c r="AA450" s="197"/>
      <c r="AB450" s="197"/>
      <c r="AC450" s="199"/>
      <c r="AD450" s="199"/>
      <c r="AE450" s="199"/>
      <c r="AF450" s="199"/>
      <c r="AG450" s="199"/>
      <c r="AH450" s="199"/>
      <c r="AI450" s="199"/>
      <c r="AJ450" s="199"/>
      <c r="AK450" s="199"/>
      <c r="AL450" s="199"/>
      <c r="AM450" s="199"/>
      <c r="AN450" s="199"/>
      <c r="AO450" s="199"/>
      <c r="AP450" s="200"/>
      <c r="AQ450" s="200"/>
      <c r="AR450" s="200"/>
      <c r="AS450" s="200"/>
    </row>
    <row r="451" ht="15.75" customHeight="1">
      <c r="A451" s="196"/>
      <c r="B451" s="197"/>
      <c r="C451" s="192"/>
      <c r="D451" s="193"/>
      <c r="E451" s="219"/>
      <c r="F451" s="195"/>
      <c r="G451" s="196"/>
      <c r="H451" s="197"/>
      <c r="I451" s="196"/>
      <c r="J451" s="197"/>
      <c r="K451" s="197"/>
      <c r="L451" s="197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8"/>
      <c r="Z451" s="198"/>
      <c r="AA451" s="197"/>
      <c r="AB451" s="197"/>
      <c r="AC451" s="199"/>
      <c r="AD451" s="199"/>
      <c r="AE451" s="199"/>
      <c r="AF451" s="199"/>
      <c r="AG451" s="199"/>
      <c r="AH451" s="199"/>
      <c r="AI451" s="199"/>
      <c r="AJ451" s="199"/>
      <c r="AK451" s="199"/>
      <c r="AL451" s="199"/>
      <c r="AM451" s="199"/>
      <c r="AN451" s="199"/>
      <c r="AO451" s="199"/>
      <c r="AP451" s="200"/>
      <c r="AQ451" s="200"/>
      <c r="AR451" s="200"/>
      <c r="AS451" s="200"/>
    </row>
    <row r="452" ht="15.75" customHeight="1">
      <c r="A452" s="196"/>
      <c r="B452" s="197"/>
      <c r="C452" s="192"/>
      <c r="D452" s="193"/>
      <c r="E452" s="219"/>
      <c r="F452" s="195"/>
      <c r="G452" s="196"/>
      <c r="H452" s="197"/>
      <c r="I452" s="196"/>
      <c r="J452" s="197"/>
      <c r="K452" s="197"/>
      <c r="L452" s="197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8"/>
      <c r="Z452" s="198"/>
      <c r="AA452" s="197"/>
      <c r="AB452" s="197"/>
      <c r="AC452" s="199"/>
      <c r="AD452" s="199"/>
      <c r="AE452" s="199"/>
      <c r="AF452" s="199"/>
      <c r="AG452" s="199"/>
      <c r="AH452" s="199"/>
      <c r="AI452" s="199"/>
      <c r="AJ452" s="199"/>
      <c r="AK452" s="199"/>
      <c r="AL452" s="199"/>
      <c r="AM452" s="199"/>
      <c r="AN452" s="199"/>
      <c r="AO452" s="199"/>
      <c r="AP452" s="200"/>
      <c r="AQ452" s="200"/>
      <c r="AR452" s="200"/>
      <c r="AS452" s="200"/>
    </row>
    <row r="453" ht="15.75" customHeight="1">
      <c r="A453" s="196"/>
      <c r="B453" s="197"/>
      <c r="C453" s="192"/>
      <c r="D453" s="193"/>
      <c r="E453" s="219"/>
      <c r="F453" s="195"/>
      <c r="G453" s="196"/>
      <c r="H453" s="197"/>
      <c r="I453" s="196"/>
      <c r="J453" s="197"/>
      <c r="K453" s="197"/>
      <c r="L453" s="197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8"/>
      <c r="Z453" s="198"/>
      <c r="AA453" s="197"/>
      <c r="AB453" s="197"/>
      <c r="AC453" s="199"/>
      <c r="AD453" s="199"/>
      <c r="AE453" s="199"/>
      <c r="AF453" s="199"/>
      <c r="AG453" s="199"/>
      <c r="AH453" s="199"/>
      <c r="AI453" s="199"/>
      <c r="AJ453" s="199"/>
      <c r="AK453" s="199"/>
      <c r="AL453" s="199"/>
      <c r="AM453" s="199"/>
      <c r="AN453" s="199"/>
      <c r="AO453" s="199"/>
      <c r="AP453" s="200"/>
      <c r="AQ453" s="200"/>
      <c r="AR453" s="200"/>
      <c r="AS453" s="200"/>
    </row>
    <row r="454" ht="15.75" customHeight="1">
      <c r="A454" s="196"/>
      <c r="B454" s="197"/>
      <c r="C454" s="192"/>
      <c r="D454" s="193"/>
      <c r="E454" s="219"/>
      <c r="F454" s="195"/>
      <c r="G454" s="196"/>
      <c r="H454" s="197"/>
      <c r="I454" s="196"/>
      <c r="J454" s="197"/>
      <c r="K454" s="197"/>
      <c r="L454" s="197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8"/>
      <c r="Z454" s="198"/>
      <c r="AA454" s="197"/>
      <c r="AB454" s="197"/>
      <c r="AC454" s="199"/>
      <c r="AD454" s="199"/>
      <c r="AE454" s="199"/>
      <c r="AF454" s="199"/>
      <c r="AG454" s="199"/>
      <c r="AH454" s="199"/>
      <c r="AI454" s="199"/>
      <c r="AJ454" s="199"/>
      <c r="AK454" s="199"/>
      <c r="AL454" s="199"/>
      <c r="AM454" s="199"/>
      <c r="AN454" s="199"/>
      <c r="AO454" s="199"/>
      <c r="AP454" s="200"/>
      <c r="AQ454" s="200"/>
      <c r="AR454" s="200"/>
      <c r="AS454" s="200"/>
    </row>
    <row r="455" ht="15.75" customHeight="1">
      <c r="A455" s="196"/>
      <c r="B455" s="197"/>
      <c r="C455" s="192"/>
      <c r="D455" s="193"/>
      <c r="E455" s="219"/>
      <c r="F455" s="195"/>
      <c r="G455" s="196"/>
      <c r="H455" s="197"/>
      <c r="I455" s="196"/>
      <c r="J455" s="197"/>
      <c r="K455" s="197"/>
      <c r="L455" s="197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8"/>
      <c r="Z455" s="198"/>
      <c r="AA455" s="197"/>
      <c r="AB455" s="197"/>
      <c r="AC455" s="199"/>
      <c r="AD455" s="199"/>
      <c r="AE455" s="199"/>
      <c r="AF455" s="199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200"/>
      <c r="AQ455" s="200"/>
      <c r="AR455" s="200"/>
      <c r="AS455" s="200"/>
    </row>
    <row r="456" ht="15.75" customHeight="1">
      <c r="A456" s="196"/>
      <c r="B456" s="197"/>
      <c r="C456" s="192"/>
      <c r="D456" s="193"/>
      <c r="E456" s="219"/>
      <c r="F456" s="195"/>
      <c r="G456" s="196"/>
      <c r="H456" s="197"/>
      <c r="I456" s="196"/>
      <c r="J456" s="197"/>
      <c r="K456" s="197"/>
      <c r="L456" s="197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8"/>
      <c r="Z456" s="198"/>
      <c r="AA456" s="197"/>
      <c r="AB456" s="197"/>
      <c r="AC456" s="199"/>
      <c r="AD456" s="199"/>
      <c r="AE456" s="199"/>
      <c r="AF456" s="199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200"/>
      <c r="AQ456" s="200"/>
      <c r="AR456" s="200"/>
      <c r="AS456" s="200"/>
    </row>
    <row r="457" ht="15.75" customHeight="1">
      <c r="A457" s="196"/>
      <c r="B457" s="197"/>
      <c r="C457" s="192"/>
      <c r="D457" s="193"/>
      <c r="E457" s="219"/>
      <c r="F457" s="195"/>
      <c r="G457" s="196"/>
      <c r="H457" s="197"/>
      <c r="I457" s="196"/>
      <c r="J457" s="197"/>
      <c r="K457" s="197"/>
      <c r="L457" s="197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8"/>
      <c r="Z457" s="198"/>
      <c r="AA457" s="197"/>
      <c r="AB457" s="197"/>
      <c r="AC457" s="199"/>
      <c r="AD457" s="199"/>
      <c r="AE457" s="199"/>
      <c r="AF457" s="199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200"/>
      <c r="AQ457" s="200"/>
      <c r="AR457" s="200"/>
      <c r="AS457" s="200"/>
    </row>
    <row r="458" ht="15.75" customHeight="1">
      <c r="A458" s="196"/>
      <c r="B458" s="197"/>
      <c r="C458" s="192"/>
      <c r="D458" s="193"/>
      <c r="E458" s="219"/>
      <c r="F458" s="195"/>
      <c r="G458" s="196"/>
      <c r="H458" s="197"/>
      <c r="I458" s="196"/>
      <c r="J458" s="197"/>
      <c r="K458" s="197"/>
      <c r="L458" s="197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8"/>
      <c r="Z458" s="198"/>
      <c r="AA458" s="197"/>
      <c r="AB458" s="197"/>
      <c r="AC458" s="199"/>
      <c r="AD458" s="199"/>
      <c r="AE458" s="199"/>
      <c r="AF458" s="199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200"/>
      <c r="AQ458" s="200"/>
      <c r="AR458" s="200"/>
      <c r="AS458" s="200"/>
    </row>
    <row r="459" ht="15.75" customHeight="1">
      <c r="A459" s="196"/>
      <c r="B459" s="197"/>
      <c r="C459" s="192"/>
      <c r="D459" s="193"/>
      <c r="E459" s="219"/>
      <c r="F459" s="195"/>
      <c r="G459" s="196"/>
      <c r="H459" s="197"/>
      <c r="I459" s="196"/>
      <c r="J459" s="197"/>
      <c r="K459" s="197"/>
      <c r="L459" s="197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8"/>
      <c r="Z459" s="198"/>
      <c r="AA459" s="197"/>
      <c r="AB459" s="197"/>
      <c r="AC459" s="199"/>
      <c r="AD459" s="199"/>
      <c r="AE459" s="199"/>
      <c r="AF459" s="199"/>
      <c r="AG459" s="199"/>
      <c r="AH459" s="199"/>
      <c r="AI459" s="199"/>
      <c r="AJ459" s="199"/>
      <c r="AK459" s="199"/>
      <c r="AL459" s="199"/>
      <c r="AM459" s="199"/>
      <c r="AN459" s="199"/>
      <c r="AO459" s="199"/>
      <c r="AP459" s="200"/>
      <c r="AQ459" s="200"/>
      <c r="AR459" s="200"/>
      <c r="AS459" s="200"/>
    </row>
    <row r="460" ht="15.75" customHeight="1">
      <c r="A460" s="196"/>
      <c r="B460" s="197"/>
      <c r="C460" s="192"/>
      <c r="D460" s="193"/>
      <c r="E460" s="219"/>
      <c r="F460" s="195"/>
      <c r="G460" s="196"/>
      <c r="H460" s="197"/>
      <c r="I460" s="196"/>
      <c r="J460" s="197"/>
      <c r="K460" s="197"/>
      <c r="L460" s="197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8"/>
      <c r="Z460" s="198"/>
      <c r="AA460" s="197"/>
      <c r="AB460" s="197"/>
      <c r="AC460" s="199"/>
      <c r="AD460" s="199"/>
      <c r="AE460" s="199"/>
      <c r="AF460" s="199"/>
      <c r="AG460" s="199"/>
      <c r="AH460" s="199"/>
      <c r="AI460" s="199"/>
      <c r="AJ460" s="199"/>
      <c r="AK460" s="199"/>
      <c r="AL460" s="199"/>
      <c r="AM460" s="199"/>
      <c r="AN460" s="199"/>
      <c r="AO460" s="199"/>
      <c r="AP460" s="200"/>
      <c r="AQ460" s="200"/>
      <c r="AR460" s="200"/>
      <c r="AS460" s="200"/>
    </row>
    <row r="461" ht="15.75" customHeight="1">
      <c r="A461" s="196"/>
      <c r="B461" s="197"/>
      <c r="C461" s="192"/>
      <c r="D461" s="193"/>
      <c r="E461" s="219"/>
      <c r="F461" s="195"/>
      <c r="G461" s="196"/>
      <c r="H461" s="197"/>
      <c r="I461" s="196"/>
      <c r="J461" s="197"/>
      <c r="K461" s="197"/>
      <c r="L461" s="197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8"/>
      <c r="Z461" s="198"/>
      <c r="AA461" s="197"/>
      <c r="AB461" s="197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200"/>
      <c r="AQ461" s="200"/>
      <c r="AR461" s="200"/>
      <c r="AS461" s="200"/>
    </row>
    <row r="462" ht="15.75" customHeight="1">
      <c r="A462" s="196"/>
      <c r="B462" s="197"/>
      <c r="C462" s="192"/>
      <c r="D462" s="193"/>
      <c r="E462" s="219"/>
      <c r="F462" s="195"/>
      <c r="G462" s="196"/>
      <c r="H462" s="197"/>
      <c r="I462" s="196"/>
      <c r="J462" s="197"/>
      <c r="K462" s="197"/>
      <c r="L462" s="197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8"/>
      <c r="Z462" s="198"/>
      <c r="AA462" s="197"/>
      <c r="AB462" s="197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200"/>
      <c r="AQ462" s="200"/>
      <c r="AR462" s="200"/>
      <c r="AS462" s="200"/>
    </row>
    <row r="463" ht="15.75" customHeight="1">
      <c r="A463" s="196"/>
      <c r="B463" s="197"/>
      <c r="C463" s="192"/>
      <c r="D463" s="193"/>
      <c r="E463" s="219"/>
      <c r="F463" s="195"/>
      <c r="G463" s="196"/>
      <c r="H463" s="197"/>
      <c r="I463" s="196"/>
      <c r="J463" s="197"/>
      <c r="K463" s="197"/>
      <c r="L463" s="197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8"/>
      <c r="Z463" s="198"/>
      <c r="AA463" s="197"/>
      <c r="AB463" s="197"/>
      <c r="AC463" s="199"/>
      <c r="AD463" s="199"/>
      <c r="AE463" s="199"/>
      <c r="AF463" s="199"/>
      <c r="AG463" s="199"/>
      <c r="AH463" s="199"/>
      <c r="AI463" s="199"/>
      <c r="AJ463" s="199"/>
      <c r="AK463" s="199"/>
      <c r="AL463" s="199"/>
      <c r="AM463" s="199"/>
      <c r="AN463" s="199"/>
      <c r="AO463" s="199"/>
      <c r="AP463" s="200"/>
      <c r="AQ463" s="200"/>
      <c r="AR463" s="200"/>
      <c r="AS463" s="200"/>
    </row>
    <row r="464" ht="15.75" customHeight="1">
      <c r="A464" s="196"/>
      <c r="B464" s="197"/>
      <c r="C464" s="192"/>
      <c r="D464" s="193"/>
      <c r="E464" s="219"/>
      <c r="F464" s="195"/>
      <c r="G464" s="196"/>
      <c r="H464" s="197"/>
      <c r="I464" s="196"/>
      <c r="J464" s="197"/>
      <c r="K464" s="197"/>
      <c r="L464" s="197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8"/>
      <c r="Z464" s="198"/>
      <c r="AA464" s="197"/>
      <c r="AB464" s="197"/>
      <c r="AC464" s="199"/>
      <c r="AD464" s="199"/>
      <c r="AE464" s="199"/>
      <c r="AF464" s="199"/>
      <c r="AG464" s="199"/>
      <c r="AH464" s="199"/>
      <c r="AI464" s="199"/>
      <c r="AJ464" s="199"/>
      <c r="AK464" s="199"/>
      <c r="AL464" s="199"/>
      <c r="AM464" s="199"/>
      <c r="AN464" s="199"/>
      <c r="AO464" s="199"/>
      <c r="AP464" s="200"/>
      <c r="AQ464" s="200"/>
      <c r="AR464" s="200"/>
      <c r="AS464" s="200"/>
    </row>
    <row r="465" ht="15.75" customHeight="1">
      <c r="A465" s="196"/>
      <c r="B465" s="197"/>
      <c r="C465" s="192"/>
      <c r="D465" s="193"/>
      <c r="E465" s="219"/>
      <c r="F465" s="195"/>
      <c r="G465" s="196"/>
      <c r="H465" s="197"/>
      <c r="I465" s="196"/>
      <c r="J465" s="197"/>
      <c r="K465" s="197"/>
      <c r="L465" s="197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8"/>
      <c r="Z465" s="198"/>
      <c r="AA465" s="197"/>
      <c r="AB465" s="197"/>
      <c r="AC465" s="199"/>
      <c r="AD465" s="199"/>
      <c r="AE465" s="199"/>
      <c r="AF465" s="199"/>
      <c r="AG465" s="199"/>
      <c r="AH465" s="199"/>
      <c r="AI465" s="199"/>
      <c r="AJ465" s="199"/>
      <c r="AK465" s="199"/>
      <c r="AL465" s="199"/>
      <c r="AM465" s="199"/>
      <c r="AN465" s="199"/>
      <c r="AO465" s="199"/>
      <c r="AP465" s="200"/>
      <c r="AQ465" s="200"/>
      <c r="AR465" s="200"/>
      <c r="AS465" s="200"/>
    </row>
    <row r="466" ht="15.75" customHeight="1">
      <c r="A466" s="196"/>
      <c r="B466" s="197"/>
      <c r="C466" s="192"/>
      <c r="D466" s="193"/>
      <c r="E466" s="219"/>
      <c r="F466" s="195"/>
      <c r="G466" s="196"/>
      <c r="H466" s="197"/>
      <c r="I466" s="196"/>
      <c r="J466" s="197"/>
      <c r="K466" s="197"/>
      <c r="L466" s="197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8"/>
      <c r="Z466" s="198"/>
      <c r="AA466" s="197"/>
      <c r="AB466" s="197"/>
      <c r="AC466" s="199"/>
      <c r="AD466" s="199"/>
      <c r="AE466" s="199"/>
      <c r="AF466" s="199"/>
      <c r="AG466" s="199"/>
      <c r="AH466" s="199"/>
      <c r="AI466" s="199"/>
      <c r="AJ466" s="199"/>
      <c r="AK466" s="199"/>
      <c r="AL466" s="199"/>
      <c r="AM466" s="199"/>
      <c r="AN466" s="199"/>
      <c r="AO466" s="199"/>
      <c r="AP466" s="200"/>
      <c r="AQ466" s="200"/>
      <c r="AR466" s="200"/>
      <c r="AS466" s="200"/>
    </row>
    <row r="467" ht="15.75" customHeight="1">
      <c r="A467" s="196"/>
      <c r="B467" s="197"/>
      <c r="C467" s="192"/>
      <c r="D467" s="193"/>
      <c r="E467" s="219"/>
      <c r="F467" s="195"/>
      <c r="G467" s="196"/>
      <c r="H467" s="197"/>
      <c r="I467" s="196"/>
      <c r="J467" s="197"/>
      <c r="K467" s="197"/>
      <c r="L467" s="197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8"/>
      <c r="Z467" s="198"/>
      <c r="AA467" s="197"/>
      <c r="AB467" s="197"/>
      <c r="AC467" s="199"/>
      <c r="AD467" s="199"/>
      <c r="AE467" s="199"/>
      <c r="AF467" s="199"/>
      <c r="AG467" s="199"/>
      <c r="AH467" s="199"/>
      <c r="AI467" s="199"/>
      <c r="AJ467" s="199"/>
      <c r="AK467" s="199"/>
      <c r="AL467" s="199"/>
      <c r="AM467" s="199"/>
      <c r="AN467" s="199"/>
      <c r="AO467" s="199"/>
      <c r="AP467" s="200"/>
      <c r="AQ467" s="200"/>
      <c r="AR467" s="200"/>
      <c r="AS467" s="200"/>
    </row>
    <row r="468" ht="15.75" customHeight="1">
      <c r="A468" s="196"/>
      <c r="B468" s="197"/>
      <c r="C468" s="192"/>
      <c r="D468" s="193"/>
      <c r="E468" s="219"/>
      <c r="F468" s="195"/>
      <c r="G468" s="196"/>
      <c r="H468" s="197"/>
      <c r="I468" s="196"/>
      <c r="J468" s="197"/>
      <c r="K468" s="197"/>
      <c r="L468" s="197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8"/>
      <c r="Z468" s="198"/>
      <c r="AA468" s="197"/>
      <c r="AB468" s="197"/>
      <c r="AC468" s="199"/>
      <c r="AD468" s="199"/>
      <c r="AE468" s="199"/>
      <c r="AF468" s="199"/>
      <c r="AG468" s="199"/>
      <c r="AH468" s="199"/>
      <c r="AI468" s="199"/>
      <c r="AJ468" s="199"/>
      <c r="AK468" s="199"/>
      <c r="AL468" s="199"/>
      <c r="AM468" s="199"/>
      <c r="AN468" s="199"/>
      <c r="AO468" s="199"/>
      <c r="AP468" s="200"/>
      <c r="AQ468" s="200"/>
      <c r="AR468" s="200"/>
      <c r="AS468" s="200"/>
    </row>
    <row r="469" ht="15.75" customHeight="1">
      <c r="A469" s="196"/>
      <c r="B469" s="197"/>
      <c r="C469" s="192"/>
      <c r="D469" s="193"/>
      <c r="E469" s="219"/>
      <c r="F469" s="195"/>
      <c r="G469" s="196"/>
      <c r="H469" s="197"/>
      <c r="I469" s="196"/>
      <c r="J469" s="197"/>
      <c r="K469" s="197"/>
      <c r="L469" s="197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8"/>
      <c r="Z469" s="198"/>
      <c r="AA469" s="197"/>
      <c r="AB469" s="197"/>
      <c r="AC469" s="199"/>
      <c r="AD469" s="199"/>
      <c r="AE469" s="199"/>
      <c r="AF469" s="199"/>
      <c r="AG469" s="199"/>
      <c r="AH469" s="199"/>
      <c r="AI469" s="199"/>
      <c r="AJ469" s="199"/>
      <c r="AK469" s="199"/>
      <c r="AL469" s="199"/>
      <c r="AM469" s="199"/>
      <c r="AN469" s="199"/>
      <c r="AO469" s="199"/>
      <c r="AP469" s="200"/>
      <c r="AQ469" s="200"/>
      <c r="AR469" s="200"/>
      <c r="AS469" s="200"/>
    </row>
    <row r="470" ht="15.75" customHeight="1">
      <c r="A470" s="196"/>
      <c r="B470" s="197"/>
      <c r="C470" s="192"/>
      <c r="D470" s="193"/>
      <c r="E470" s="219"/>
      <c r="F470" s="195"/>
      <c r="G470" s="196"/>
      <c r="H470" s="197"/>
      <c r="I470" s="196"/>
      <c r="J470" s="197"/>
      <c r="K470" s="197"/>
      <c r="L470" s="197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8"/>
      <c r="Z470" s="198"/>
      <c r="AA470" s="197"/>
      <c r="AB470" s="197"/>
      <c r="AC470" s="199"/>
      <c r="AD470" s="199"/>
      <c r="AE470" s="199"/>
      <c r="AF470" s="199"/>
      <c r="AG470" s="199"/>
      <c r="AH470" s="199"/>
      <c r="AI470" s="199"/>
      <c r="AJ470" s="199"/>
      <c r="AK470" s="199"/>
      <c r="AL470" s="199"/>
      <c r="AM470" s="199"/>
      <c r="AN470" s="199"/>
      <c r="AO470" s="199"/>
      <c r="AP470" s="200"/>
      <c r="AQ470" s="200"/>
      <c r="AR470" s="200"/>
      <c r="AS470" s="200"/>
    </row>
    <row r="471" ht="15.75" customHeight="1">
      <c r="A471" s="196"/>
      <c r="B471" s="197"/>
      <c r="C471" s="192"/>
      <c r="D471" s="193"/>
      <c r="E471" s="219"/>
      <c r="F471" s="195"/>
      <c r="G471" s="196"/>
      <c r="H471" s="197"/>
      <c r="I471" s="196"/>
      <c r="J471" s="197"/>
      <c r="K471" s="197"/>
      <c r="L471" s="197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8"/>
      <c r="Z471" s="198"/>
      <c r="AA471" s="197"/>
      <c r="AB471" s="197"/>
      <c r="AC471" s="199"/>
      <c r="AD471" s="199"/>
      <c r="AE471" s="199"/>
      <c r="AF471" s="199"/>
      <c r="AG471" s="199"/>
      <c r="AH471" s="199"/>
      <c r="AI471" s="199"/>
      <c r="AJ471" s="199"/>
      <c r="AK471" s="199"/>
      <c r="AL471" s="199"/>
      <c r="AM471" s="199"/>
      <c r="AN471" s="199"/>
      <c r="AO471" s="199"/>
      <c r="AP471" s="200"/>
      <c r="AQ471" s="200"/>
      <c r="AR471" s="200"/>
      <c r="AS471" s="200"/>
    </row>
    <row r="472" ht="15.75" customHeight="1">
      <c r="A472" s="196"/>
      <c r="B472" s="197"/>
      <c r="C472" s="192"/>
      <c r="D472" s="193"/>
      <c r="E472" s="219"/>
      <c r="F472" s="195"/>
      <c r="G472" s="196"/>
      <c r="H472" s="197"/>
      <c r="I472" s="196"/>
      <c r="J472" s="197"/>
      <c r="K472" s="197"/>
      <c r="L472" s="197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8"/>
      <c r="Z472" s="198"/>
      <c r="AA472" s="197"/>
      <c r="AB472" s="197"/>
      <c r="AC472" s="199"/>
      <c r="AD472" s="199"/>
      <c r="AE472" s="199"/>
      <c r="AF472" s="199"/>
      <c r="AG472" s="199"/>
      <c r="AH472" s="199"/>
      <c r="AI472" s="199"/>
      <c r="AJ472" s="199"/>
      <c r="AK472" s="199"/>
      <c r="AL472" s="199"/>
      <c r="AM472" s="199"/>
      <c r="AN472" s="199"/>
      <c r="AO472" s="199"/>
      <c r="AP472" s="200"/>
      <c r="AQ472" s="200"/>
      <c r="AR472" s="200"/>
      <c r="AS472" s="200"/>
    </row>
    <row r="473" ht="15.75" customHeight="1">
      <c r="A473" s="196"/>
      <c r="B473" s="197"/>
      <c r="C473" s="192"/>
      <c r="D473" s="193"/>
      <c r="E473" s="219"/>
      <c r="F473" s="195"/>
      <c r="G473" s="196"/>
      <c r="H473" s="197"/>
      <c r="I473" s="196"/>
      <c r="J473" s="197"/>
      <c r="K473" s="197"/>
      <c r="L473" s="197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8"/>
      <c r="Z473" s="198"/>
      <c r="AA473" s="197"/>
      <c r="AB473" s="197"/>
      <c r="AC473" s="199"/>
      <c r="AD473" s="199"/>
      <c r="AE473" s="199"/>
      <c r="AF473" s="199"/>
      <c r="AG473" s="199"/>
      <c r="AH473" s="199"/>
      <c r="AI473" s="199"/>
      <c r="AJ473" s="199"/>
      <c r="AK473" s="199"/>
      <c r="AL473" s="199"/>
      <c r="AM473" s="199"/>
      <c r="AN473" s="199"/>
      <c r="AO473" s="199"/>
      <c r="AP473" s="200"/>
      <c r="AQ473" s="200"/>
      <c r="AR473" s="200"/>
      <c r="AS473" s="200"/>
    </row>
    <row r="474" ht="15.75" customHeight="1">
      <c r="A474" s="196"/>
      <c r="B474" s="197"/>
      <c r="C474" s="192"/>
      <c r="D474" s="193"/>
      <c r="E474" s="219"/>
      <c r="F474" s="195"/>
      <c r="G474" s="196"/>
      <c r="H474" s="197"/>
      <c r="I474" s="196"/>
      <c r="J474" s="197"/>
      <c r="K474" s="197"/>
      <c r="L474" s="197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8"/>
      <c r="Z474" s="198"/>
      <c r="AA474" s="197"/>
      <c r="AB474" s="197"/>
      <c r="AC474" s="199"/>
      <c r="AD474" s="199"/>
      <c r="AE474" s="199"/>
      <c r="AF474" s="199"/>
      <c r="AG474" s="199"/>
      <c r="AH474" s="199"/>
      <c r="AI474" s="199"/>
      <c r="AJ474" s="199"/>
      <c r="AK474" s="199"/>
      <c r="AL474" s="199"/>
      <c r="AM474" s="199"/>
      <c r="AN474" s="199"/>
      <c r="AO474" s="199"/>
      <c r="AP474" s="200"/>
      <c r="AQ474" s="200"/>
      <c r="AR474" s="200"/>
      <c r="AS474" s="200"/>
    </row>
    <row r="475" ht="15.75" customHeight="1">
      <c r="A475" s="196"/>
      <c r="B475" s="197"/>
      <c r="C475" s="192"/>
      <c r="D475" s="193"/>
      <c r="E475" s="219"/>
      <c r="F475" s="195"/>
      <c r="G475" s="196"/>
      <c r="H475" s="197"/>
      <c r="I475" s="196"/>
      <c r="J475" s="197"/>
      <c r="K475" s="197"/>
      <c r="L475" s="197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8"/>
      <c r="Z475" s="198"/>
      <c r="AA475" s="197"/>
      <c r="AB475" s="197"/>
      <c r="AC475" s="199"/>
      <c r="AD475" s="199"/>
      <c r="AE475" s="199"/>
      <c r="AF475" s="199"/>
      <c r="AG475" s="199"/>
      <c r="AH475" s="199"/>
      <c r="AI475" s="199"/>
      <c r="AJ475" s="199"/>
      <c r="AK475" s="199"/>
      <c r="AL475" s="199"/>
      <c r="AM475" s="199"/>
      <c r="AN475" s="199"/>
      <c r="AO475" s="199"/>
      <c r="AP475" s="200"/>
      <c r="AQ475" s="200"/>
      <c r="AR475" s="200"/>
      <c r="AS475" s="200"/>
    </row>
    <row r="476" ht="15.75" customHeight="1">
      <c r="A476" s="196"/>
      <c r="B476" s="197"/>
      <c r="C476" s="192"/>
      <c r="D476" s="193"/>
      <c r="E476" s="219"/>
      <c r="F476" s="195"/>
      <c r="G476" s="196"/>
      <c r="H476" s="197"/>
      <c r="I476" s="196"/>
      <c r="J476" s="197"/>
      <c r="K476" s="197"/>
      <c r="L476" s="197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8"/>
      <c r="Z476" s="198"/>
      <c r="AA476" s="197"/>
      <c r="AB476" s="197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200"/>
      <c r="AQ476" s="200"/>
      <c r="AR476" s="200"/>
      <c r="AS476" s="200"/>
    </row>
    <row r="477" ht="15.75" customHeight="1">
      <c r="A477" s="196"/>
      <c r="B477" s="197"/>
      <c r="C477" s="192"/>
      <c r="D477" s="193"/>
      <c r="E477" s="219"/>
      <c r="F477" s="195"/>
      <c r="G477" s="196"/>
      <c r="H477" s="197"/>
      <c r="I477" s="196"/>
      <c r="J477" s="197"/>
      <c r="K477" s="197"/>
      <c r="L477" s="197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8"/>
      <c r="Z477" s="198"/>
      <c r="AA477" s="197"/>
      <c r="AB477" s="197"/>
      <c r="AC477" s="199"/>
      <c r="AD477" s="199"/>
      <c r="AE477" s="199"/>
      <c r="AF477" s="199"/>
      <c r="AG477" s="199"/>
      <c r="AH477" s="199"/>
      <c r="AI477" s="199"/>
      <c r="AJ477" s="199"/>
      <c r="AK477" s="199"/>
      <c r="AL477" s="199"/>
      <c r="AM477" s="199"/>
      <c r="AN477" s="199"/>
      <c r="AO477" s="199"/>
      <c r="AP477" s="200"/>
      <c r="AQ477" s="200"/>
      <c r="AR477" s="200"/>
      <c r="AS477" s="200"/>
    </row>
    <row r="478" ht="15.75" customHeight="1">
      <c r="A478" s="196"/>
      <c r="B478" s="197"/>
      <c r="C478" s="192"/>
      <c r="D478" s="193"/>
      <c r="E478" s="219"/>
      <c r="F478" s="195"/>
      <c r="G478" s="196"/>
      <c r="H478" s="197"/>
      <c r="I478" s="196"/>
      <c r="J478" s="197"/>
      <c r="K478" s="197"/>
      <c r="L478" s="197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8"/>
      <c r="Z478" s="198"/>
      <c r="AA478" s="197"/>
      <c r="AB478" s="197"/>
      <c r="AC478" s="199"/>
      <c r="AD478" s="199"/>
      <c r="AE478" s="199"/>
      <c r="AF478" s="199"/>
      <c r="AG478" s="199"/>
      <c r="AH478" s="199"/>
      <c r="AI478" s="199"/>
      <c r="AJ478" s="199"/>
      <c r="AK478" s="199"/>
      <c r="AL478" s="199"/>
      <c r="AM478" s="199"/>
      <c r="AN478" s="199"/>
      <c r="AO478" s="199"/>
      <c r="AP478" s="200"/>
      <c r="AQ478" s="200"/>
      <c r="AR478" s="200"/>
      <c r="AS478" s="200"/>
    </row>
    <row r="479" ht="15.75" customHeight="1">
      <c r="A479" s="196"/>
      <c r="B479" s="197"/>
      <c r="C479" s="192"/>
      <c r="D479" s="193"/>
      <c r="E479" s="219"/>
      <c r="F479" s="195"/>
      <c r="G479" s="196"/>
      <c r="H479" s="197"/>
      <c r="I479" s="196"/>
      <c r="J479" s="197"/>
      <c r="K479" s="197"/>
      <c r="L479" s="197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8"/>
      <c r="Z479" s="198"/>
      <c r="AA479" s="197"/>
      <c r="AB479" s="197"/>
      <c r="AC479" s="199"/>
      <c r="AD479" s="199"/>
      <c r="AE479" s="199"/>
      <c r="AF479" s="199"/>
      <c r="AG479" s="199"/>
      <c r="AH479" s="199"/>
      <c r="AI479" s="199"/>
      <c r="AJ479" s="199"/>
      <c r="AK479" s="199"/>
      <c r="AL479" s="199"/>
      <c r="AM479" s="199"/>
      <c r="AN479" s="199"/>
      <c r="AO479" s="199"/>
      <c r="AP479" s="200"/>
      <c r="AQ479" s="200"/>
      <c r="AR479" s="200"/>
      <c r="AS479" s="200"/>
    </row>
    <row r="480" ht="15.75" customHeight="1">
      <c r="A480" s="196"/>
      <c r="B480" s="197"/>
      <c r="C480" s="192"/>
      <c r="D480" s="193"/>
      <c r="E480" s="219"/>
      <c r="F480" s="195"/>
      <c r="G480" s="196"/>
      <c r="H480" s="197"/>
      <c r="I480" s="196"/>
      <c r="J480" s="197"/>
      <c r="K480" s="197"/>
      <c r="L480" s="197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8"/>
      <c r="Z480" s="198"/>
      <c r="AA480" s="197"/>
      <c r="AB480" s="197"/>
      <c r="AC480" s="199"/>
      <c r="AD480" s="199"/>
      <c r="AE480" s="199"/>
      <c r="AF480" s="199"/>
      <c r="AG480" s="199"/>
      <c r="AH480" s="199"/>
      <c r="AI480" s="199"/>
      <c r="AJ480" s="199"/>
      <c r="AK480" s="199"/>
      <c r="AL480" s="199"/>
      <c r="AM480" s="199"/>
      <c r="AN480" s="199"/>
      <c r="AO480" s="199"/>
      <c r="AP480" s="200"/>
      <c r="AQ480" s="200"/>
      <c r="AR480" s="200"/>
      <c r="AS480" s="200"/>
    </row>
    <row r="481" ht="15.75" customHeight="1">
      <c r="A481" s="196"/>
      <c r="B481" s="197"/>
      <c r="C481" s="192"/>
      <c r="D481" s="193"/>
      <c r="E481" s="219"/>
      <c r="F481" s="195"/>
      <c r="G481" s="196"/>
      <c r="H481" s="197"/>
      <c r="I481" s="196"/>
      <c r="J481" s="197"/>
      <c r="K481" s="197"/>
      <c r="L481" s="197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8"/>
      <c r="Z481" s="198"/>
      <c r="AA481" s="197"/>
      <c r="AB481" s="197"/>
      <c r="AC481" s="199"/>
      <c r="AD481" s="199"/>
      <c r="AE481" s="199"/>
      <c r="AF481" s="199"/>
      <c r="AG481" s="199"/>
      <c r="AH481" s="199"/>
      <c r="AI481" s="199"/>
      <c r="AJ481" s="199"/>
      <c r="AK481" s="199"/>
      <c r="AL481" s="199"/>
      <c r="AM481" s="199"/>
      <c r="AN481" s="199"/>
      <c r="AO481" s="199"/>
      <c r="AP481" s="200"/>
      <c r="AQ481" s="200"/>
      <c r="AR481" s="200"/>
      <c r="AS481" s="200"/>
    </row>
    <row r="482" ht="15.75" customHeight="1">
      <c r="A482" s="196"/>
      <c r="B482" s="197"/>
      <c r="C482" s="192"/>
      <c r="D482" s="193"/>
      <c r="E482" s="219"/>
      <c r="F482" s="195"/>
      <c r="G482" s="196"/>
      <c r="H482" s="197"/>
      <c r="I482" s="196"/>
      <c r="J482" s="197"/>
      <c r="K482" s="197"/>
      <c r="L482" s="197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8"/>
      <c r="Z482" s="198"/>
      <c r="AA482" s="197"/>
      <c r="AB482" s="197"/>
      <c r="AC482" s="199"/>
      <c r="AD482" s="199"/>
      <c r="AE482" s="199"/>
      <c r="AF482" s="199"/>
      <c r="AG482" s="199"/>
      <c r="AH482" s="199"/>
      <c r="AI482" s="199"/>
      <c r="AJ482" s="199"/>
      <c r="AK482" s="199"/>
      <c r="AL482" s="199"/>
      <c r="AM482" s="199"/>
      <c r="AN482" s="199"/>
      <c r="AO482" s="199"/>
      <c r="AP482" s="200"/>
      <c r="AQ482" s="200"/>
      <c r="AR482" s="200"/>
      <c r="AS482" s="200"/>
    </row>
    <row r="483" ht="15.75" customHeight="1">
      <c r="A483" s="196"/>
      <c r="B483" s="197"/>
      <c r="C483" s="192"/>
      <c r="D483" s="193"/>
      <c r="E483" s="219"/>
      <c r="F483" s="195"/>
      <c r="G483" s="196"/>
      <c r="H483" s="197"/>
      <c r="I483" s="196"/>
      <c r="J483" s="197"/>
      <c r="K483" s="197"/>
      <c r="L483" s="197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8"/>
      <c r="Z483" s="198"/>
      <c r="AA483" s="197"/>
      <c r="AB483" s="197"/>
      <c r="AC483" s="199"/>
      <c r="AD483" s="199"/>
      <c r="AE483" s="199"/>
      <c r="AF483" s="199"/>
      <c r="AG483" s="199"/>
      <c r="AH483" s="199"/>
      <c r="AI483" s="199"/>
      <c r="AJ483" s="199"/>
      <c r="AK483" s="199"/>
      <c r="AL483" s="199"/>
      <c r="AM483" s="199"/>
      <c r="AN483" s="199"/>
      <c r="AO483" s="199"/>
      <c r="AP483" s="200"/>
      <c r="AQ483" s="200"/>
      <c r="AR483" s="200"/>
      <c r="AS483" s="200"/>
    </row>
    <row r="484" ht="15.75" customHeight="1">
      <c r="A484" s="196"/>
      <c r="B484" s="197"/>
      <c r="C484" s="192"/>
      <c r="D484" s="193"/>
      <c r="E484" s="219"/>
      <c r="F484" s="195"/>
      <c r="G484" s="196"/>
      <c r="H484" s="197"/>
      <c r="I484" s="196"/>
      <c r="J484" s="197"/>
      <c r="K484" s="197"/>
      <c r="L484" s="197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8"/>
      <c r="Z484" s="198"/>
      <c r="AA484" s="197"/>
      <c r="AB484" s="197"/>
      <c r="AC484" s="199"/>
      <c r="AD484" s="199"/>
      <c r="AE484" s="199"/>
      <c r="AF484" s="199"/>
      <c r="AG484" s="199"/>
      <c r="AH484" s="199"/>
      <c r="AI484" s="199"/>
      <c r="AJ484" s="199"/>
      <c r="AK484" s="199"/>
      <c r="AL484" s="199"/>
      <c r="AM484" s="199"/>
      <c r="AN484" s="199"/>
      <c r="AO484" s="199"/>
      <c r="AP484" s="200"/>
      <c r="AQ484" s="200"/>
      <c r="AR484" s="200"/>
      <c r="AS484" s="200"/>
    </row>
    <row r="485" ht="15.75" customHeight="1">
      <c r="A485" s="196"/>
      <c r="B485" s="197"/>
      <c r="C485" s="192"/>
      <c r="D485" s="193"/>
      <c r="E485" s="219"/>
      <c r="F485" s="195"/>
      <c r="G485" s="196"/>
      <c r="H485" s="197"/>
      <c r="I485" s="196"/>
      <c r="J485" s="197"/>
      <c r="K485" s="197"/>
      <c r="L485" s="197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8"/>
      <c r="Z485" s="198"/>
      <c r="AA485" s="197"/>
      <c r="AB485" s="197"/>
      <c r="AC485" s="199"/>
      <c r="AD485" s="199"/>
      <c r="AE485" s="199"/>
      <c r="AF485" s="199"/>
      <c r="AG485" s="199"/>
      <c r="AH485" s="199"/>
      <c r="AI485" s="199"/>
      <c r="AJ485" s="199"/>
      <c r="AK485" s="199"/>
      <c r="AL485" s="199"/>
      <c r="AM485" s="199"/>
      <c r="AN485" s="199"/>
      <c r="AO485" s="199"/>
      <c r="AP485" s="200"/>
      <c r="AQ485" s="200"/>
      <c r="AR485" s="200"/>
      <c r="AS485" s="200"/>
    </row>
    <row r="486" ht="15.75" customHeight="1">
      <c r="A486" s="196"/>
      <c r="B486" s="197"/>
      <c r="C486" s="192"/>
      <c r="D486" s="193"/>
      <c r="E486" s="219"/>
      <c r="F486" s="195"/>
      <c r="G486" s="196"/>
      <c r="H486" s="197"/>
      <c r="I486" s="196"/>
      <c r="J486" s="197"/>
      <c r="K486" s="197"/>
      <c r="L486" s="197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8"/>
      <c r="Z486" s="198"/>
      <c r="AA486" s="197"/>
      <c r="AB486" s="197"/>
      <c r="AC486" s="199"/>
      <c r="AD486" s="199"/>
      <c r="AE486" s="199"/>
      <c r="AF486" s="199"/>
      <c r="AG486" s="199"/>
      <c r="AH486" s="199"/>
      <c r="AI486" s="199"/>
      <c r="AJ486" s="199"/>
      <c r="AK486" s="199"/>
      <c r="AL486" s="199"/>
      <c r="AM486" s="199"/>
      <c r="AN486" s="199"/>
      <c r="AO486" s="199"/>
      <c r="AP486" s="200"/>
      <c r="AQ486" s="200"/>
      <c r="AR486" s="200"/>
      <c r="AS486" s="200"/>
    </row>
    <row r="487" ht="15.75" customHeight="1">
      <c r="A487" s="196"/>
      <c r="B487" s="197"/>
      <c r="C487" s="192"/>
      <c r="D487" s="193"/>
      <c r="E487" s="219"/>
      <c r="F487" s="195"/>
      <c r="G487" s="196"/>
      <c r="H487" s="197"/>
      <c r="I487" s="196"/>
      <c r="J487" s="197"/>
      <c r="K487" s="197"/>
      <c r="L487" s="197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8"/>
      <c r="Z487" s="198"/>
      <c r="AA487" s="197"/>
      <c r="AB487" s="197"/>
      <c r="AC487" s="199"/>
      <c r="AD487" s="199"/>
      <c r="AE487" s="199"/>
      <c r="AF487" s="199"/>
      <c r="AG487" s="199"/>
      <c r="AH487" s="199"/>
      <c r="AI487" s="199"/>
      <c r="AJ487" s="199"/>
      <c r="AK487" s="199"/>
      <c r="AL487" s="199"/>
      <c r="AM487" s="199"/>
      <c r="AN487" s="199"/>
      <c r="AO487" s="199"/>
      <c r="AP487" s="200"/>
      <c r="AQ487" s="200"/>
      <c r="AR487" s="200"/>
      <c r="AS487" s="200"/>
    </row>
    <row r="488" ht="15.75" customHeight="1">
      <c r="A488" s="196"/>
      <c r="B488" s="197"/>
      <c r="C488" s="192"/>
      <c r="D488" s="193"/>
      <c r="E488" s="219"/>
      <c r="F488" s="195"/>
      <c r="G488" s="196"/>
      <c r="H488" s="197"/>
      <c r="I488" s="196"/>
      <c r="J488" s="197"/>
      <c r="K488" s="197"/>
      <c r="L488" s="197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8"/>
      <c r="Z488" s="198"/>
      <c r="AA488" s="197"/>
      <c r="AB488" s="197"/>
      <c r="AC488" s="199"/>
      <c r="AD488" s="199"/>
      <c r="AE488" s="199"/>
      <c r="AF488" s="199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200"/>
      <c r="AQ488" s="200"/>
      <c r="AR488" s="200"/>
      <c r="AS488" s="200"/>
    </row>
    <row r="489" ht="15.75" customHeight="1">
      <c r="A489" s="196"/>
      <c r="B489" s="197"/>
      <c r="C489" s="192"/>
      <c r="D489" s="193"/>
      <c r="E489" s="219"/>
      <c r="F489" s="195"/>
      <c r="G489" s="196"/>
      <c r="H489" s="197"/>
      <c r="I489" s="196"/>
      <c r="J489" s="197"/>
      <c r="K489" s="197"/>
      <c r="L489" s="197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8"/>
      <c r="Z489" s="198"/>
      <c r="AA489" s="197"/>
      <c r="AB489" s="197"/>
      <c r="AC489" s="199"/>
      <c r="AD489" s="199"/>
      <c r="AE489" s="199"/>
      <c r="AF489" s="199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200"/>
      <c r="AQ489" s="200"/>
      <c r="AR489" s="200"/>
      <c r="AS489" s="200"/>
    </row>
    <row r="490" ht="15.75" customHeight="1">
      <c r="A490" s="196"/>
      <c r="B490" s="197"/>
      <c r="C490" s="192"/>
      <c r="D490" s="193"/>
      <c r="E490" s="219"/>
      <c r="F490" s="195"/>
      <c r="G490" s="196"/>
      <c r="H490" s="197"/>
      <c r="I490" s="196"/>
      <c r="J490" s="197"/>
      <c r="K490" s="197"/>
      <c r="L490" s="197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8"/>
      <c r="Z490" s="198"/>
      <c r="AA490" s="197"/>
      <c r="AB490" s="197"/>
      <c r="AC490" s="199"/>
      <c r="AD490" s="199"/>
      <c r="AE490" s="199"/>
      <c r="AF490" s="199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200"/>
      <c r="AQ490" s="200"/>
      <c r="AR490" s="200"/>
      <c r="AS490" s="200"/>
    </row>
    <row r="491" ht="15.75" customHeight="1">
      <c r="A491" s="196"/>
      <c r="B491" s="197"/>
      <c r="C491" s="192"/>
      <c r="D491" s="193"/>
      <c r="E491" s="219"/>
      <c r="F491" s="195"/>
      <c r="G491" s="196"/>
      <c r="H491" s="197"/>
      <c r="I491" s="196"/>
      <c r="J491" s="197"/>
      <c r="K491" s="197"/>
      <c r="L491" s="197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8"/>
      <c r="Z491" s="198"/>
      <c r="AA491" s="197"/>
      <c r="AB491" s="197"/>
      <c r="AC491" s="199"/>
      <c r="AD491" s="199"/>
      <c r="AE491" s="199"/>
      <c r="AF491" s="199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200"/>
      <c r="AQ491" s="200"/>
      <c r="AR491" s="200"/>
      <c r="AS491" s="200"/>
    </row>
    <row r="492" ht="15.75" customHeight="1">
      <c r="A492" s="196"/>
      <c r="B492" s="197"/>
      <c r="C492" s="192"/>
      <c r="D492" s="193"/>
      <c r="E492" s="219"/>
      <c r="F492" s="195"/>
      <c r="G492" s="196"/>
      <c r="H492" s="197"/>
      <c r="I492" s="196"/>
      <c r="J492" s="197"/>
      <c r="K492" s="197"/>
      <c r="L492" s="197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8"/>
      <c r="Z492" s="198"/>
      <c r="AA492" s="197"/>
      <c r="AB492" s="197"/>
      <c r="AC492" s="199"/>
      <c r="AD492" s="199"/>
      <c r="AE492" s="199"/>
      <c r="AF492" s="199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200"/>
      <c r="AQ492" s="200"/>
      <c r="AR492" s="200"/>
      <c r="AS492" s="200"/>
    </row>
    <row r="493" ht="15.75" customHeight="1">
      <c r="A493" s="196"/>
      <c r="B493" s="197"/>
      <c r="C493" s="192"/>
      <c r="D493" s="193"/>
      <c r="E493" s="219"/>
      <c r="F493" s="195"/>
      <c r="G493" s="196"/>
      <c r="H493" s="197"/>
      <c r="I493" s="196"/>
      <c r="J493" s="197"/>
      <c r="K493" s="197"/>
      <c r="L493" s="197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8"/>
      <c r="Z493" s="198"/>
      <c r="AA493" s="197"/>
      <c r="AB493" s="197"/>
      <c r="AC493" s="199"/>
      <c r="AD493" s="199"/>
      <c r="AE493" s="199"/>
      <c r="AF493" s="199"/>
      <c r="AG493" s="199"/>
      <c r="AH493" s="199"/>
      <c r="AI493" s="199"/>
      <c r="AJ493" s="199"/>
      <c r="AK493" s="199"/>
      <c r="AL493" s="199"/>
      <c r="AM493" s="199"/>
      <c r="AN493" s="199"/>
      <c r="AO493" s="199"/>
      <c r="AP493" s="200"/>
      <c r="AQ493" s="200"/>
      <c r="AR493" s="200"/>
      <c r="AS493" s="200"/>
    </row>
    <row r="494" ht="15.75" customHeight="1">
      <c r="A494" s="196"/>
      <c r="B494" s="197"/>
      <c r="C494" s="192"/>
      <c r="D494" s="193"/>
      <c r="E494" s="219"/>
      <c r="F494" s="195"/>
      <c r="G494" s="196"/>
      <c r="H494" s="197"/>
      <c r="I494" s="196"/>
      <c r="J494" s="197"/>
      <c r="K494" s="197"/>
      <c r="L494" s="197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8"/>
      <c r="Z494" s="198"/>
      <c r="AA494" s="197"/>
      <c r="AB494" s="197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200"/>
      <c r="AQ494" s="200"/>
      <c r="AR494" s="200"/>
      <c r="AS494" s="200"/>
    </row>
    <row r="495" ht="15.75" customHeight="1">
      <c r="A495" s="196"/>
      <c r="B495" s="197"/>
      <c r="C495" s="192"/>
      <c r="D495" s="193"/>
      <c r="E495" s="219"/>
      <c r="F495" s="195"/>
      <c r="G495" s="196"/>
      <c r="H495" s="197"/>
      <c r="I495" s="196"/>
      <c r="J495" s="197"/>
      <c r="K495" s="197"/>
      <c r="L495" s="197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8"/>
      <c r="Z495" s="198"/>
      <c r="AA495" s="197"/>
      <c r="AB495" s="197"/>
      <c r="AC495" s="199"/>
      <c r="AD495" s="199"/>
      <c r="AE495" s="199"/>
      <c r="AF495" s="199"/>
      <c r="AG495" s="199"/>
      <c r="AH495" s="199"/>
      <c r="AI495" s="199"/>
      <c r="AJ495" s="199"/>
      <c r="AK495" s="199"/>
      <c r="AL495" s="199"/>
      <c r="AM495" s="199"/>
      <c r="AN495" s="199"/>
      <c r="AO495" s="199"/>
      <c r="AP495" s="200"/>
      <c r="AQ495" s="200"/>
      <c r="AR495" s="200"/>
      <c r="AS495" s="200"/>
    </row>
    <row r="496" ht="15.75" customHeight="1">
      <c r="A496" s="196"/>
      <c r="B496" s="197"/>
      <c r="C496" s="192"/>
      <c r="D496" s="193"/>
      <c r="E496" s="219"/>
      <c r="F496" s="195"/>
      <c r="G496" s="196"/>
      <c r="H496" s="197"/>
      <c r="I496" s="196"/>
      <c r="J496" s="197"/>
      <c r="K496" s="197"/>
      <c r="L496" s="197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8"/>
      <c r="Z496" s="198"/>
      <c r="AA496" s="197"/>
      <c r="AB496" s="197"/>
      <c r="AC496" s="199"/>
      <c r="AD496" s="199"/>
      <c r="AE496" s="199"/>
      <c r="AF496" s="199"/>
      <c r="AG496" s="199"/>
      <c r="AH496" s="199"/>
      <c r="AI496" s="199"/>
      <c r="AJ496" s="199"/>
      <c r="AK496" s="199"/>
      <c r="AL496" s="199"/>
      <c r="AM496" s="199"/>
      <c r="AN496" s="199"/>
      <c r="AO496" s="199"/>
      <c r="AP496" s="200"/>
      <c r="AQ496" s="200"/>
      <c r="AR496" s="200"/>
      <c r="AS496" s="200"/>
    </row>
    <row r="497" ht="15.75" customHeight="1">
      <c r="A497" s="196"/>
      <c r="B497" s="197"/>
      <c r="C497" s="192"/>
      <c r="D497" s="193"/>
      <c r="E497" s="219"/>
      <c r="F497" s="195"/>
      <c r="G497" s="196"/>
      <c r="H497" s="197"/>
      <c r="I497" s="196"/>
      <c r="J497" s="197"/>
      <c r="K497" s="197"/>
      <c r="L497" s="197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8"/>
      <c r="Z497" s="198"/>
      <c r="AA497" s="197"/>
      <c r="AB497" s="197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200"/>
      <c r="AQ497" s="200"/>
      <c r="AR497" s="200"/>
      <c r="AS497" s="200"/>
    </row>
    <row r="498" ht="15.75" customHeight="1">
      <c r="A498" s="196"/>
      <c r="B498" s="197"/>
      <c r="C498" s="192"/>
      <c r="D498" s="193"/>
      <c r="E498" s="219"/>
      <c r="F498" s="195"/>
      <c r="G498" s="196"/>
      <c r="H498" s="197"/>
      <c r="I498" s="196"/>
      <c r="J498" s="197"/>
      <c r="K498" s="197"/>
      <c r="L498" s="197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8"/>
      <c r="Z498" s="198"/>
      <c r="AA498" s="197"/>
      <c r="AB498" s="197"/>
      <c r="AC498" s="199"/>
      <c r="AD498" s="199"/>
      <c r="AE498" s="199"/>
      <c r="AF498" s="199"/>
      <c r="AG498" s="199"/>
      <c r="AH498" s="199"/>
      <c r="AI498" s="199"/>
      <c r="AJ498" s="199"/>
      <c r="AK498" s="199"/>
      <c r="AL498" s="199"/>
      <c r="AM498" s="199"/>
      <c r="AN498" s="199"/>
      <c r="AO498" s="199"/>
      <c r="AP498" s="200"/>
      <c r="AQ498" s="200"/>
      <c r="AR498" s="200"/>
      <c r="AS498" s="200"/>
    </row>
    <row r="499" ht="15.75" customHeight="1">
      <c r="A499" s="196"/>
      <c r="B499" s="197"/>
      <c r="C499" s="192"/>
      <c r="D499" s="193"/>
      <c r="E499" s="219"/>
      <c r="F499" s="195"/>
      <c r="G499" s="196"/>
      <c r="H499" s="197"/>
      <c r="I499" s="196"/>
      <c r="J499" s="197"/>
      <c r="K499" s="197"/>
      <c r="L499" s="197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8"/>
      <c r="Z499" s="198"/>
      <c r="AA499" s="197"/>
      <c r="AB499" s="197"/>
      <c r="AC499" s="199"/>
      <c r="AD499" s="199"/>
      <c r="AE499" s="199"/>
      <c r="AF499" s="199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200"/>
      <c r="AQ499" s="200"/>
      <c r="AR499" s="200"/>
      <c r="AS499" s="200"/>
    </row>
    <row r="500" ht="15.75" customHeight="1">
      <c r="A500" s="196"/>
      <c r="B500" s="197"/>
      <c r="C500" s="192"/>
      <c r="D500" s="193"/>
      <c r="E500" s="219"/>
      <c r="F500" s="195"/>
      <c r="G500" s="196"/>
      <c r="H500" s="197"/>
      <c r="I500" s="196"/>
      <c r="J500" s="197"/>
      <c r="K500" s="197"/>
      <c r="L500" s="197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8"/>
      <c r="Z500" s="198"/>
      <c r="AA500" s="197"/>
      <c r="AB500" s="197"/>
      <c r="AC500" s="199"/>
      <c r="AD500" s="199"/>
      <c r="AE500" s="199"/>
      <c r="AF500" s="199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200"/>
      <c r="AQ500" s="200"/>
      <c r="AR500" s="200"/>
      <c r="AS500" s="200"/>
    </row>
    <row r="501" ht="15.75" customHeight="1">
      <c r="A501" s="196"/>
      <c r="B501" s="197"/>
      <c r="C501" s="192"/>
      <c r="D501" s="193"/>
      <c r="E501" s="219"/>
      <c r="F501" s="195"/>
      <c r="G501" s="196"/>
      <c r="H501" s="197"/>
      <c r="I501" s="196"/>
      <c r="J501" s="197"/>
      <c r="K501" s="197"/>
      <c r="L501" s="197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8"/>
      <c r="Z501" s="198"/>
      <c r="AA501" s="197"/>
      <c r="AB501" s="197"/>
      <c r="AC501" s="199"/>
      <c r="AD501" s="199"/>
      <c r="AE501" s="199"/>
      <c r="AF501" s="199"/>
      <c r="AG501" s="199"/>
      <c r="AH501" s="199"/>
      <c r="AI501" s="199"/>
      <c r="AJ501" s="199"/>
      <c r="AK501" s="199"/>
      <c r="AL501" s="199"/>
      <c r="AM501" s="199"/>
      <c r="AN501" s="199"/>
      <c r="AO501" s="199"/>
      <c r="AP501" s="200"/>
      <c r="AQ501" s="200"/>
      <c r="AR501" s="200"/>
      <c r="AS501" s="200"/>
    </row>
    <row r="502" ht="15.75" customHeight="1">
      <c r="A502" s="196"/>
      <c r="B502" s="197"/>
      <c r="C502" s="192"/>
      <c r="D502" s="193"/>
      <c r="E502" s="219"/>
      <c r="F502" s="195"/>
      <c r="G502" s="196"/>
      <c r="H502" s="197"/>
      <c r="I502" s="196"/>
      <c r="J502" s="197"/>
      <c r="K502" s="197"/>
      <c r="L502" s="197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8"/>
      <c r="Z502" s="198"/>
      <c r="AA502" s="197"/>
      <c r="AB502" s="197"/>
      <c r="AC502" s="199"/>
      <c r="AD502" s="199"/>
      <c r="AE502" s="199"/>
      <c r="AF502" s="199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200"/>
      <c r="AQ502" s="200"/>
      <c r="AR502" s="200"/>
      <c r="AS502" s="200"/>
    </row>
    <row r="503" ht="15.75" customHeight="1">
      <c r="A503" s="196"/>
      <c r="B503" s="197"/>
      <c r="C503" s="192"/>
      <c r="D503" s="193"/>
      <c r="E503" s="219"/>
      <c r="F503" s="195"/>
      <c r="G503" s="196"/>
      <c r="H503" s="197"/>
      <c r="I503" s="196"/>
      <c r="J503" s="197"/>
      <c r="K503" s="197"/>
      <c r="L503" s="197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8"/>
      <c r="Z503" s="198"/>
      <c r="AA503" s="197"/>
      <c r="AB503" s="197"/>
      <c r="AC503" s="199"/>
      <c r="AD503" s="199"/>
      <c r="AE503" s="199"/>
      <c r="AF503" s="199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200"/>
      <c r="AQ503" s="200"/>
      <c r="AR503" s="200"/>
      <c r="AS503" s="200"/>
    </row>
    <row r="504" ht="15.75" customHeight="1">
      <c r="A504" s="196"/>
      <c r="B504" s="197"/>
      <c r="C504" s="192"/>
      <c r="D504" s="193"/>
      <c r="E504" s="219"/>
      <c r="F504" s="195"/>
      <c r="G504" s="196"/>
      <c r="H504" s="197"/>
      <c r="I504" s="196"/>
      <c r="J504" s="197"/>
      <c r="K504" s="197"/>
      <c r="L504" s="197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8"/>
      <c r="Z504" s="198"/>
      <c r="AA504" s="197"/>
      <c r="AB504" s="197"/>
      <c r="AC504" s="199"/>
      <c r="AD504" s="199"/>
      <c r="AE504" s="199"/>
      <c r="AF504" s="199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200"/>
      <c r="AQ504" s="200"/>
      <c r="AR504" s="200"/>
      <c r="AS504" s="200"/>
    </row>
    <row r="505" ht="15.75" customHeight="1">
      <c r="A505" s="196"/>
      <c r="B505" s="197"/>
      <c r="C505" s="192"/>
      <c r="D505" s="193"/>
      <c r="E505" s="219"/>
      <c r="F505" s="195"/>
      <c r="G505" s="196"/>
      <c r="H505" s="197"/>
      <c r="I505" s="196"/>
      <c r="J505" s="197"/>
      <c r="K505" s="197"/>
      <c r="L505" s="197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8"/>
      <c r="Z505" s="198"/>
      <c r="AA505" s="197"/>
      <c r="AB505" s="197"/>
      <c r="AC505" s="199"/>
      <c r="AD505" s="199"/>
      <c r="AE505" s="199"/>
      <c r="AF505" s="199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200"/>
      <c r="AQ505" s="200"/>
      <c r="AR505" s="200"/>
      <c r="AS505" s="200"/>
    </row>
    <row r="506" ht="15.75" customHeight="1">
      <c r="A506" s="196"/>
      <c r="B506" s="197"/>
      <c r="C506" s="192"/>
      <c r="D506" s="193"/>
      <c r="E506" s="219"/>
      <c r="F506" s="195"/>
      <c r="G506" s="196"/>
      <c r="H506" s="197"/>
      <c r="I506" s="196"/>
      <c r="J506" s="197"/>
      <c r="K506" s="197"/>
      <c r="L506" s="197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8"/>
      <c r="Z506" s="198"/>
      <c r="AA506" s="197"/>
      <c r="AB506" s="197"/>
      <c r="AC506" s="199"/>
      <c r="AD506" s="199"/>
      <c r="AE506" s="199"/>
      <c r="AF506" s="199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200"/>
      <c r="AQ506" s="200"/>
      <c r="AR506" s="200"/>
      <c r="AS506" s="200"/>
    </row>
    <row r="507" ht="15.75" customHeight="1">
      <c r="A507" s="196"/>
      <c r="B507" s="197"/>
      <c r="C507" s="192"/>
      <c r="D507" s="193"/>
      <c r="E507" s="219"/>
      <c r="F507" s="195"/>
      <c r="G507" s="196"/>
      <c r="H507" s="197"/>
      <c r="I507" s="196"/>
      <c r="J507" s="197"/>
      <c r="K507" s="197"/>
      <c r="L507" s="197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8"/>
      <c r="Z507" s="198"/>
      <c r="AA507" s="197"/>
      <c r="AB507" s="197"/>
      <c r="AC507" s="199"/>
      <c r="AD507" s="199"/>
      <c r="AE507" s="199"/>
      <c r="AF507" s="199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200"/>
      <c r="AQ507" s="200"/>
      <c r="AR507" s="200"/>
      <c r="AS507" s="200"/>
    </row>
    <row r="508" ht="15.75" customHeight="1">
      <c r="A508" s="196"/>
      <c r="B508" s="197"/>
      <c r="C508" s="192"/>
      <c r="D508" s="193"/>
      <c r="E508" s="219"/>
      <c r="F508" s="195"/>
      <c r="G508" s="196"/>
      <c r="H508" s="197"/>
      <c r="I508" s="196"/>
      <c r="J508" s="197"/>
      <c r="K508" s="197"/>
      <c r="L508" s="197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8"/>
      <c r="Z508" s="198"/>
      <c r="AA508" s="197"/>
      <c r="AB508" s="197"/>
      <c r="AC508" s="199"/>
      <c r="AD508" s="199"/>
      <c r="AE508" s="199"/>
      <c r="AF508" s="199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200"/>
      <c r="AQ508" s="200"/>
      <c r="AR508" s="200"/>
      <c r="AS508" s="200"/>
    </row>
    <row r="509" ht="15.75" customHeight="1">
      <c r="A509" s="196"/>
      <c r="B509" s="197"/>
      <c r="C509" s="192"/>
      <c r="D509" s="193"/>
      <c r="E509" s="219"/>
      <c r="F509" s="195"/>
      <c r="G509" s="196"/>
      <c r="H509" s="197"/>
      <c r="I509" s="196"/>
      <c r="J509" s="197"/>
      <c r="K509" s="197"/>
      <c r="L509" s="197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8"/>
      <c r="Z509" s="198"/>
      <c r="AA509" s="197"/>
      <c r="AB509" s="197"/>
      <c r="AC509" s="199"/>
      <c r="AD509" s="199"/>
      <c r="AE509" s="199"/>
      <c r="AF509" s="199"/>
      <c r="AG509" s="199"/>
      <c r="AH509" s="199"/>
      <c r="AI509" s="199"/>
      <c r="AJ509" s="199"/>
      <c r="AK509" s="199"/>
      <c r="AL509" s="199"/>
      <c r="AM509" s="199"/>
      <c r="AN509" s="199"/>
      <c r="AO509" s="199"/>
      <c r="AP509" s="200"/>
      <c r="AQ509" s="200"/>
      <c r="AR509" s="200"/>
      <c r="AS509" s="200"/>
    </row>
    <row r="510" ht="15.75" customHeight="1">
      <c r="A510" s="196"/>
      <c r="B510" s="197"/>
      <c r="C510" s="192"/>
      <c r="D510" s="193"/>
      <c r="E510" s="219"/>
      <c r="F510" s="195"/>
      <c r="G510" s="196"/>
      <c r="H510" s="197"/>
      <c r="I510" s="196"/>
      <c r="J510" s="197"/>
      <c r="K510" s="197"/>
      <c r="L510" s="197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8"/>
      <c r="Z510" s="198"/>
      <c r="AA510" s="197"/>
      <c r="AB510" s="197"/>
      <c r="AC510" s="199"/>
      <c r="AD510" s="199"/>
      <c r="AE510" s="199"/>
      <c r="AF510" s="199"/>
      <c r="AG510" s="199"/>
      <c r="AH510" s="199"/>
      <c r="AI510" s="199"/>
      <c r="AJ510" s="199"/>
      <c r="AK510" s="199"/>
      <c r="AL510" s="199"/>
      <c r="AM510" s="199"/>
      <c r="AN510" s="199"/>
      <c r="AO510" s="199"/>
      <c r="AP510" s="200"/>
      <c r="AQ510" s="200"/>
      <c r="AR510" s="200"/>
      <c r="AS510" s="200"/>
    </row>
    <row r="511" ht="15.75" customHeight="1">
      <c r="A511" s="196"/>
      <c r="B511" s="197"/>
      <c r="C511" s="192"/>
      <c r="D511" s="193"/>
      <c r="E511" s="219"/>
      <c r="F511" s="195"/>
      <c r="G511" s="196"/>
      <c r="H511" s="197"/>
      <c r="I511" s="196"/>
      <c r="J511" s="197"/>
      <c r="K511" s="197"/>
      <c r="L511" s="197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8"/>
      <c r="Z511" s="198"/>
      <c r="AA511" s="197"/>
      <c r="AB511" s="197"/>
      <c r="AC511" s="199"/>
      <c r="AD511" s="199"/>
      <c r="AE511" s="199"/>
      <c r="AF511" s="199"/>
      <c r="AG511" s="199"/>
      <c r="AH511" s="199"/>
      <c r="AI511" s="199"/>
      <c r="AJ511" s="199"/>
      <c r="AK511" s="199"/>
      <c r="AL511" s="199"/>
      <c r="AM511" s="199"/>
      <c r="AN511" s="199"/>
      <c r="AO511" s="199"/>
      <c r="AP511" s="200"/>
      <c r="AQ511" s="200"/>
      <c r="AR511" s="200"/>
      <c r="AS511" s="200"/>
    </row>
    <row r="512" ht="15.75" customHeight="1">
      <c r="A512" s="196"/>
      <c r="B512" s="197"/>
      <c r="C512" s="192"/>
      <c r="D512" s="193"/>
      <c r="E512" s="219"/>
      <c r="F512" s="195"/>
      <c r="G512" s="196"/>
      <c r="H512" s="197"/>
      <c r="I512" s="196"/>
      <c r="J512" s="197"/>
      <c r="K512" s="197"/>
      <c r="L512" s="197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8"/>
      <c r="Z512" s="198"/>
      <c r="AA512" s="197"/>
      <c r="AB512" s="197"/>
      <c r="AC512" s="199"/>
      <c r="AD512" s="199"/>
      <c r="AE512" s="199"/>
      <c r="AF512" s="199"/>
      <c r="AG512" s="199"/>
      <c r="AH512" s="199"/>
      <c r="AI512" s="199"/>
      <c r="AJ512" s="199"/>
      <c r="AK512" s="199"/>
      <c r="AL512" s="199"/>
      <c r="AM512" s="199"/>
      <c r="AN512" s="199"/>
      <c r="AO512" s="199"/>
      <c r="AP512" s="200"/>
      <c r="AQ512" s="200"/>
      <c r="AR512" s="200"/>
      <c r="AS512" s="200"/>
    </row>
    <row r="513" ht="15.75" customHeight="1">
      <c r="A513" s="196"/>
      <c r="B513" s="197"/>
      <c r="C513" s="192"/>
      <c r="D513" s="193"/>
      <c r="E513" s="219"/>
      <c r="F513" s="195"/>
      <c r="G513" s="196"/>
      <c r="H513" s="197"/>
      <c r="I513" s="196"/>
      <c r="J513" s="197"/>
      <c r="K513" s="197"/>
      <c r="L513" s="197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8"/>
      <c r="Z513" s="198"/>
      <c r="AA513" s="197"/>
      <c r="AB513" s="197"/>
      <c r="AC513" s="199"/>
      <c r="AD513" s="199"/>
      <c r="AE513" s="199"/>
      <c r="AF513" s="199"/>
      <c r="AG513" s="199"/>
      <c r="AH513" s="199"/>
      <c r="AI513" s="199"/>
      <c r="AJ513" s="199"/>
      <c r="AK513" s="199"/>
      <c r="AL513" s="199"/>
      <c r="AM513" s="199"/>
      <c r="AN513" s="199"/>
      <c r="AO513" s="199"/>
      <c r="AP513" s="200"/>
      <c r="AQ513" s="200"/>
      <c r="AR513" s="200"/>
      <c r="AS513" s="200"/>
    </row>
    <row r="514" ht="15.75" customHeight="1">
      <c r="A514" s="196"/>
      <c r="B514" s="197"/>
      <c r="C514" s="192"/>
      <c r="D514" s="193"/>
      <c r="E514" s="219"/>
      <c r="F514" s="195"/>
      <c r="G514" s="196"/>
      <c r="H514" s="197"/>
      <c r="I514" s="196"/>
      <c r="J514" s="197"/>
      <c r="K514" s="197"/>
      <c r="L514" s="197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8"/>
      <c r="Z514" s="198"/>
      <c r="AA514" s="197"/>
      <c r="AB514" s="197"/>
      <c r="AC514" s="199"/>
      <c r="AD514" s="199"/>
      <c r="AE514" s="199"/>
      <c r="AF514" s="199"/>
      <c r="AG514" s="199"/>
      <c r="AH514" s="199"/>
      <c r="AI514" s="199"/>
      <c r="AJ514" s="199"/>
      <c r="AK514" s="199"/>
      <c r="AL514" s="199"/>
      <c r="AM514" s="199"/>
      <c r="AN514" s="199"/>
      <c r="AO514" s="199"/>
      <c r="AP514" s="200"/>
      <c r="AQ514" s="200"/>
      <c r="AR514" s="200"/>
      <c r="AS514" s="200"/>
    </row>
    <row r="515" ht="15.75" customHeight="1">
      <c r="A515" s="196"/>
      <c r="B515" s="197"/>
      <c r="C515" s="192"/>
      <c r="D515" s="193"/>
      <c r="E515" s="219"/>
      <c r="F515" s="195"/>
      <c r="G515" s="196"/>
      <c r="H515" s="197"/>
      <c r="I515" s="196"/>
      <c r="J515" s="197"/>
      <c r="K515" s="197"/>
      <c r="L515" s="197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8"/>
      <c r="Z515" s="198"/>
      <c r="AA515" s="197"/>
      <c r="AB515" s="197"/>
      <c r="AC515" s="199"/>
      <c r="AD515" s="199"/>
      <c r="AE515" s="199"/>
      <c r="AF515" s="199"/>
      <c r="AG515" s="199"/>
      <c r="AH515" s="199"/>
      <c r="AI515" s="199"/>
      <c r="AJ515" s="199"/>
      <c r="AK515" s="199"/>
      <c r="AL515" s="199"/>
      <c r="AM515" s="199"/>
      <c r="AN515" s="199"/>
      <c r="AO515" s="199"/>
      <c r="AP515" s="200"/>
      <c r="AQ515" s="200"/>
      <c r="AR515" s="200"/>
      <c r="AS515" s="200"/>
    </row>
    <row r="516" ht="15.75" customHeight="1">
      <c r="A516" s="196"/>
      <c r="B516" s="197"/>
      <c r="C516" s="192"/>
      <c r="D516" s="193"/>
      <c r="E516" s="219"/>
      <c r="F516" s="195"/>
      <c r="G516" s="196"/>
      <c r="H516" s="197"/>
      <c r="I516" s="196"/>
      <c r="J516" s="197"/>
      <c r="K516" s="197"/>
      <c r="L516" s="197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8"/>
      <c r="Z516" s="198"/>
      <c r="AA516" s="197"/>
      <c r="AB516" s="197"/>
      <c r="AC516" s="199"/>
      <c r="AD516" s="199"/>
      <c r="AE516" s="199"/>
      <c r="AF516" s="199"/>
      <c r="AG516" s="199"/>
      <c r="AH516" s="199"/>
      <c r="AI516" s="199"/>
      <c r="AJ516" s="199"/>
      <c r="AK516" s="199"/>
      <c r="AL516" s="199"/>
      <c r="AM516" s="199"/>
      <c r="AN516" s="199"/>
      <c r="AO516" s="199"/>
      <c r="AP516" s="200"/>
      <c r="AQ516" s="200"/>
      <c r="AR516" s="200"/>
      <c r="AS516" s="200"/>
    </row>
    <row r="517" ht="15.75" customHeight="1">
      <c r="A517" s="196"/>
      <c r="B517" s="197"/>
      <c r="C517" s="192"/>
      <c r="D517" s="193"/>
      <c r="E517" s="219"/>
      <c r="F517" s="195"/>
      <c r="G517" s="196"/>
      <c r="H517" s="197"/>
      <c r="I517" s="196"/>
      <c r="J517" s="197"/>
      <c r="K517" s="197"/>
      <c r="L517" s="197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8"/>
      <c r="Z517" s="198"/>
      <c r="AA517" s="197"/>
      <c r="AB517" s="197"/>
      <c r="AC517" s="199"/>
      <c r="AD517" s="199"/>
      <c r="AE517" s="199"/>
      <c r="AF517" s="199"/>
      <c r="AG517" s="199"/>
      <c r="AH517" s="199"/>
      <c r="AI517" s="199"/>
      <c r="AJ517" s="199"/>
      <c r="AK517" s="199"/>
      <c r="AL517" s="199"/>
      <c r="AM517" s="199"/>
      <c r="AN517" s="199"/>
      <c r="AO517" s="199"/>
      <c r="AP517" s="200"/>
      <c r="AQ517" s="200"/>
      <c r="AR517" s="200"/>
      <c r="AS517" s="200"/>
    </row>
    <row r="518" ht="15.75" customHeight="1">
      <c r="A518" s="196"/>
      <c r="B518" s="197"/>
      <c r="C518" s="192"/>
      <c r="D518" s="193"/>
      <c r="E518" s="219"/>
      <c r="F518" s="195"/>
      <c r="G518" s="196"/>
      <c r="H518" s="197"/>
      <c r="I518" s="196"/>
      <c r="J518" s="197"/>
      <c r="K518" s="197"/>
      <c r="L518" s="197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8"/>
      <c r="Z518" s="198"/>
      <c r="AA518" s="197"/>
      <c r="AB518" s="197"/>
      <c r="AC518" s="199"/>
      <c r="AD518" s="199"/>
      <c r="AE518" s="199"/>
      <c r="AF518" s="199"/>
      <c r="AG518" s="199"/>
      <c r="AH518" s="199"/>
      <c r="AI518" s="199"/>
      <c r="AJ518" s="199"/>
      <c r="AK518" s="199"/>
      <c r="AL518" s="199"/>
      <c r="AM518" s="199"/>
      <c r="AN518" s="199"/>
      <c r="AO518" s="199"/>
      <c r="AP518" s="200"/>
      <c r="AQ518" s="200"/>
      <c r="AR518" s="200"/>
      <c r="AS518" s="200"/>
    </row>
    <row r="519" ht="15.75" customHeight="1">
      <c r="A519" s="196"/>
      <c r="B519" s="197"/>
      <c r="C519" s="192"/>
      <c r="D519" s="193"/>
      <c r="E519" s="219"/>
      <c r="F519" s="195"/>
      <c r="G519" s="196"/>
      <c r="H519" s="197"/>
      <c r="I519" s="196"/>
      <c r="J519" s="197"/>
      <c r="K519" s="197"/>
      <c r="L519" s="197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8"/>
      <c r="Z519" s="198"/>
      <c r="AA519" s="197"/>
      <c r="AB519" s="197"/>
      <c r="AC519" s="199"/>
      <c r="AD519" s="199"/>
      <c r="AE519" s="199"/>
      <c r="AF519" s="199"/>
      <c r="AG519" s="199"/>
      <c r="AH519" s="199"/>
      <c r="AI519" s="199"/>
      <c r="AJ519" s="199"/>
      <c r="AK519" s="199"/>
      <c r="AL519" s="199"/>
      <c r="AM519" s="199"/>
      <c r="AN519" s="199"/>
      <c r="AO519" s="199"/>
      <c r="AP519" s="200"/>
      <c r="AQ519" s="200"/>
      <c r="AR519" s="200"/>
      <c r="AS519" s="200"/>
    </row>
    <row r="520" ht="15.75" customHeight="1">
      <c r="A520" s="196"/>
      <c r="B520" s="197"/>
      <c r="C520" s="192"/>
      <c r="D520" s="193"/>
      <c r="E520" s="219"/>
      <c r="F520" s="195"/>
      <c r="G520" s="196"/>
      <c r="H520" s="197"/>
      <c r="I520" s="196"/>
      <c r="J520" s="197"/>
      <c r="K520" s="197"/>
      <c r="L520" s="197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8"/>
      <c r="Z520" s="198"/>
      <c r="AA520" s="197"/>
      <c r="AB520" s="197"/>
      <c r="AC520" s="199"/>
      <c r="AD520" s="199"/>
      <c r="AE520" s="199"/>
      <c r="AF520" s="199"/>
      <c r="AG520" s="199"/>
      <c r="AH520" s="199"/>
      <c r="AI520" s="199"/>
      <c r="AJ520" s="199"/>
      <c r="AK520" s="199"/>
      <c r="AL520" s="199"/>
      <c r="AM520" s="199"/>
      <c r="AN520" s="199"/>
      <c r="AO520" s="199"/>
      <c r="AP520" s="200"/>
      <c r="AQ520" s="200"/>
      <c r="AR520" s="200"/>
      <c r="AS520" s="200"/>
    </row>
    <row r="521" ht="15.75" customHeight="1">
      <c r="A521" s="196"/>
      <c r="B521" s="197"/>
      <c r="C521" s="192"/>
      <c r="D521" s="193"/>
      <c r="E521" s="219"/>
      <c r="F521" s="195"/>
      <c r="G521" s="196"/>
      <c r="H521" s="197"/>
      <c r="I521" s="196"/>
      <c r="J521" s="197"/>
      <c r="K521" s="197"/>
      <c r="L521" s="197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8"/>
      <c r="Z521" s="198"/>
      <c r="AA521" s="197"/>
      <c r="AB521" s="197"/>
      <c r="AC521" s="199"/>
      <c r="AD521" s="199"/>
      <c r="AE521" s="199"/>
      <c r="AF521" s="199"/>
      <c r="AG521" s="199"/>
      <c r="AH521" s="199"/>
      <c r="AI521" s="199"/>
      <c r="AJ521" s="199"/>
      <c r="AK521" s="199"/>
      <c r="AL521" s="199"/>
      <c r="AM521" s="199"/>
      <c r="AN521" s="199"/>
      <c r="AO521" s="199"/>
      <c r="AP521" s="200"/>
      <c r="AQ521" s="200"/>
      <c r="AR521" s="200"/>
      <c r="AS521" s="200"/>
    </row>
    <row r="522" ht="15.75" customHeight="1">
      <c r="A522" s="196"/>
      <c r="B522" s="197"/>
      <c r="C522" s="192"/>
      <c r="D522" s="193"/>
      <c r="E522" s="219"/>
      <c r="F522" s="195"/>
      <c r="G522" s="196"/>
      <c r="H522" s="197"/>
      <c r="I522" s="196"/>
      <c r="J522" s="197"/>
      <c r="K522" s="197"/>
      <c r="L522" s="197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8"/>
      <c r="Z522" s="198"/>
      <c r="AA522" s="197"/>
      <c r="AB522" s="197"/>
      <c r="AC522" s="199"/>
      <c r="AD522" s="199"/>
      <c r="AE522" s="199"/>
      <c r="AF522" s="199"/>
      <c r="AG522" s="199"/>
      <c r="AH522" s="199"/>
      <c r="AI522" s="199"/>
      <c r="AJ522" s="199"/>
      <c r="AK522" s="199"/>
      <c r="AL522" s="199"/>
      <c r="AM522" s="199"/>
      <c r="AN522" s="199"/>
      <c r="AO522" s="199"/>
      <c r="AP522" s="200"/>
      <c r="AQ522" s="200"/>
      <c r="AR522" s="200"/>
      <c r="AS522" s="200"/>
    </row>
    <row r="523" ht="15.75" customHeight="1">
      <c r="A523" s="196"/>
      <c r="B523" s="197"/>
      <c r="C523" s="192"/>
      <c r="D523" s="193"/>
      <c r="E523" s="219"/>
      <c r="F523" s="195"/>
      <c r="G523" s="196"/>
      <c r="H523" s="197"/>
      <c r="I523" s="196"/>
      <c r="J523" s="197"/>
      <c r="K523" s="197"/>
      <c r="L523" s="197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8"/>
      <c r="Z523" s="198"/>
      <c r="AA523" s="197"/>
      <c r="AB523" s="197"/>
      <c r="AC523" s="199"/>
      <c r="AD523" s="199"/>
      <c r="AE523" s="199"/>
      <c r="AF523" s="199"/>
      <c r="AG523" s="199"/>
      <c r="AH523" s="199"/>
      <c r="AI523" s="199"/>
      <c r="AJ523" s="199"/>
      <c r="AK523" s="199"/>
      <c r="AL523" s="199"/>
      <c r="AM523" s="199"/>
      <c r="AN523" s="199"/>
      <c r="AO523" s="199"/>
      <c r="AP523" s="200"/>
      <c r="AQ523" s="200"/>
      <c r="AR523" s="200"/>
      <c r="AS523" s="200"/>
    </row>
    <row r="524" ht="15.75" customHeight="1">
      <c r="A524" s="196"/>
      <c r="B524" s="197"/>
      <c r="C524" s="192"/>
      <c r="D524" s="193"/>
      <c r="E524" s="219"/>
      <c r="F524" s="195"/>
      <c r="G524" s="196"/>
      <c r="H524" s="197"/>
      <c r="I524" s="196"/>
      <c r="J524" s="197"/>
      <c r="K524" s="197"/>
      <c r="L524" s="197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8"/>
      <c r="Z524" s="198"/>
      <c r="AA524" s="197"/>
      <c r="AB524" s="197"/>
      <c r="AC524" s="199"/>
      <c r="AD524" s="199"/>
      <c r="AE524" s="199"/>
      <c r="AF524" s="199"/>
      <c r="AG524" s="199"/>
      <c r="AH524" s="199"/>
      <c r="AI524" s="199"/>
      <c r="AJ524" s="199"/>
      <c r="AK524" s="199"/>
      <c r="AL524" s="199"/>
      <c r="AM524" s="199"/>
      <c r="AN524" s="199"/>
      <c r="AO524" s="199"/>
      <c r="AP524" s="200"/>
      <c r="AQ524" s="200"/>
      <c r="AR524" s="200"/>
      <c r="AS524" s="200"/>
    </row>
    <row r="525" ht="15.75" customHeight="1">
      <c r="A525" s="196"/>
      <c r="B525" s="197"/>
      <c r="C525" s="192"/>
      <c r="D525" s="193"/>
      <c r="E525" s="219"/>
      <c r="F525" s="195"/>
      <c r="G525" s="196"/>
      <c r="H525" s="197"/>
      <c r="I525" s="196"/>
      <c r="J525" s="197"/>
      <c r="K525" s="197"/>
      <c r="L525" s="197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8"/>
      <c r="Z525" s="198"/>
      <c r="AA525" s="197"/>
      <c r="AB525" s="197"/>
      <c r="AC525" s="199"/>
      <c r="AD525" s="199"/>
      <c r="AE525" s="199"/>
      <c r="AF525" s="199"/>
      <c r="AG525" s="199"/>
      <c r="AH525" s="199"/>
      <c r="AI525" s="199"/>
      <c r="AJ525" s="199"/>
      <c r="AK525" s="199"/>
      <c r="AL525" s="199"/>
      <c r="AM525" s="199"/>
      <c r="AN525" s="199"/>
      <c r="AO525" s="199"/>
      <c r="AP525" s="200"/>
      <c r="AQ525" s="200"/>
      <c r="AR525" s="200"/>
      <c r="AS525" s="200"/>
    </row>
    <row r="526" ht="15.75" customHeight="1">
      <c r="A526" s="196"/>
      <c r="B526" s="197"/>
      <c r="C526" s="192"/>
      <c r="D526" s="193"/>
      <c r="E526" s="219"/>
      <c r="F526" s="195"/>
      <c r="G526" s="196"/>
      <c r="H526" s="197"/>
      <c r="I526" s="196"/>
      <c r="J526" s="197"/>
      <c r="K526" s="197"/>
      <c r="L526" s="197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8"/>
      <c r="Z526" s="198"/>
      <c r="AA526" s="197"/>
      <c r="AB526" s="197"/>
      <c r="AC526" s="199"/>
      <c r="AD526" s="199"/>
      <c r="AE526" s="199"/>
      <c r="AF526" s="199"/>
      <c r="AG526" s="199"/>
      <c r="AH526" s="199"/>
      <c r="AI526" s="199"/>
      <c r="AJ526" s="199"/>
      <c r="AK526" s="199"/>
      <c r="AL526" s="199"/>
      <c r="AM526" s="199"/>
      <c r="AN526" s="199"/>
      <c r="AO526" s="199"/>
      <c r="AP526" s="200"/>
      <c r="AQ526" s="200"/>
      <c r="AR526" s="200"/>
      <c r="AS526" s="200"/>
    </row>
    <row r="527" ht="15.75" customHeight="1">
      <c r="A527" s="196"/>
      <c r="B527" s="197"/>
      <c r="C527" s="192"/>
      <c r="D527" s="193"/>
      <c r="E527" s="219"/>
      <c r="F527" s="195"/>
      <c r="G527" s="196"/>
      <c r="H527" s="197"/>
      <c r="I527" s="196"/>
      <c r="J527" s="197"/>
      <c r="K527" s="197"/>
      <c r="L527" s="197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8"/>
      <c r="Z527" s="198"/>
      <c r="AA527" s="197"/>
      <c r="AB527" s="197"/>
      <c r="AC527" s="199"/>
      <c r="AD527" s="199"/>
      <c r="AE527" s="199"/>
      <c r="AF527" s="199"/>
      <c r="AG527" s="199"/>
      <c r="AH527" s="199"/>
      <c r="AI527" s="199"/>
      <c r="AJ527" s="199"/>
      <c r="AK527" s="199"/>
      <c r="AL527" s="199"/>
      <c r="AM527" s="199"/>
      <c r="AN527" s="199"/>
      <c r="AO527" s="199"/>
      <c r="AP527" s="200"/>
      <c r="AQ527" s="200"/>
      <c r="AR527" s="200"/>
      <c r="AS527" s="200"/>
    </row>
    <row r="528" ht="15.75" customHeight="1">
      <c r="A528" s="196"/>
      <c r="B528" s="197"/>
      <c r="C528" s="192"/>
      <c r="D528" s="193"/>
      <c r="E528" s="219"/>
      <c r="F528" s="195"/>
      <c r="G528" s="196"/>
      <c r="H528" s="197"/>
      <c r="I528" s="196"/>
      <c r="J528" s="197"/>
      <c r="K528" s="197"/>
      <c r="L528" s="197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8"/>
      <c r="Z528" s="198"/>
      <c r="AA528" s="197"/>
      <c r="AB528" s="197"/>
      <c r="AC528" s="199"/>
      <c r="AD528" s="199"/>
      <c r="AE528" s="199"/>
      <c r="AF528" s="199"/>
      <c r="AG528" s="199"/>
      <c r="AH528" s="199"/>
      <c r="AI528" s="199"/>
      <c r="AJ528" s="199"/>
      <c r="AK528" s="199"/>
      <c r="AL528" s="199"/>
      <c r="AM528" s="199"/>
      <c r="AN528" s="199"/>
      <c r="AO528" s="199"/>
      <c r="AP528" s="200"/>
      <c r="AQ528" s="200"/>
      <c r="AR528" s="200"/>
      <c r="AS528" s="200"/>
    </row>
    <row r="529" ht="15.75" customHeight="1">
      <c r="A529" s="196"/>
      <c r="B529" s="197"/>
      <c r="C529" s="192"/>
      <c r="D529" s="193"/>
      <c r="E529" s="219"/>
      <c r="F529" s="195"/>
      <c r="G529" s="196"/>
      <c r="H529" s="197"/>
      <c r="I529" s="196"/>
      <c r="J529" s="197"/>
      <c r="K529" s="197"/>
      <c r="L529" s="197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8"/>
      <c r="Z529" s="198"/>
      <c r="AA529" s="197"/>
      <c r="AB529" s="197"/>
      <c r="AC529" s="199"/>
      <c r="AD529" s="199"/>
      <c r="AE529" s="199"/>
      <c r="AF529" s="199"/>
      <c r="AG529" s="199"/>
      <c r="AH529" s="199"/>
      <c r="AI529" s="199"/>
      <c r="AJ529" s="199"/>
      <c r="AK529" s="199"/>
      <c r="AL529" s="199"/>
      <c r="AM529" s="199"/>
      <c r="AN529" s="199"/>
      <c r="AO529" s="199"/>
      <c r="AP529" s="200"/>
      <c r="AQ529" s="200"/>
      <c r="AR529" s="200"/>
      <c r="AS529" s="200"/>
    </row>
    <row r="530" ht="15.75" customHeight="1">
      <c r="A530" s="196"/>
      <c r="B530" s="197"/>
      <c r="C530" s="192"/>
      <c r="D530" s="193"/>
      <c r="E530" s="219"/>
      <c r="F530" s="195"/>
      <c r="G530" s="196"/>
      <c r="H530" s="197"/>
      <c r="I530" s="196"/>
      <c r="J530" s="197"/>
      <c r="K530" s="197"/>
      <c r="L530" s="197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8"/>
      <c r="Z530" s="198"/>
      <c r="AA530" s="197"/>
      <c r="AB530" s="197"/>
      <c r="AC530" s="199"/>
      <c r="AD530" s="199"/>
      <c r="AE530" s="199"/>
      <c r="AF530" s="199"/>
      <c r="AG530" s="199"/>
      <c r="AH530" s="199"/>
      <c r="AI530" s="199"/>
      <c r="AJ530" s="199"/>
      <c r="AK530" s="199"/>
      <c r="AL530" s="199"/>
      <c r="AM530" s="199"/>
      <c r="AN530" s="199"/>
      <c r="AO530" s="199"/>
      <c r="AP530" s="200"/>
      <c r="AQ530" s="200"/>
      <c r="AR530" s="200"/>
      <c r="AS530" s="200"/>
    </row>
    <row r="531" ht="15.75" customHeight="1">
      <c r="A531" s="196"/>
      <c r="B531" s="197"/>
      <c r="C531" s="192"/>
      <c r="D531" s="193"/>
      <c r="E531" s="219"/>
      <c r="F531" s="195"/>
      <c r="G531" s="196"/>
      <c r="H531" s="197"/>
      <c r="I531" s="196"/>
      <c r="J531" s="197"/>
      <c r="K531" s="197"/>
      <c r="L531" s="197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8"/>
      <c r="Z531" s="198"/>
      <c r="AA531" s="197"/>
      <c r="AB531" s="197"/>
      <c r="AC531" s="199"/>
      <c r="AD531" s="199"/>
      <c r="AE531" s="199"/>
      <c r="AF531" s="199"/>
      <c r="AG531" s="199"/>
      <c r="AH531" s="199"/>
      <c r="AI531" s="199"/>
      <c r="AJ531" s="199"/>
      <c r="AK531" s="199"/>
      <c r="AL531" s="199"/>
      <c r="AM531" s="199"/>
      <c r="AN531" s="199"/>
      <c r="AO531" s="199"/>
      <c r="AP531" s="200"/>
      <c r="AQ531" s="200"/>
      <c r="AR531" s="200"/>
      <c r="AS531" s="200"/>
    </row>
    <row r="532" ht="15.75" customHeight="1">
      <c r="A532" s="196"/>
      <c r="B532" s="197"/>
      <c r="C532" s="192"/>
      <c r="D532" s="193"/>
      <c r="E532" s="219"/>
      <c r="F532" s="195"/>
      <c r="G532" s="196"/>
      <c r="H532" s="197"/>
      <c r="I532" s="196"/>
      <c r="J532" s="197"/>
      <c r="K532" s="197"/>
      <c r="L532" s="197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8"/>
      <c r="Z532" s="198"/>
      <c r="AA532" s="197"/>
      <c r="AB532" s="197"/>
      <c r="AC532" s="199"/>
      <c r="AD532" s="199"/>
      <c r="AE532" s="199"/>
      <c r="AF532" s="199"/>
      <c r="AG532" s="199"/>
      <c r="AH532" s="199"/>
      <c r="AI532" s="199"/>
      <c r="AJ532" s="199"/>
      <c r="AK532" s="199"/>
      <c r="AL532" s="199"/>
      <c r="AM532" s="199"/>
      <c r="AN532" s="199"/>
      <c r="AO532" s="199"/>
      <c r="AP532" s="200"/>
      <c r="AQ532" s="200"/>
      <c r="AR532" s="200"/>
      <c r="AS532" s="200"/>
    </row>
    <row r="533" ht="15.75" customHeight="1">
      <c r="A533" s="196"/>
      <c r="B533" s="197"/>
      <c r="C533" s="192"/>
      <c r="D533" s="193"/>
      <c r="E533" s="219"/>
      <c r="F533" s="195"/>
      <c r="G533" s="196"/>
      <c r="H533" s="197"/>
      <c r="I533" s="196"/>
      <c r="J533" s="197"/>
      <c r="K533" s="197"/>
      <c r="L533" s="197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8"/>
      <c r="Z533" s="198"/>
      <c r="AA533" s="197"/>
      <c r="AB533" s="197"/>
      <c r="AC533" s="199"/>
      <c r="AD533" s="199"/>
      <c r="AE533" s="199"/>
      <c r="AF533" s="199"/>
      <c r="AG533" s="199"/>
      <c r="AH533" s="199"/>
      <c r="AI533" s="199"/>
      <c r="AJ533" s="199"/>
      <c r="AK533" s="199"/>
      <c r="AL533" s="199"/>
      <c r="AM533" s="199"/>
      <c r="AN533" s="199"/>
      <c r="AO533" s="199"/>
      <c r="AP533" s="200"/>
      <c r="AQ533" s="200"/>
      <c r="AR533" s="200"/>
      <c r="AS533" s="200"/>
    </row>
    <row r="534" ht="15.75" customHeight="1">
      <c r="A534" s="196"/>
      <c r="B534" s="197"/>
      <c r="C534" s="192"/>
      <c r="D534" s="193"/>
      <c r="E534" s="219"/>
      <c r="F534" s="195"/>
      <c r="G534" s="196"/>
      <c r="H534" s="197"/>
      <c r="I534" s="196"/>
      <c r="J534" s="197"/>
      <c r="K534" s="197"/>
      <c r="L534" s="197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8"/>
      <c r="Z534" s="198"/>
      <c r="AA534" s="197"/>
      <c r="AB534" s="197"/>
      <c r="AC534" s="199"/>
      <c r="AD534" s="199"/>
      <c r="AE534" s="199"/>
      <c r="AF534" s="199"/>
      <c r="AG534" s="199"/>
      <c r="AH534" s="199"/>
      <c r="AI534" s="199"/>
      <c r="AJ534" s="199"/>
      <c r="AK534" s="199"/>
      <c r="AL534" s="199"/>
      <c r="AM534" s="199"/>
      <c r="AN534" s="199"/>
      <c r="AO534" s="199"/>
      <c r="AP534" s="200"/>
      <c r="AQ534" s="200"/>
      <c r="AR534" s="200"/>
      <c r="AS534" s="200"/>
    </row>
    <row r="535" ht="15.75" customHeight="1">
      <c r="A535" s="196"/>
      <c r="B535" s="197"/>
      <c r="C535" s="192"/>
      <c r="D535" s="193"/>
      <c r="E535" s="219"/>
      <c r="F535" s="195"/>
      <c r="G535" s="196"/>
      <c r="H535" s="197"/>
      <c r="I535" s="196"/>
      <c r="J535" s="197"/>
      <c r="K535" s="197"/>
      <c r="L535" s="197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8"/>
      <c r="Z535" s="198"/>
      <c r="AA535" s="197"/>
      <c r="AB535" s="197"/>
      <c r="AC535" s="199"/>
      <c r="AD535" s="199"/>
      <c r="AE535" s="199"/>
      <c r="AF535" s="199"/>
      <c r="AG535" s="199"/>
      <c r="AH535" s="199"/>
      <c r="AI535" s="199"/>
      <c r="AJ535" s="199"/>
      <c r="AK535" s="199"/>
      <c r="AL535" s="199"/>
      <c r="AM535" s="199"/>
      <c r="AN535" s="199"/>
      <c r="AO535" s="199"/>
      <c r="AP535" s="200"/>
      <c r="AQ535" s="200"/>
      <c r="AR535" s="200"/>
      <c r="AS535" s="200"/>
    </row>
    <row r="536" ht="15.75" customHeight="1">
      <c r="A536" s="196"/>
      <c r="B536" s="197"/>
      <c r="C536" s="192"/>
      <c r="D536" s="193"/>
      <c r="E536" s="219"/>
      <c r="F536" s="195"/>
      <c r="G536" s="196"/>
      <c r="H536" s="197"/>
      <c r="I536" s="196"/>
      <c r="J536" s="197"/>
      <c r="K536" s="197"/>
      <c r="L536" s="197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8"/>
      <c r="Z536" s="198"/>
      <c r="AA536" s="197"/>
      <c r="AB536" s="197"/>
      <c r="AC536" s="199"/>
      <c r="AD536" s="199"/>
      <c r="AE536" s="199"/>
      <c r="AF536" s="199"/>
      <c r="AG536" s="199"/>
      <c r="AH536" s="199"/>
      <c r="AI536" s="199"/>
      <c r="AJ536" s="199"/>
      <c r="AK536" s="199"/>
      <c r="AL536" s="199"/>
      <c r="AM536" s="199"/>
      <c r="AN536" s="199"/>
      <c r="AO536" s="199"/>
      <c r="AP536" s="200"/>
      <c r="AQ536" s="200"/>
      <c r="AR536" s="200"/>
      <c r="AS536" s="200"/>
    </row>
    <row r="537" ht="15.75" customHeight="1">
      <c r="A537" s="196"/>
      <c r="B537" s="197"/>
      <c r="C537" s="192"/>
      <c r="D537" s="193"/>
      <c r="E537" s="219"/>
      <c r="F537" s="195"/>
      <c r="G537" s="196"/>
      <c r="H537" s="197"/>
      <c r="I537" s="196"/>
      <c r="J537" s="197"/>
      <c r="K537" s="197"/>
      <c r="L537" s="197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8"/>
      <c r="Z537" s="198"/>
      <c r="AA537" s="197"/>
      <c r="AB537" s="197"/>
      <c r="AC537" s="199"/>
      <c r="AD537" s="199"/>
      <c r="AE537" s="199"/>
      <c r="AF537" s="199"/>
      <c r="AG537" s="199"/>
      <c r="AH537" s="199"/>
      <c r="AI537" s="199"/>
      <c r="AJ537" s="199"/>
      <c r="AK537" s="199"/>
      <c r="AL537" s="199"/>
      <c r="AM537" s="199"/>
      <c r="AN537" s="199"/>
      <c r="AO537" s="199"/>
      <c r="AP537" s="200"/>
      <c r="AQ537" s="200"/>
      <c r="AR537" s="200"/>
      <c r="AS537" s="200"/>
    </row>
    <row r="538" ht="15.75" customHeight="1">
      <c r="A538" s="196"/>
      <c r="B538" s="197"/>
      <c r="C538" s="192"/>
      <c r="D538" s="193"/>
      <c r="E538" s="219"/>
      <c r="F538" s="195"/>
      <c r="G538" s="196"/>
      <c r="H538" s="197"/>
      <c r="I538" s="196"/>
      <c r="J538" s="197"/>
      <c r="K538" s="197"/>
      <c r="L538" s="197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8"/>
      <c r="Z538" s="198"/>
      <c r="AA538" s="197"/>
      <c r="AB538" s="197"/>
      <c r="AC538" s="199"/>
      <c r="AD538" s="199"/>
      <c r="AE538" s="199"/>
      <c r="AF538" s="199"/>
      <c r="AG538" s="199"/>
      <c r="AH538" s="199"/>
      <c r="AI538" s="199"/>
      <c r="AJ538" s="199"/>
      <c r="AK538" s="199"/>
      <c r="AL538" s="199"/>
      <c r="AM538" s="199"/>
      <c r="AN538" s="199"/>
      <c r="AO538" s="199"/>
      <c r="AP538" s="200"/>
      <c r="AQ538" s="200"/>
      <c r="AR538" s="200"/>
      <c r="AS538" s="200"/>
    </row>
    <row r="539" ht="15.75" customHeight="1">
      <c r="A539" s="196"/>
      <c r="B539" s="197"/>
      <c r="C539" s="192"/>
      <c r="D539" s="193"/>
      <c r="E539" s="219"/>
      <c r="F539" s="195"/>
      <c r="G539" s="196"/>
      <c r="H539" s="197"/>
      <c r="I539" s="196"/>
      <c r="J539" s="197"/>
      <c r="K539" s="197"/>
      <c r="L539" s="197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8"/>
      <c r="Z539" s="198"/>
      <c r="AA539" s="197"/>
      <c r="AB539" s="197"/>
      <c r="AC539" s="199"/>
      <c r="AD539" s="199"/>
      <c r="AE539" s="199"/>
      <c r="AF539" s="199"/>
      <c r="AG539" s="199"/>
      <c r="AH539" s="199"/>
      <c r="AI539" s="199"/>
      <c r="AJ539" s="199"/>
      <c r="AK539" s="199"/>
      <c r="AL539" s="199"/>
      <c r="AM539" s="199"/>
      <c r="AN539" s="199"/>
      <c r="AO539" s="199"/>
      <c r="AP539" s="200"/>
      <c r="AQ539" s="200"/>
      <c r="AR539" s="200"/>
      <c r="AS539" s="200"/>
    </row>
    <row r="540" ht="15.75" customHeight="1">
      <c r="A540" s="196"/>
      <c r="B540" s="197"/>
      <c r="C540" s="192"/>
      <c r="D540" s="193"/>
      <c r="E540" s="219"/>
      <c r="F540" s="195"/>
      <c r="G540" s="196"/>
      <c r="H540" s="197"/>
      <c r="I540" s="196"/>
      <c r="J540" s="197"/>
      <c r="K540" s="197"/>
      <c r="L540" s="197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8"/>
      <c r="Z540" s="198"/>
      <c r="AA540" s="197"/>
      <c r="AB540" s="197"/>
      <c r="AC540" s="199"/>
      <c r="AD540" s="199"/>
      <c r="AE540" s="199"/>
      <c r="AF540" s="199"/>
      <c r="AG540" s="199"/>
      <c r="AH540" s="199"/>
      <c r="AI540" s="199"/>
      <c r="AJ540" s="199"/>
      <c r="AK540" s="199"/>
      <c r="AL540" s="199"/>
      <c r="AM540" s="199"/>
      <c r="AN540" s="199"/>
      <c r="AO540" s="199"/>
      <c r="AP540" s="200"/>
      <c r="AQ540" s="200"/>
      <c r="AR540" s="200"/>
      <c r="AS540" s="200"/>
    </row>
    <row r="541" ht="15.75" customHeight="1">
      <c r="A541" s="196"/>
      <c r="B541" s="197"/>
      <c r="C541" s="192"/>
      <c r="D541" s="193"/>
      <c r="E541" s="219"/>
      <c r="F541" s="195"/>
      <c r="G541" s="196"/>
      <c r="H541" s="197"/>
      <c r="I541" s="196"/>
      <c r="J541" s="197"/>
      <c r="K541" s="197"/>
      <c r="L541" s="197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8"/>
      <c r="Z541" s="198"/>
      <c r="AA541" s="197"/>
      <c r="AB541" s="197"/>
      <c r="AC541" s="199"/>
      <c r="AD541" s="199"/>
      <c r="AE541" s="199"/>
      <c r="AF541" s="199"/>
      <c r="AG541" s="199"/>
      <c r="AH541" s="199"/>
      <c r="AI541" s="199"/>
      <c r="AJ541" s="199"/>
      <c r="AK541" s="199"/>
      <c r="AL541" s="199"/>
      <c r="AM541" s="199"/>
      <c r="AN541" s="199"/>
      <c r="AO541" s="199"/>
      <c r="AP541" s="200"/>
      <c r="AQ541" s="200"/>
      <c r="AR541" s="200"/>
      <c r="AS541" s="200"/>
    </row>
    <row r="542" ht="15.75" customHeight="1">
      <c r="A542" s="196"/>
      <c r="B542" s="197"/>
      <c r="C542" s="192"/>
      <c r="D542" s="193"/>
      <c r="E542" s="219"/>
      <c r="F542" s="195"/>
      <c r="G542" s="196"/>
      <c r="H542" s="197"/>
      <c r="I542" s="196"/>
      <c r="J542" s="197"/>
      <c r="K542" s="197"/>
      <c r="L542" s="197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8"/>
      <c r="Z542" s="198"/>
      <c r="AA542" s="197"/>
      <c r="AB542" s="197"/>
      <c r="AC542" s="199"/>
      <c r="AD542" s="199"/>
      <c r="AE542" s="199"/>
      <c r="AF542" s="199"/>
      <c r="AG542" s="199"/>
      <c r="AH542" s="199"/>
      <c r="AI542" s="199"/>
      <c r="AJ542" s="199"/>
      <c r="AK542" s="199"/>
      <c r="AL542" s="199"/>
      <c r="AM542" s="199"/>
      <c r="AN542" s="199"/>
      <c r="AO542" s="199"/>
      <c r="AP542" s="200"/>
      <c r="AQ542" s="200"/>
      <c r="AR542" s="200"/>
      <c r="AS542" s="200"/>
    </row>
    <row r="543" ht="15.75" customHeight="1">
      <c r="A543" s="196"/>
      <c r="B543" s="197"/>
      <c r="C543" s="192"/>
      <c r="D543" s="193"/>
      <c r="E543" s="219"/>
      <c r="F543" s="195"/>
      <c r="G543" s="196"/>
      <c r="H543" s="197"/>
      <c r="I543" s="196"/>
      <c r="J543" s="197"/>
      <c r="K543" s="197"/>
      <c r="L543" s="197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8"/>
      <c r="Z543" s="198"/>
      <c r="AA543" s="197"/>
      <c r="AB543" s="197"/>
      <c r="AC543" s="199"/>
      <c r="AD543" s="199"/>
      <c r="AE543" s="199"/>
      <c r="AF543" s="199"/>
      <c r="AG543" s="199"/>
      <c r="AH543" s="199"/>
      <c r="AI543" s="199"/>
      <c r="AJ543" s="199"/>
      <c r="AK543" s="199"/>
      <c r="AL543" s="199"/>
      <c r="AM543" s="199"/>
      <c r="AN543" s="199"/>
      <c r="AO543" s="199"/>
      <c r="AP543" s="200"/>
      <c r="AQ543" s="200"/>
      <c r="AR543" s="200"/>
      <c r="AS543" s="200"/>
    </row>
    <row r="544" ht="15.75" customHeight="1">
      <c r="A544" s="196"/>
      <c r="B544" s="197"/>
      <c r="C544" s="192"/>
      <c r="D544" s="193"/>
      <c r="E544" s="219"/>
      <c r="F544" s="195"/>
      <c r="G544" s="196"/>
      <c r="H544" s="197"/>
      <c r="I544" s="196"/>
      <c r="J544" s="197"/>
      <c r="K544" s="197"/>
      <c r="L544" s="197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8"/>
      <c r="Z544" s="198"/>
      <c r="AA544" s="197"/>
      <c r="AB544" s="197"/>
      <c r="AC544" s="199"/>
      <c r="AD544" s="199"/>
      <c r="AE544" s="199"/>
      <c r="AF544" s="199"/>
      <c r="AG544" s="199"/>
      <c r="AH544" s="199"/>
      <c r="AI544" s="199"/>
      <c r="AJ544" s="199"/>
      <c r="AK544" s="199"/>
      <c r="AL544" s="199"/>
      <c r="AM544" s="199"/>
      <c r="AN544" s="199"/>
      <c r="AO544" s="199"/>
      <c r="AP544" s="200"/>
      <c r="AQ544" s="200"/>
      <c r="AR544" s="200"/>
      <c r="AS544" s="200"/>
    </row>
    <row r="545" ht="15.75" customHeight="1">
      <c r="A545" s="196"/>
      <c r="B545" s="197"/>
      <c r="C545" s="192"/>
      <c r="D545" s="193"/>
      <c r="E545" s="219"/>
      <c r="F545" s="195"/>
      <c r="G545" s="196"/>
      <c r="H545" s="197"/>
      <c r="I545" s="196"/>
      <c r="J545" s="197"/>
      <c r="K545" s="197"/>
      <c r="L545" s="197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8"/>
      <c r="Z545" s="198"/>
      <c r="AA545" s="197"/>
      <c r="AB545" s="197"/>
      <c r="AC545" s="199"/>
      <c r="AD545" s="199"/>
      <c r="AE545" s="199"/>
      <c r="AF545" s="199"/>
      <c r="AG545" s="199"/>
      <c r="AH545" s="199"/>
      <c r="AI545" s="199"/>
      <c r="AJ545" s="199"/>
      <c r="AK545" s="199"/>
      <c r="AL545" s="199"/>
      <c r="AM545" s="199"/>
      <c r="AN545" s="199"/>
      <c r="AO545" s="199"/>
      <c r="AP545" s="200"/>
      <c r="AQ545" s="200"/>
      <c r="AR545" s="200"/>
      <c r="AS545" s="200"/>
    </row>
    <row r="546" ht="15.75" customHeight="1">
      <c r="A546" s="196"/>
      <c r="B546" s="197"/>
      <c r="C546" s="192"/>
      <c r="D546" s="193"/>
      <c r="E546" s="219"/>
      <c r="F546" s="195"/>
      <c r="G546" s="196"/>
      <c r="H546" s="197"/>
      <c r="I546" s="196"/>
      <c r="J546" s="197"/>
      <c r="K546" s="197"/>
      <c r="L546" s="197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8"/>
      <c r="Z546" s="198"/>
      <c r="AA546" s="197"/>
      <c r="AB546" s="197"/>
      <c r="AC546" s="199"/>
      <c r="AD546" s="199"/>
      <c r="AE546" s="199"/>
      <c r="AF546" s="199"/>
      <c r="AG546" s="199"/>
      <c r="AH546" s="199"/>
      <c r="AI546" s="199"/>
      <c r="AJ546" s="199"/>
      <c r="AK546" s="199"/>
      <c r="AL546" s="199"/>
      <c r="AM546" s="199"/>
      <c r="AN546" s="199"/>
      <c r="AO546" s="199"/>
      <c r="AP546" s="200"/>
      <c r="AQ546" s="200"/>
      <c r="AR546" s="200"/>
      <c r="AS546" s="200"/>
    </row>
    <row r="547" ht="15.75" customHeight="1">
      <c r="A547" s="196"/>
      <c r="B547" s="197"/>
      <c r="C547" s="192"/>
      <c r="D547" s="193"/>
      <c r="E547" s="219"/>
      <c r="F547" s="195"/>
      <c r="G547" s="196"/>
      <c r="H547" s="197"/>
      <c r="I547" s="196"/>
      <c r="J547" s="197"/>
      <c r="K547" s="197"/>
      <c r="L547" s="197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8"/>
      <c r="Z547" s="198"/>
      <c r="AA547" s="197"/>
      <c r="AB547" s="197"/>
      <c r="AC547" s="199"/>
      <c r="AD547" s="199"/>
      <c r="AE547" s="199"/>
      <c r="AF547" s="199"/>
      <c r="AG547" s="199"/>
      <c r="AH547" s="199"/>
      <c r="AI547" s="199"/>
      <c r="AJ547" s="199"/>
      <c r="AK547" s="199"/>
      <c r="AL547" s="199"/>
      <c r="AM547" s="199"/>
      <c r="AN547" s="199"/>
      <c r="AO547" s="199"/>
      <c r="AP547" s="200"/>
      <c r="AQ547" s="200"/>
      <c r="AR547" s="200"/>
      <c r="AS547" s="200"/>
    </row>
    <row r="548" ht="15.75" customHeight="1">
      <c r="A548" s="196"/>
      <c r="B548" s="197"/>
      <c r="C548" s="192"/>
      <c r="D548" s="193"/>
      <c r="E548" s="219"/>
      <c r="F548" s="195"/>
      <c r="G548" s="196"/>
      <c r="H548" s="197"/>
      <c r="I548" s="196"/>
      <c r="J548" s="197"/>
      <c r="K548" s="197"/>
      <c r="L548" s="197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8"/>
      <c r="Z548" s="198"/>
      <c r="AA548" s="197"/>
      <c r="AB548" s="197"/>
      <c r="AC548" s="199"/>
      <c r="AD548" s="199"/>
      <c r="AE548" s="199"/>
      <c r="AF548" s="199"/>
      <c r="AG548" s="199"/>
      <c r="AH548" s="199"/>
      <c r="AI548" s="199"/>
      <c r="AJ548" s="199"/>
      <c r="AK548" s="199"/>
      <c r="AL548" s="199"/>
      <c r="AM548" s="199"/>
      <c r="AN548" s="199"/>
      <c r="AO548" s="199"/>
      <c r="AP548" s="200"/>
      <c r="AQ548" s="200"/>
      <c r="AR548" s="200"/>
      <c r="AS548" s="200"/>
    </row>
    <row r="549" ht="15.75" customHeight="1">
      <c r="A549" s="196"/>
      <c r="B549" s="197"/>
      <c r="C549" s="192"/>
      <c r="D549" s="193"/>
      <c r="E549" s="219"/>
      <c r="F549" s="195"/>
      <c r="G549" s="196"/>
      <c r="H549" s="197"/>
      <c r="I549" s="196"/>
      <c r="J549" s="197"/>
      <c r="K549" s="197"/>
      <c r="L549" s="197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8"/>
      <c r="Z549" s="198"/>
      <c r="AA549" s="197"/>
      <c r="AB549" s="197"/>
      <c r="AC549" s="199"/>
      <c r="AD549" s="199"/>
      <c r="AE549" s="199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200"/>
      <c r="AQ549" s="200"/>
      <c r="AR549" s="200"/>
      <c r="AS549" s="200"/>
    </row>
    <row r="550" ht="15.75" customHeight="1">
      <c r="A550" s="196"/>
      <c r="B550" s="197"/>
      <c r="C550" s="192"/>
      <c r="D550" s="193"/>
      <c r="E550" s="219"/>
      <c r="F550" s="195"/>
      <c r="G550" s="196"/>
      <c r="H550" s="197"/>
      <c r="I550" s="196"/>
      <c r="J550" s="197"/>
      <c r="K550" s="197"/>
      <c r="L550" s="197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8"/>
      <c r="Z550" s="198"/>
      <c r="AA550" s="197"/>
      <c r="AB550" s="197"/>
      <c r="AC550" s="199"/>
      <c r="AD550" s="199"/>
      <c r="AE550" s="199"/>
      <c r="AF550" s="199"/>
      <c r="AG550" s="199"/>
      <c r="AH550" s="199"/>
      <c r="AI550" s="199"/>
      <c r="AJ550" s="199"/>
      <c r="AK550" s="199"/>
      <c r="AL550" s="199"/>
      <c r="AM550" s="199"/>
      <c r="AN550" s="199"/>
      <c r="AO550" s="199"/>
      <c r="AP550" s="200"/>
      <c r="AQ550" s="200"/>
      <c r="AR550" s="200"/>
      <c r="AS550" s="200"/>
    </row>
    <row r="551" ht="15.75" customHeight="1">
      <c r="A551" s="196"/>
      <c r="B551" s="197"/>
      <c r="C551" s="192"/>
      <c r="D551" s="193"/>
      <c r="E551" s="219"/>
      <c r="F551" s="195"/>
      <c r="G551" s="196"/>
      <c r="H551" s="197"/>
      <c r="I551" s="196"/>
      <c r="J551" s="197"/>
      <c r="K551" s="197"/>
      <c r="L551" s="197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8"/>
      <c r="Z551" s="198"/>
      <c r="AA551" s="197"/>
      <c r="AB551" s="197"/>
      <c r="AC551" s="199"/>
      <c r="AD551" s="199"/>
      <c r="AE551" s="199"/>
      <c r="AF551" s="199"/>
      <c r="AG551" s="199"/>
      <c r="AH551" s="199"/>
      <c r="AI551" s="199"/>
      <c r="AJ551" s="199"/>
      <c r="AK551" s="199"/>
      <c r="AL551" s="199"/>
      <c r="AM551" s="199"/>
      <c r="AN551" s="199"/>
      <c r="AO551" s="199"/>
      <c r="AP551" s="200"/>
      <c r="AQ551" s="200"/>
      <c r="AR551" s="200"/>
      <c r="AS551" s="200"/>
    </row>
    <row r="552" ht="15.75" customHeight="1">
      <c r="A552" s="196"/>
      <c r="B552" s="197"/>
      <c r="C552" s="192"/>
      <c r="D552" s="193"/>
      <c r="E552" s="219"/>
      <c r="F552" s="195"/>
      <c r="G552" s="196"/>
      <c r="H552" s="197"/>
      <c r="I552" s="196"/>
      <c r="J552" s="197"/>
      <c r="K552" s="197"/>
      <c r="L552" s="197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8"/>
      <c r="Z552" s="198"/>
      <c r="AA552" s="197"/>
      <c r="AB552" s="197"/>
      <c r="AC552" s="199"/>
      <c r="AD552" s="199"/>
      <c r="AE552" s="199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200"/>
      <c r="AQ552" s="200"/>
      <c r="AR552" s="200"/>
      <c r="AS552" s="200"/>
    </row>
    <row r="553" ht="15.75" customHeight="1">
      <c r="A553" s="196"/>
      <c r="B553" s="197"/>
      <c r="C553" s="192"/>
      <c r="D553" s="193"/>
      <c r="E553" s="219"/>
      <c r="F553" s="195"/>
      <c r="G553" s="196"/>
      <c r="H553" s="197"/>
      <c r="I553" s="196"/>
      <c r="J553" s="197"/>
      <c r="K553" s="197"/>
      <c r="L553" s="197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8"/>
      <c r="Z553" s="198"/>
      <c r="AA553" s="197"/>
      <c r="AB553" s="197"/>
      <c r="AC553" s="199"/>
      <c r="AD553" s="199"/>
      <c r="AE553" s="199"/>
      <c r="AF553" s="199"/>
      <c r="AG553" s="199"/>
      <c r="AH553" s="199"/>
      <c r="AI553" s="199"/>
      <c r="AJ553" s="199"/>
      <c r="AK553" s="199"/>
      <c r="AL553" s="199"/>
      <c r="AM553" s="199"/>
      <c r="AN553" s="199"/>
      <c r="AO553" s="199"/>
      <c r="AP553" s="200"/>
      <c r="AQ553" s="200"/>
      <c r="AR553" s="200"/>
      <c r="AS553" s="200"/>
    </row>
    <row r="554" ht="15.75" customHeight="1">
      <c r="A554" s="196"/>
      <c r="B554" s="197"/>
      <c r="C554" s="192"/>
      <c r="D554" s="193"/>
      <c r="E554" s="219"/>
      <c r="F554" s="195"/>
      <c r="G554" s="196"/>
      <c r="H554" s="197"/>
      <c r="I554" s="196"/>
      <c r="J554" s="197"/>
      <c r="K554" s="197"/>
      <c r="L554" s="197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8"/>
      <c r="Z554" s="198"/>
      <c r="AA554" s="197"/>
      <c r="AB554" s="197"/>
      <c r="AC554" s="199"/>
      <c r="AD554" s="199"/>
      <c r="AE554" s="199"/>
      <c r="AF554" s="199"/>
      <c r="AG554" s="199"/>
      <c r="AH554" s="199"/>
      <c r="AI554" s="199"/>
      <c r="AJ554" s="199"/>
      <c r="AK554" s="199"/>
      <c r="AL554" s="199"/>
      <c r="AM554" s="199"/>
      <c r="AN554" s="199"/>
      <c r="AO554" s="199"/>
      <c r="AP554" s="200"/>
      <c r="AQ554" s="200"/>
      <c r="AR554" s="200"/>
      <c r="AS554" s="200"/>
    </row>
    <row r="555" ht="15.75" customHeight="1">
      <c r="A555" s="196"/>
      <c r="B555" s="197"/>
      <c r="C555" s="192"/>
      <c r="D555" s="193"/>
      <c r="E555" s="219"/>
      <c r="F555" s="195"/>
      <c r="G555" s="196"/>
      <c r="H555" s="197"/>
      <c r="I555" s="196"/>
      <c r="J555" s="197"/>
      <c r="K555" s="197"/>
      <c r="L555" s="197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8"/>
      <c r="Z555" s="198"/>
      <c r="AA555" s="197"/>
      <c r="AB555" s="197"/>
      <c r="AC555" s="199"/>
      <c r="AD555" s="199"/>
      <c r="AE555" s="199"/>
      <c r="AF555" s="199"/>
      <c r="AG555" s="199"/>
      <c r="AH555" s="199"/>
      <c r="AI555" s="199"/>
      <c r="AJ555" s="199"/>
      <c r="AK555" s="199"/>
      <c r="AL555" s="199"/>
      <c r="AM555" s="199"/>
      <c r="AN555" s="199"/>
      <c r="AO555" s="199"/>
      <c r="AP555" s="200"/>
      <c r="AQ555" s="200"/>
      <c r="AR555" s="200"/>
      <c r="AS555" s="200"/>
    </row>
    <row r="556" ht="15.75" customHeight="1">
      <c r="A556" s="196"/>
      <c r="B556" s="197"/>
      <c r="C556" s="192"/>
      <c r="D556" s="193"/>
      <c r="E556" s="219"/>
      <c r="F556" s="195"/>
      <c r="G556" s="196"/>
      <c r="H556" s="197"/>
      <c r="I556" s="196"/>
      <c r="J556" s="197"/>
      <c r="K556" s="197"/>
      <c r="L556" s="197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8"/>
      <c r="Z556" s="198"/>
      <c r="AA556" s="197"/>
      <c r="AB556" s="197"/>
      <c r="AC556" s="199"/>
      <c r="AD556" s="199"/>
      <c r="AE556" s="199"/>
      <c r="AF556" s="199"/>
      <c r="AG556" s="199"/>
      <c r="AH556" s="199"/>
      <c r="AI556" s="199"/>
      <c r="AJ556" s="199"/>
      <c r="AK556" s="199"/>
      <c r="AL556" s="199"/>
      <c r="AM556" s="199"/>
      <c r="AN556" s="199"/>
      <c r="AO556" s="199"/>
      <c r="AP556" s="200"/>
      <c r="AQ556" s="200"/>
      <c r="AR556" s="200"/>
      <c r="AS556" s="200"/>
    </row>
    <row r="557" ht="15.75" customHeight="1">
      <c r="A557" s="196"/>
      <c r="B557" s="197"/>
      <c r="C557" s="192"/>
      <c r="D557" s="193"/>
      <c r="E557" s="219"/>
      <c r="F557" s="195"/>
      <c r="G557" s="196"/>
      <c r="H557" s="197"/>
      <c r="I557" s="196"/>
      <c r="J557" s="197"/>
      <c r="K557" s="197"/>
      <c r="L557" s="197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8"/>
      <c r="Z557" s="198"/>
      <c r="AA557" s="197"/>
      <c r="AB557" s="197"/>
      <c r="AC557" s="199"/>
      <c r="AD557" s="199"/>
      <c r="AE557" s="199"/>
      <c r="AF557" s="199"/>
      <c r="AG557" s="199"/>
      <c r="AH557" s="199"/>
      <c r="AI557" s="199"/>
      <c r="AJ557" s="199"/>
      <c r="AK557" s="199"/>
      <c r="AL557" s="199"/>
      <c r="AM557" s="199"/>
      <c r="AN557" s="199"/>
      <c r="AO557" s="199"/>
      <c r="AP557" s="200"/>
      <c r="AQ557" s="200"/>
      <c r="AR557" s="200"/>
      <c r="AS557" s="200"/>
    </row>
    <row r="558" ht="15.75" customHeight="1">
      <c r="A558" s="196"/>
      <c r="B558" s="197"/>
      <c r="C558" s="192"/>
      <c r="D558" s="193"/>
      <c r="E558" s="219"/>
      <c r="F558" s="195"/>
      <c r="G558" s="196"/>
      <c r="H558" s="197"/>
      <c r="I558" s="196"/>
      <c r="J558" s="197"/>
      <c r="K558" s="197"/>
      <c r="L558" s="197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8"/>
      <c r="Z558" s="198"/>
      <c r="AA558" s="197"/>
      <c r="AB558" s="197"/>
      <c r="AC558" s="199"/>
      <c r="AD558" s="199"/>
      <c r="AE558" s="199"/>
      <c r="AF558" s="199"/>
      <c r="AG558" s="199"/>
      <c r="AH558" s="199"/>
      <c r="AI558" s="199"/>
      <c r="AJ558" s="199"/>
      <c r="AK558" s="199"/>
      <c r="AL558" s="199"/>
      <c r="AM558" s="199"/>
      <c r="AN558" s="199"/>
      <c r="AO558" s="199"/>
      <c r="AP558" s="200"/>
      <c r="AQ558" s="200"/>
      <c r="AR558" s="200"/>
      <c r="AS558" s="200"/>
    </row>
    <row r="559" ht="15.75" customHeight="1">
      <c r="A559" s="196"/>
      <c r="B559" s="197"/>
      <c r="C559" s="192"/>
      <c r="D559" s="193"/>
      <c r="E559" s="219"/>
      <c r="F559" s="195"/>
      <c r="G559" s="196"/>
      <c r="H559" s="197"/>
      <c r="I559" s="196"/>
      <c r="J559" s="197"/>
      <c r="K559" s="197"/>
      <c r="L559" s="197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8"/>
      <c r="Z559" s="198"/>
      <c r="AA559" s="197"/>
      <c r="AB559" s="197"/>
      <c r="AC559" s="199"/>
      <c r="AD559" s="199"/>
      <c r="AE559" s="199"/>
      <c r="AF559" s="199"/>
      <c r="AG559" s="199"/>
      <c r="AH559" s="199"/>
      <c r="AI559" s="199"/>
      <c r="AJ559" s="199"/>
      <c r="AK559" s="199"/>
      <c r="AL559" s="199"/>
      <c r="AM559" s="199"/>
      <c r="AN559" s="199"/>
      <c r="AO559" s="199"/>
      <c r="AP559" s="200"/>
      <c r="AQ559" s="200"/>
      <c r="AR559" s="200"/>
      <c r="AS559" s="200"/>
    </row>
    <row r="560" ht="15.75" customHeight="1">
      <c r="A560" s="196"/>
      <c r="B560" s="197"/>
      <c r="C560" s="192"/>
      <c r="D560" s="193"/>
      <c r="E560" s="219"/>
      <c r="F560" s="195"/>
      <c r="G560" s="196"/>
      <c r="H560" s="197"/>
      <c r="I560" s="196"/>
      <c r="J560" s="197"/>
      <c r="K560" s="197"/>
      <c r="L560" s="197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8"/>
      <c r="Z560" s="198"/>
      <c r="AA560" s="197"/>
      <c r="AB560" s="197"/>
      <c r="AC560" s="199"/>
      <c r="AD560" s="199"/>
      <c r="AE560" s="199"/>
      <c r="AF560" s="199"/>
      <c r="AG560" s="199"/>
      <c r="AH560" s="199"/>
      <c r="AI560" s="199"/>
      <c r="AJ560" s="199"/>
      <c r="AK560" s="199"/>
      <c r="AL560" s="199"/>
      <c r="AM560" s="199"/>
      <c r="AN560" s="199"/>
      <c r="AO560" s="199"/>
      <c r="AP560" s="200"/>
      <c r="AQ560" s="200"/>
      <c r="AR560" s="200"/>
      <c r="AS560" s="200"/>
    </row>
    <row r="561" ht="15.75" customHeight="1">
      <c r="A561" s="196"/>
      <c r="B561" s="197"/>
      <c r="C561" s="192"/>
      <c r="D561" s="193"/>
      <c r="E561" s="219"/>
      <c r="F561" s="195"/>
      <c r="G561" s="196"/>
      <c r="H561" s="197"/>
      <c r="I561" s="196"/>
      <c r="J561" s="197"/>
      <c r="K561" s="197"/>
      <c r="L561" s="197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8"/>
      <c r="Z561" s="198"/>
      <c r="AA561" s="197"/>
      <c r="AB561" s="197"/>
      <c r="AC561" s="199"/>
      <c r="AD561" s="199"/>
      <c r="AE561" s="199"/>
      <c r="AF561" s="199"/>
      <c r="AG561" s="199"/>
      <c r="AH561" s="199"/>
      <c r="AI561" s="199"/>
      <c r="AJ561" s="199"/>
      <c r="AK561" s="199"/>
      <c r="AL561" s="199"/>
      <c r="AM561" s="199"/>
      <c r="AN561" s="199"/>
      <c r="AO561" s="199"/>
      <c r="AP561" s="200"/>
      <c r="AQ561" s="200"/>
      <c r="AR561" s="200"/>
      <c r="AS561" s="200"/>
    </row>
    <row r="562" ht="15.75" customHeight="1">
      <c r="A562" s="196"/>
      <c r="B562" s="197"/>
      <c r="C562" s="192"/>
      <c r="D562" s="193"/>
      <c r="E562" s="219"/>
      <c r="F562" s="195"/>
      <c r="G562" s="196"/>
      <c r="H562" s="197"/>
      <c r="I562" s="196"/>
      <c r="J562" s="197"/>
      <c r="K562" s="197"/>
      <c r="L562" s="197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8"/>
      <c r="Z562" s="198"/>
      <c r="AA562" s="197"/>
      <c r="AB562" s="197"/>
      <c r="AC562" s="199"/>
      <c r="AD562" s="199"/>
      <c r="AE562" s="199"/>
      <c r="AF562" s="199"/>
      <c r="AG562" s="199"/>
      <c r="AH562" s="199"/>
      <c r="AI562" s="199"/>
      <c r="AJ562" s="199"/>
      <c r="AK562" s="199"/>
      <c r="AL562" s="199"/>
      <c r="AM562" s="199"/>
      <c r="AN562" s="199"/>
      <c r="AO562" s="199"/>
      <c r="AP562" s="200"/>
      <c r="AQ562" s="200"/>
      <c r="AR562" s="200"/>
      <c r="AS562" s="200"/>
    </row>
    <row r="563" ht="15.75" customHeight="1">
      <c r="A563" s="196"/>
      <c r="B563" s="197"/>
      <c r="C563" s="192"/>
      <c r="D563" s="193"/>
      <c r="E563" s="219"/>
      <c r="F563" s="195"/>
      <c r="G563" s="196"/>
      <c r="H563" s="197"/>
      <c r="I563" s="196"/>
      <c r="J563" s="197"/>
      <c r="K563" s="197"/>
      <c r="L563" s="197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8"/>
      <c r="Z563" s="198"/>
      <c r="AA563" s="197"/>
      <c r="AB563" s="197"/>
      <c r="AC563" s="199"/>
      <c r="AD563" s="199"/>
      <c r="AE563" s="199"/>
      <c r="AF563" s="199"/>
      <c r="AG563" s="199"/>
      <c r="AH563" s="199"/>
      <c r="AI563" s="199"/>
      <c r="AJ563" s="199"/>
      <c r="AK563" s="199"/>
      <c r="AL563" s="199"/>
      <c r="AM563" s="199"/>
      <c r="AN563" s="199"/>
      <c r="AO563" s="199"/>
      <c r="AP563" s="200"/>
      <c r="AQ563" s="200"/>
      <c r="AR563" s="200"/>
      <c r="AS563" s="200"/>
    </row>
    <row r="564" ht="15.75" customHeight="1">
      <c r="A564" s="196"/>
      <c r="B564" s="197"/>
      <c r="C564" s="192"/>
      <c r="D564" s="193"/>
      <c r="E564" s="219"/>
      <c r="F564" s="195"/>
      <c r="G564" s="196"/>
      <c r="H564" s="197"/>
      <c r="I564" s="196"/>
      <c r="J564" s="197"/>
      <c r="K564" s="197"/>
      <c r="L564" s="197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8"/>
      <c r="Z564" s="198"/>
      <c r="AA564" s="197"/>
      <c r="AB564" s="197"/>
      <c r="AC564" s="199"/>
      <c r="AD564" s="199"/>
      <c r="AE564" s="199"/>
      <c r="AF564" s="199"/>
      <c r="AG564" s="199"/>
      <c r="AH564" s="199"/>
      <c r="AI564" s="199"/>
      <c r="AJ564" s="199"/>
      <c r="AK564" s="199"/>
      <c r="AL564" s="199"/>
      <c r="AM564" s="199"/>
      <c r="AN564" s="199"/>
      <c r="AO564" s="199"/>
      <c r="AP564" s="200"/>
      <c r="AQ564" s="200"/>
      <c r="AR564" s="200"/>
      <c r="AS564" s="200"/>
    </row>
    <row r="565" ht="15.75" customHeight="1">
      <c r="A565" s="196"/>
      <c r="B565" s="197"/>
      <c r="C565" s="192"/>
      <c r="D565" s="193"/>
      <c r="E565" s="219"/>
      <c r="F565" s="195"/>
      <c r="G565" s="196"/>
      <c r="H565" s="197"/>
      <c r="I565" s="196"/>
      <c r="J565" s="197"/>
      <c r="K565" s="197"/>
      <c r="L565" s="197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8"/>
      <c r="Z565" s="198"/>
      <c r="AA565" s="197"/>
      <c r="AB565" s="197"/>
      <c r="AC565" s="199"/>
      <c r="AD565" s="199"/>
      <c r="AE565" s="199"/>
      <c r="AF565" s="199"/>
      <c r="AG565" s="199"/>
      <c r="AH565" s="199"/>
      <c r="AI565" s="199"/>
      <c r="AJ565" s="199"/>
      <c r="AK565" s="199"/>
      <c r="AL565" s="199"/>
      <c r="AM565" s="199"/>
      <c r="AN565" s="199"/>
      <c r="AO565" s="199"/>
      <c r="AP565" s="200"/>
      <c r="AQ565" s="200"/>
      <c r="AR565" s="200"/>
      <c r="AS565" s="200"/>
    </row>
    <row r="566" ht="15.75" customHeight="1">
      <c r="A566" s="196"/>
      <c r="B566" s="197"/>
      <c r="C566" s="192"/>
      <c r="D566" s="193"/>
      <c r="E566" s="219"/>
      <c r="F566" s="195"/>
      <c r="G566" s="196"/>
      <c r="H566" s="197"/>
      <c r="I566" s="196"/>
      <c r="J566" s="197"/>
      <c r="K566" s="197"/>
      <c r="L566" s="197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8"/>
      <c r="Z566" s="198"/>
      <c r="AA566" s="197"/>
      <c r="AB566" s="197"/>
      <c r="AC566" s="199"/>
      <c r="AD566" s="199"/>
      <c r="AE566" s="199"/>
      <c r="AF566" s="199"/>
      <c r="AG566" s="199"/>
      <c r="AH566" s="199"/>
      <c r="AI566" s="199"/>
      <c r="AJ566" s="199"/>
      <c r="AK566" s="199"/>
      <c r="AL566" s="199"/>
      <c r="AM566" s="199"/>
      <c r="AN566" s="199"/>
      <c r="AO566" s="199"/>
      <c r="AP566" s="200"/>
      <c r="AQ566" s="200"/>
      <c r="AR566" s="200"/>
      <c r="AS566" s="200"/>
    </row>
    <row r="567" ht="15.75" customHeight="1">
      <c r="A567" s="196"/>
      <c r="B567" s="197"/>
      <c r="C567" s="192"/>
      <c r="D567" s="193"/>
      <c r="E567" s="219"/>
      <c r="F567" s="195"/>
      <c r="G567" s="196"/>
      <c r="H567" s="197"/>
      <c r="I567" s="196"/>
      <c r="J567" s="197"/>
      <c r="K567" s="197"/>
      <c r="L567" s="197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8"/>
      <c r="Z567" s="198"/>
      <c r="AA567" s="197"/>
      <c r="AB567" s="197"/>
      <c r="AC567" s="199"/>
      <c r="AD567" s="199"/>
      <c r="AE567" s="199"/>
      <c r="AF567" s="199"/>
      <c r="AG567" s="199"/>
      <c r="AH567" s="199"/>
      <c r="AI567" s="199"/>
      <c r="AJ567" s="199"/>
      <c r="AK567" s="199"/>
      <c r="AL567" s="199"/>
      <c r="AM567" s="199"/>
      <c r="AN567" s="199"/>
      <c r="AO567" s="199"/>
      <c r="AP567" s="200"/>
      <c r="AQ567" s="200"/>
      <c r="AR567" s="200"/>
      <c r="AS567" s="200"/>
    </row>
    <row r="568" ht="15.75" customHeight="1">
      <c r="A568" s="196"/>
      <c r="B568" s="197"/>
      <c r="C568" s="192"/>
      <c r="D568" s="193"/>
      <c r="E568" s="219"/>
      <c r="F568" s="195"/>
      <c r="G568" s="196"/>
      <c r="H568" s="197"/>
      <c r="I568" s="196"/>
      <c r="J568" s="197"/>
      <c r="K568" s="197"/>
      <c r="L568" s="197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8"/>
      <c r="Z568" s="198"/>
      <c r="AA568" s="197"/>
      <c r="AB568" s="197"/>
      <c r="AC568" s="199"/>
      <c r="AD568" s="199"/>
      <c r="AE568" s="199"/>
      <c r="AF568" s="199"/>
      <c r="AG568" s="199"/>
      <c r="AH568" s="199"/>
      <c r="AI568" s="199"/>
      <c r="AJ568" s="199"/>
      <c r="AK568" s="199"/>
      <c r="AL568" s="199"/>
      <c r="AM568" s="199"/>
      <c r="AN568" s="199"/>
      <c r="AO568" s="199"/>
      <c r="AP568" s="200"/>
      <c r="AQ568" s="200"/>
      <c r="AR568" s="200"/>
      <c r="AS568" s="200"/>
    </row>
    <row r="569" ht="15.75" customHeight="1">
      <c r="A569" s="196"/>
      <c r="B569" s="197"/>
      <c r="C569" s="192"/>
      <c r="D569" s="193"/>
      <c r="E569" s="219"/>
      <c r="F569" s="195"/>
      <c r="G569" s="196"/>
      <c r="H569" s="197"/>
      <c r="I569" s="196"/>
      <c r="J569" s="197"/>
      <c r="K569" s="197"/>
      <c r="L569" s="197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8"/>
      <c r="Z569" s="198"/>
      <c r="AA569" s="197"/>
      <c r="AB569" s="197"/>
      <c r="AC569" s="199"/>
      <c r="AD569" s="199"/>
      <c r="AE569" s="199"/>
      <c r="AF569" s="199"/>
      <c r="AG569" s="199"/>
      <c r="AH569" s="199"/>
      <c r="AI569" s="199"/>
      <c r="AJ569" s="199"/>
      <c r="AK569" s="199"/>
      <c r="AL569" s="199"/>
      <c r="AM569" s="199"/>
      <c r="AN569" s="199"/>
      <c r="AO569" s="199"/>
      <c r="AP569" s="200"/>
      <c r="AQ569" s="200"/>
      <c r="AR569" s="200"/>
      <c r="AS569" s="200"/>
    </row>
    <row r="570" ht="15.75" customHeight="1">
      <c r="A570" s="196"/>
      <c r="B570" s="197"/>
      <c r="C570" s="192"/>
      <c r="D570" s="193"/>
      <c r="E570" s="219"/>
      <c r="F570" s="195"/>
      <c r="G570" s="196"/>
      <c r="H570" s="197"/>
      <c r="I570" s="196"/>
      <c r="J570" s="197"/>
      <c r="K570" s="197"/>
      <c r="L570" s="197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8"/>
      <c r="Z570" s="198"/>
      <c r="AA570" s="197"/>
      <c r="AB570" s="197"/>
      <c r="AC570" s="199"/>
      <c r="AD570" s="199"/>
      <c r="AE570" s="199"/>
      <c r="AF570" s="199"/>
      <c r="AG570" s="199"/>
      <c r="AH570" s="199"/>
      <c r="AI570" s="199"/>
      <c r="AJ570" s="199"/>
      <c r="AK570" s="199"/>
      <c r="AL570" s="199"/>
      <c r="AM570" s="199"/>
      <c r="AN570" s="199"/>
      <c r="AO570" s="199"/>
      <c r="AP570" s="200"/>
      <c r="AQ570" s="200"/>
      <c r="AR570" s="200"/>
      <c r="AS570" s="200"/>
    </row>
    <row r="571" ht="15.75" customHeight="1">
      <c r="A571" s="196"/>
      <c r="B571" s="197"/>
      <c r="C571" s="192"/>
      <c r="D571" s="193"/>
      <c r="E571" s="219"/>
      <c r="F571" s="195"/>
      <c r="G571" s="196"/>
      <c r="H571" s="197"/>
      <c r="I571" s="196"/>
      <c r="J571" s="197"/>
      <c r="K571" s="197"/>
      <c r="L571" s="197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8"/>
      <c r="Z571" s="198"/>
      <c r="AA571" s="197"/>
      <c r="AB571" s="197"/>
      <c r="AC571" s="199"/>
      <c r="AD571" s="199"/>
      <c r="AE571" s="199"/>
      <c r="AF571" s="199"/>
      <c r="AG571" s="199"/>
      <c r="AH571" s="199"/>
      <c r="AI571" s="199"/>
      <c r="AJ571" s="199"/>
      <c r="AK571" s="199"/>
      <c r="AL571" s="199"/>
      <c r="AM571" s="199"/>
      <c r="AN571" s="199"/>
      <c r="AO571" s="199"/>
      <c r="AP571" s="200"/>
      <c r="AQ571" s="200"/>
      <c r="AR571" s="200"/>
      <c r="AS571" s="200"/>
    </row>
    <row r="572" ht="15.75" customHeight="1">
      <c r="A572" s="196"/>
      <c r="B572" s="197"/>
      <c r="C572" s="192"/>
      <c r="D572" s="193"/>
      <c r="E572" s="219"/>
      <c r="F572" s="195"/>
      <c r="G572" s="196"/>
      <c r="H572" s="197"/>
      <c r="I572" s="196"/>
      <c r="J572" s="197"/>
      <c r="K572" s="197"/>
      <c r="L572" s="197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8"/>
      <c r="Z572" s="198"/>
      <c r="AA572" s="197"/>
      <c r="AB572" s="197"/>
      <c r="AC572" s="199"/>
      <c r="AD572" s="199"/>
      <c r="AE572" s="199"/>
      <c r="AF572" s="199"/>
      <c r="AG572" s="199"/>
      <c r="AH572" s="199"/>
      <c r="AI572" s="199"/>
      <c r="AJ572" s="199"/>
      <c r="AK572" s="199"/>
      <c r="AL572" s="199"/>
      <c r="AM572" s="199"/>
      <c r="AN572" s="199"/>
      <c r="AO572" s="199"/>
      <c r="AP572" s="200"/>
      <c r="AQ572" s="200"/>
      <c r="AR572" s="200"/>
      <c r="AS572" s="200"/>
    </row>
    <row r="573" ht="15.75" customHeight="1">
      <c r="A573" s="196"/>
      <c r="B573" s="197"/>
      <c r="C573" s="192"/>
      <c r="D573" s="193"/>
      <c r="E573" s="219"/>
      <c r="F573" s="195"/>
      <c r="G573" s="196"/>
      <c r="H573" s="197"/>
      <c r="I573" s="196"/>
      <c r="J573" s="197"/>
      <c r="K573" s="197"/>
      <c r="L573" s="197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8"/>
      <c r="Z573" s="198"/>
      <c r="AA573" s="197"/>
      <c r="AB573" s="197"/>
      <c r="AC573" s="199"/>
      <c r="AD573" s="199"/>
      <c r="AE573" s="199"/>
      <c r="AF573" s="199"/>
      <c r="AG573" s="199"/>
      <c r="AH573" s="199"/>
      <c r="AI573" s="199"/>
      <c r="AJ573" s="199"/>
      <c r="AK573" s="199"/>
      <c r="AL573" s="199"/>
      <c r="AM573" s="199"/>
      <c r="AN573" s="199"/>
      <c r="AO573" s="199"/>
      <c r="AP573" s="200"/>
      <c r="AQ573" s="200"/>
      <c r="AR573" s="200"/>
      <c r="AS573" s="200"/>
    </row>
    <row r="574" ht="15.75" customHeight="1">
      <c r="A574" s="196"/>
      <c r="B574" s="197"/>
      <c r="C574" s="192"/>
      <c r="D574" s="193"/>
      <c r="E574" s="219"/>
      <c r="F574" s="195"/>
      <c r="G574" s="196"/>
      <c r="H574" s="197"/>
      <c r="I574" s="196"/>
      <c r="J574" s="197"/>
      <c r="K574" s="197"/>
      <c r="L574" s="197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8"/>
      <c r="Z574" s="198"/>
      <c r="AA574" s="197"/>
      <c r="AB574" s="197"/>
      <c r="AC574" s="199"/>
      <c r="AD574" s="199"/>
      <c r="AE574" s="199"/>
      <c r="AF574" s="199"/>
      <c r="AG574" s="199"/>
      <c r="AH574" s="199"/>
      <c r="AI574" s="199"/>
      <c r="AJ574" s="199"/>
      <c r="AK574" s="199"/>
      <c r="AL574" s="199"/>
      <c r="AM574" s="199"/>
      <c r="AN574" s="199"/>
      <c r="AO574" s="199"/>
      <c r="AP574" s="200"/>
      <c r="AQ574" s="200"/>
      <c r="AR574" s="200"/>
      <c r="AS574" s="200"/>
    </row>
    <row r="575" ht="15.75" customHeight="1">
      <c r="A575" s="196"/>
      <c r="B575" s="197"/>
      <c r="C575" s="192"/>
      <c r="D575" s="193"/>
      <c r="E575" s="219"/>
      <c r="F575" s="195"/>
      <c r="G575" s="196"/>
      <c r="H575" s="197"/>
      <c r="I575" s="196"/>
      <c r="J575" s="197"/>
      <c r="K575" s="197"/>
      <c r="L575" s="197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8"/>
      <c r="Z575" s="198"/>
      <c r="AA575" s="197"/>
      <c r="AB575" s="197"/>
      <c r="AC575" s="199"/>
      <c r="AD575" s="199"/>
      <c r="AE575" s="199"/>
      <c r="AF575" s="199"/>
      <c r="AG575" s="199"/>
      <c r="AH575" s="199"/>
      <c r="AI575" s="199"/>
      <c r="AJ575" s="199"/>
      <c r="AK575" s="199"/>
      <c r="AL575" s="199"/>
      <c r="AM575" s="199"/>
      <c r="AN575" s="199"/>
      <c r="AO575" s="199"/>
      <c r="AP575" s="200"/>
      <c r="AQ575" s="200"/>
      <c r="AR575" s="200"/>
      <c r="AS575" s="200"/>
    </row>
    <row r="576" ht="15.75" customHeight="1">
      <c r="A576" s="196"/>
      <c r="B576" s="197"/>
      <c r="C576" s="192"/>
      <c r="D576" s="193"/>
      <c r="E576" s="219"/>
      <c r="F576" s="195"/>
      <c r="G576" s="196"/>
      <c r="H576" s="197"/>
      <c r="I576" s="196"/>
      <c r="J576" s="197"/>
      <c r="K576" s="197"/>
      <c r="L576" s="197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8"/>
      <c r="Z576" s="198"/>
      <c r="AA576" s="197"/>
      <c r="AB576" s="197"/>
      <c r="AC576" s="199"/>
      <c r="AD576" s="199"/>
      <c r="AE576" s="199"/>
      <c r="AF576" s="199"/>
      <c r="AG576" s="199"/>
      <c r="AH576" s="199"/>
      <c r="AI576" s="199"/>
      <c r="AJ576" s="199"/>
      <c r="AK576" s="199"/>
      <c r="AL576" s="199"/>
      <c r="AM576" s="199"/>
      <c r="AN576" s="199"/>
      <c r="AO576" s="199"/>
      <c r="AP576" s="200"/>
      <c r="AQ576" s="200"/>
      <c r="AR576" s="200"/>
      <c r="AS576" s="200"/>
    </row>
    <row r="577" ht="15.75" customHeight="1">
      <c r="A577" s="196"/>
      <c r="B577" s="197"/>
      <c r="C577" s="192"/>
      <c r="D577" s="193"/>
      <c r="E577" s="219"/>
      <c r="F577" s="195"/>
      <c r="G577" s="196"/>
      <c r="H577" s="197"/>
      <c r="I577" s="196"/>
      <c r="J577" s="197"/>
      <c r="K577" s="197"/>
      <c r="L577" s="197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8"/>
      <c r="Z577" s="198"/>
      <c r="AA577" s="197"/>
      <c r="AB577" s="197"/>
      <c r="AC577" s="199"/>
      <c r="AD577" s="199"/>
      <c r="AE577" s="199"/>
      <c r="AF577" s="199"/>
      <c r="AG577" s="199"/>
      <c r="AH577" s="199"/>
      <c r="AI577" s="199"/>
      <c r="AJ577" s="199"/>
      <c r="AK577" s="199"/>
      <c r="AL577" s="199"/>
      <c r="AM577" s="199"/>
      <c r="AN577" s="199"/>
      <c r="AO577" s="199"/>
      <c r="AP577" s="200"/>
      <c r="AQ577" s="200"/>
      <c r="AR577" s="200"/>
      <c r="AS577" s="200"/>
    </row>
    <row r="578" ht="15.75" customHeight="1">
      <c r="A578" s="196"/>
      <c r="B578" s="197"/>
      <c r="C578" s="192"/>
      <c r="D578" s="193"/>
      <c r="E578" s="219"/>
      <c r="F578" s="195"/>
      <c r="G578" s="196"/>
      <c r="H578" s="197"/>
      <c r="I578" s="196"/>
      <c r="J578" s="197"/>
      <c r="K578" s="197"/>
      <c r="L578" s="197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8"/>
      <c r="Z578" s="198"/>
      <c r="AA578" s="197"/>
      <c r="AB578" s="197"/>
      <c r="AC578" s="199"/>
      <c r="AD578" s="199"/>
      <c r="AE578" s="199"/>
      <c r="AF578" s="199"/>
      <c r="AG578" s="199"/>
      <c r="AH578" s="199"/>
      <c r="AI578" s="199"/>
      <c r="AJ578" s="199"/>
      <c r="AK578" s="199"/>
      <c r="AL578" s="199"/>
      <c r="AM578" s="199"/>
      <c r="AN578" s="199"/>
      <c r="AO578" s="199"/>
      <c r="AP578" s="200"/>
      <c r="AQ578" s="200"/>
      <c r="AR578" s="200"/>
      <c r="AS578" s="200"/>
    </row>
    <row r="579" ht="15.75" customHeight="1">
      <c r="A579" s="196"/>
      <c r="B579" s="197"/>
      <c r="C579" s="192"/>
      <c r="D579" s="193"/>
      <c r="E579" s="219"/>
      <c r="F579" s="195"/>
      <c r="G579" s="196"/>
      <c r="H579" s="197"/>
      <c r="I579" s="196"/>
      <c r="J579" s="197"/>
      <c r="K579" s="197"/>
      <c r="L579" s="197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8"/>
      <c r="Z579" s="198"/>
      <c r="AA579" s="197"/>
      <c r="AB579" s="197"/>
      <c r="AC579" s="199"/>
      <c r="AD579" s="199"/>
      <c r="AE579" s="199"/>
      <c r="AF579" s="199"/>
      <c r="AG579" s="199"/>
      <c r="AH579" s="199"/>
      <c r="AI579" s="199"/>
      <c r="AJ579" s="199"/>
      <c r="AK579" s="199"/>
      <c r="AL579" s="199"/>
      <c r="AM579" s="199"/>
      <c r="AN579" s="199"/>
      <c r="AO579" s="199"/>
      <c r="AP579" s="200"/>
      <c r="AQ579" s="200"/>
      <c r="AR579" s="200"/>
      <c r="AS579" s="200"/>
    </row>
    <row r="580" ht="15.75" customHeight="1">
      <c r="A580" s="196"/>
      <c r="B580" s="197"/>
      <c r="C580" s="192"/>
      <c r="D580" s="193"/>
      <c r="E580" s="219"/>
      <c r="F580" s="195"/>
      <c r="G580" s="196"/>
      <c r="H580" s="197"/>
      <c r="I580" s="196"/>
      <c r="J580" s="197"/>
      <c r="K580" s="197"/>
      <c r="L580" s="197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8"/>
      <c r="Z580" s="198"/>
      <c r="AA580" s="197"/>
      <c r="AB580" s="197"/>
      <c r="AC580" s="199"/>
      <c r="AD580" s="199"/>
      <c r="AE580" s="199"/>
      <c r="AF580" s="199"/>
      <c r="AG580" s="199"/>
      <c r="AH580" s="199"/>
      <c r="AI580" s="199"/>
      <c r="AJ580" s="199"/>
      <c r="AK580" s="199"/>
      <c r="AL580" s="199"/>
      <c r="AM580" s="199"/>
      <c r="AN580" s="199"/>
      <c r="AO580" s="199"/>
      <c r="AP580" s="200"/>
      <c r="AQ580" s="200"/>
      <c r="AR580" s="200"/>
      <c r="AS580" s="200"/>
    </row>
    <row r="581" ht="15.75" customHeight="1">
      <c r="A581" s="196"/>
      <c r="B581" s="197"/>
      <c r="C581" s="192"/>
      <c r="D581" s="193"/>
      <c r="E581" s="219"/>
      <c r="F581" s="195"/>
      <c r="G581" s="196"/>
      <c r="H581" s="197"/>
      <c r="I581" s="196"/>
      <c r="J581" s="197"/>
      <c r="K581" s="197"/>
      <c r="L581" s="197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8"/>
      <c r="Z581" s="198"/>
      <c r="AA581" s="197"/>
      <c r="AB581" s="197"/>
      <c r="AC581" s="199"/>
      <c r="AD581" s="199"/>
      <c r="AE581" s="199"/>
      <c r="AF581" s="199"/>
      <c r="AG581" s="199"/>
      <c r="AH581" s="199"/>
      <c r="AI581" s="199"/>
      <c r="AJ581" s="199"/>
      <c r="AK581" s="199"/>
      <c r="AL581" s="199"/>
      <c r="AM581" s="199"/>
      <c r="AN581" s="199"/>
      <c r="AO581" s="199"/>
      <c r="AP581" s="200"/>
      <c r="AQ581" s="200"/>
      <c r="AR581" s="200"/>
      <c r="AS581" s="200"/>
    </row>
    <row r="582" ht="15.75" customHeight="1">
      <c r="A582" s="196"/>
      <c r="B582" s="197"/>
      <c r="C582" s="192"/>
      <c r="D582" s="193"/>
      <c r="E582" s="219"/>
      <c r="F582" s="195"/>
      <c r="G582" s="196"/>
      <c r="H582" s="197"/>
      <c r="I582" s="196"/>
      <c r="J582" s="197"/>
      <c r="K582" s="197"/>
      <c r="L582" s="197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8"/>
      <c r="Z582" s="198"/>
      <c r="AA582" s="197"/>
      <c r="AB582" s="197"/>
      <c r="AC582" s="199"/>
      <c r="AD582" s="199"/>
      <c r="AE582" s="199"/>
      <c r="AF582" s="199"/>
      <c r="AG582" s="199"/>
      <c r="AH582" s="199"/>
      <c r="AI582" s="199"/>
      <c r="AJ582" s="199"/>
      <c r="AK582" s="199"/>
      <c r="AL582" s="199"/>
      <c r="AM582" s="199"/>
      <c r="AN582" s="199"/>
      <c r="AO582" s="199"/>
      <c r="AP582" s="200"/>
      <c r="AQ582" s="200"/>
      <c r="AR582" s="200"/>
      <c r="AS582" s="200"/>
    </row>
    <row r="583" ht="15.75" customHeight="1">
      <c r="A583" s="196"/>
      <c r="B583" s="197"/>
      <c r="C583" s="192"/>
      <c r="D583" s="193"/>
      <c r="E583" s="219"/>
      <c r="F583" s="195"/>
      <c r="G583" s="196"/>
      <c r="H583" s="197"/>
      <c r="I583" s="196"/>
      <c r="J583" s="197"/>
      <c r="K583" s="197"/>
      <c r="L583" s="197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8"/>
      <c r="Z583" s="198"/>
      <c r="AA583" s="197"/>
      <c r="AB583" s="197"/>
      <c r="AC583" s="199"/>
      <c r="AD583" s="199"/>
      <c r="AE583" s="199"/>
      <c r="AF583" s="199"/>
      <c r="AG583" s="199"/>
      <c r="AH583" s="199"/>
      <c r="AI583" s="199"/>
      <c r="AJ583" s="199"/>
      <c r="AK583" s="199"/>
      <c r="AL583" s="199"/>
      <c r="AM583" s="199"/>
      <c r="AN583" s="199"/>
      <c r="AO583" s="199"/>
      <c r="AP583" s="200"/>
      <c r="AQ583" s="200"/>
      <c r="AR583" s="200"/>
      <c r="AS583" s="200"/>
    </row>
    <row r="584" ht="15.75" customHeight="1">
      <c r="A584" s="196"/>
      <c r="B584" s="197"/>
      <c r="C584" s="192"/>
      <c r="D584" s="193"/>
      <c r="E584" s="219"/>
      <c r="F584" s="195"/>
      <c r="G584" s="196"/>
      <c r="H584" s="197"/>
      <c r="I584" s="196"/>
      <c r="J584" s="197"/>
      <c r="K584" s="197"/>
      <c r="L584" s="197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8"/>
      <c r="Z584" s="198"/>
      <c r="AA584" s="197"/>
      <c r="AB584" s="197"/>
      <c r="AC584" s="199"/>
      <c r="AD584" s="199"/>
      <c r="AE584" s="199"/>
      <c r="AF584" s="199"/>
      <c r="AG584" s="199"/>
      <c r="AH584" s="199"/>
      <c r="AI584" s="199"/>
      <c r="AJ584" s="199"/>
      <c r="AK584" s="199"/>
      <c r="AL584" s="199"/>
      <c r="AM584" s="199"/>
      <c r="AN584" s="199"/>
      <c r="AO584" s="199"/>
      <c r="AP584" s="200"/>
      <c r="AQ584" s="200"/>
      <c r="AR584" s="200"/>
      <c r="AS584" s="200"/>
    </row>
    <row r="585" ht="15.75" customHeight="1">
      <c r="A585" s="196"/>
      <c r="B585" s="197"/>
      <c r="C585" s="192"/>
      <c r="D585" s="193"/>
      <c r="E585" s="219"/>
      <c r="F585" s="195"/>
      <c r="G585" s="196"/>
      <c r="H585" s="197"/>
      <c r="I585" s="196"/>
      <c r="J585" s="197"/>
      <c r="K585" s="197"/>
      <c r="L585" s="197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8"/>
      <c r="Z585" s="198"/>
      <c r="AA585" s="197"/>
      <c r="AB585" s="197"/>
      <c r="AC585" s="199"/>
      <c r="AD585" s="199"/>
      <c r="AE585" s="199"/>
      <c r="AF585" s="199"/>
      <c r="AG585" s="199"/>
      <c r="AH585" s="199"/>
      <c r="AI585" s="199"/>
      <c r="AJ585" s="199"/>
      <c r="AK585" s="199"/>
      <c r="AL585" s="199"/>
      <c r="AM585" s="199"/>
      <c r="AN585" s="199"/>
      <c r="AO585" s="199"/>
      <c r="AP585" s="200"/>
      <c r="AQ585" s="200"/>
      <c r="AR585" s="200"/>
      <c r="AS585" s="200"/>
    </row>
    <row r="586" ht="15.75" customHeight="1">
      <c r="A586" s="196"/>
      <c r="B586" s="197"/>
      <c r="C586" s="192"/>
      <c r="D586" s="193"/>
      <c r="E586" s="219"/>
      <c r="F586" s="195"/>
      <c r="G586" s="196"/>
      <c r="H586" s="197"/>
      <c r="I586" s="196"/>
      <c r="J586" s="197"/>
      <c r="K586" s="197"/>
      <c r="L586" s="197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8"/>
      <c r="Z586" s="198"/>
      <c r="AA586" s="197"/>
      <c r="AB586" s="197"/>
      <c r="AC586" s="199"/>
      <c r="AD586" s="199"/>
      <c r="AE586" s="199"/>
      <c r="AF586" s="199"/>
      <c r="AG586" s="199"/>
      <c r="AH586" s="199"/>
      <c r="AI586" s="199"/>
      <c r="AJ586" s="199"/>
      <c r="AK586" s="199"/>
      <c r="AL586" s="199"/>
      <c r="AM586" s="199"/>
      <c r="AN586" s="199"/>
      <c r="AO586" s="199"/>
      <c r="AP586" s="200"/>
      <c r="AQ586" s="200"/>
      <c r="AR586" s="200"/>
      <c r="AS586" s="200"/>
    </row>
    <row r="587" ht="15.75" customHeight="1">
      <c r="A587" s="196"/>
      <c r="B587" s="197"/>
      <c r="C587" s="192"/>
      <c r="D587" s="193"/>
      <c r="E587" s="219"/>
      <c r="F587" s="195"/>
      <c r="G587" s="196"/>
      <c r="H587" s="197"/>
      <c r="I587" s="196"/>
      <c r="J587" s="197"/>
      <c r="K587" s="197"/>
      <c r="L587" s="197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8"/>
      <c r="Z587" s="198"/>
      <c r="AA587" s="197"/>
      <c r="AB587" s="197"/>
      <c r="AC587" s="199"/>
      <c r="AD587" s="199"/>
      <c r="AE587" s="199"/>
      <c r="AF587" s="199"/>
      <c r="AG587" s="199"/>
      <c r="AH587" s="199"/>
      <c r="AI587" s="199"/>
      <c r="AJ587" s="199"/>
      <c r="AK587" s="199"/>
      <c r="AL587" s="199"/>
      <c r="AM587" s="199"/>
      <c r="AN587" s="199"/>
      <c r="AO587" s="199"/>
      <c r="AP587" s="200"/>
      <c r="AQ587" s="200"/>
      <c r="AR587" s="200"/>
      <c r="AS587" s="200"/>
    </row>
    <row r="588" ht="15.75" customHeight="1">
      <c r="A588" s="196"/>
      <c r="B588" s="197"/>
      <c r="C588" s="192"/>
      <c r="D588" s="193"/>
      <c r="E588" s="219"/>
      <c r="F588" s="195"/>
      <c r="G588" s="196"/>
      <c r="H588" s="197"/>
      <c r="I588" s="196"/>
      <c r="J588" s="197"/>
      <c r="K588" s="197"/>
      <c r="L588" s="197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8"/>
      <c r="Z588" s="198"/>
      <c r="AA588" s="197"/>
      <c r="AB588" s="197"/>
      <c r="AC588" s="199"/>
      <c r="AD588" s="199"/>
      <c r="AE588" s="199"/>
      <c r="AF588" s="199"/>
      <c r="AG588" s="199"/>
      <c r="AH588" s="199"/>
      <c r="AI588" s="199"/>
      <c r="AJ588" s="199"/>
      <c r="AK588" s="199"/>
      <c r="AL588" s="199"/>
      <c r="AM588" s="199"/>
      <c r="AN588" s="199"/>
      <c r="AO588" s="199"/>
      <c r="AP588" s="200"/>
      <c r="AQ588" s="200"/>
      <c r="AR588" s="200"/>
      <c r="AS588" s="200"/>
    </row>
    <row r="589" ht="15.75" customHeight="1">
      <c r="A589" s="196"/>
      <c r="B589" s="197"/>
      <c r="C589" s="192"/>
      <c r="D589" s="193"/>
      <c r="E589" s="219"/>
      <c r="F589" s="195"/>
      <c r="G589" s="196"/>
      <c r="H589" s="197"/>
      <c r="I589" s="196"/>
      <c r="J589" s="197"/>
      <c r="K589" s="197"/>
      <c r="L589" s="197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8"/>
      <c r="Z589" s="198"/>
      <c r="AA589" s="197"/>
      <c r="AB589" s="197"/>
      <c r="AC589" s="199"/>
      <c r="AD589" s="199"/>
      <c r="AE589" s="199"/>
      <c r="AF589" s="199"/>
      <c r="AG589" s="199"/>
      <c r="AH589" s="199"/>
      <c r="AI589" s="199"/>
      <c r="AJ589" s="199"/>
      <c r="AK589" s="199"/>
      <c r="AL589" s="199"/>
      <c r="AM589" s="199"/>
      <c r="AN589" s="199"/>
      <c r="AO589" s="199"/>
      <c r="AP589" s="200"/>
      <c r="AQ589" s="200"/>
      <c r="AR589" s="200"/>
      <c r="AS589" s="200"/>
    </row>
    <row r="590" ht="15.75" customHeight="1">
      <c r="A590" s="196"/>
      <c r="B590" s="197"/>
      <c r="C590" s="192"/>
      <c r="D590" s="193"/>
      <c r="E590" s="219"/>
      <c r="F590" s="195"/>
      <c r="G590" s="196"/>
      <c r="H590" s="197"/>
      <c r="I590" s="196"/>
      <c r="J590" s="197"/>
      <c r="K590" s="197"/>
      <c r="L590" s="197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8"/>
      <c r="Z590" s="198"/>
      <c r="AA590" s="197"/>
      <c r="AB590" s="197"/>
      <c r="AC590" s="199"/>
      <c r="AD590" s="199"/>
      <c r="AE590" s="199"/>
      <c r="AF590" s="199"/>
      <c r="AG590" s="199"/>
      <c r="AH590" s="199"/>
      <c r="AI590" s="199"/>
      <c r="AJ590" s="199"/>
      <c r="AK590" s="199"/>
      <c r="AL590" s="199"/>
      <c r="AM590" s="199"/>
      <c r="AN590" s="199"/>
      <c r="AO590" s="199"/>
      <c r="AP590" s="200"/>
      <c r="AQ590" s="200"/>
      <c r="AR590" s="200"/>
      <c r="AS590" s="200"/>
    </row>
    <row r="591" ht="15.75" customHeight="1">
      <c r="A591" s="196"/>
      <c r="B591" s="197"/>
      <c r="C591" s="192"/>
      <c r="D591" s="193"/>
      <c r="E591" s="219"/>
      <c r="F591" s="195"/>
      <c r="G591" s="196"/>
      <c r="H591" s="197"/>
      <c r="I591" s="196"/>
      <c r="J591" s="197"/>
      <c r="K591" s="197"/>
      <c r="L591" s="197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8"/>
      <c r="Z591" s="198"/>
      <c r="AA591" s="197"/>
      <c r="AB591" s="197"/>
      <c r="AC591" s="199"/>
      <c r="AD591" s="199"/>
      <c r="AE591" s="199"/>
      <c r="AF591" s="199"/>
      <c r="AG591" s="199"/>
      <c r="AH591" s="199"/>
      <c r="AI591" s="199"/>
      <c r="AJ591" s="199"/>
      <c r="AK591" s="199"/>
      <c r="AL591" s="199"/>
      <c r="AM591" s="199"/>
      <c r="AN591" s="199"/>
      <c r="AO591" s="199"/>
      <c r="AP591" s="200"/>
      <c r="AQ591" s="200"/>
      <c r="AR591" s="200"/>
      <c r="AS591" s="200"/>
    </row>
    <row r="592" ht="15.75" customHeight="1">
      <c r="A592" s="196"/>
      <c r="B592" s="197"/>
      <c r="C592" s="192"/>
      <c r="D592" s="193"/>
      <c r="E592" s="219"/>
      <c r="F592" s="195"/>
      <c r="G592" s="196"/>
      <c r="H592" s="197"/>
      <c r="I592" s="196"/>
      <c r="J592" s="197"/>
      <c r="K592" s="197"/>
      <c r="L592" s="197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8"/>
      <c r="Z592" s="198"/>
      <c r="AA592" s="197"/>
      <c r="AB592" s="197"/>
      <c r="AC592" s="199"/>
      <c r="AD592" s="199"/>
      <c r="AE592" s="199"/>
      <c r="AF592" s="199"/>
      <c r="AG592" s="199"/>
      <c r="AH592" s="199"/>
      <c r="AI592" s="199"/>
      <c r="AJ592" s="199"/>
      <c r="AK592" s="199"/>
      <c r="AL592" s="199"/>
      <c r="AM592" s="199"/>
      <c r="AN592" s="199"/>
      <c r="AO592" s="199"/>
      <c r="AP592" s="200"/>
      <c r="AQ592" s="200"/>
      <c r="AR592" s="200"/>
      <c r="AS592" s="200"/>
    </row>
    <row r="593" ht="15.75" customHeight="1">
      <c r="A593" s="196"/>
      <c r="B593" s="197"/>
      <c r="C593" s="192"/>
      <c r="D593" s="193"/>
      <c r="E593" s="219"/>
      <c r="F593" s="195"/>
      <c r="G593" s="196"/>
      <c r="H593" s="197"/>
      <c r="I593" s="196"/>
      <c r="J593" s="197"/>
      <c r="K593" s="197"/>
      <c r="L593" s="197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8"/>
      <c r="Z593" s="198"/>
      <c r="AA593" s="197"/>
      <c r="AB593" s="197"/>
      <c r="AC593" s="199"/>
      <c r="AD593" s="199"/>
      <c r="AE593" s="199"/>
      <c r="AF593" s="199"/>
      <c r="AG593" s="199"/>
      <c r="AH593" s="199"/>
      <c r="AI593" s="199"/>
      <c r="AJ593" s="199"/>
      <c r="AK593" s="199"/>
      <c r="AL593" s="199"/>
      <c r="AM593" s="199"/>
      <c r="AN593" s="199"/>
      <c r="AO593" s="199"/>
      <c r="AP593" s="200"/>
      <c r="AQ593" s="200"/>
      <c r="AR593" s="200"/>
      <c r="AS593" s="200"/>
    </row>
    <row r="594" ht="15.75" customHeight="1">
      <c r="A594" s="196"/>
      <c r="B594" s="197"/>
      <c r="C594" s="192"/>
      <c r="D594" s="193"/>
      <c r="E594" s="219"/>
      <c r="F594" s="195"/>
      <c r="G594" s="196"/>
      <c r="H594" s="197"/>
      <c r="I594" s="196"/>
      <c r="J594" s="197"/>
      <c r="K594" s="197"/>
      <c r="L594" s="197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8"/>
      <c r="Z594" s="198"/>
      <c r="AA594" s="197"/>
      <c r="AB594" s="197"/>
      <c r="AC594" s="199"/>
      <c r="AD594" s="199"/>
      <c r="AE594" s="199"/>
      <c r="AF594" s="199"/>
      <c r="AG594" s="199"/>
      <c r="AH594" s="199"/>
      <c r="AI594" s="199"/>
      <c r="AJ594" s="199"/>
      <c r="AK594" s="199"/>
      <c r="AL594" s="199"/>
      <c r="AM594" s="199"/>
      <c r="AN594" s="199"/>
      <c r="AO594" s="199"/>
      <c r="AP594" s="200"/>
      <c r="AQ594" s="200"/>
      <c r="AR594" s="200"/>
      <c r="AS594" s="200"/>
    </row>
    <row r="595" ht="15.75" customHeight="1">
      <c r="A595" s="196"/>
      <c r="B595" s="197"/>
      <c r="C595" s="192"/>
      <c r="D595" s="193"/>
      <c r="E595" s="219"/>
      <c r="F595" s="195"/>
      <c r="G595" s="196"/>
      <c r="H595" s="197"/>
      <c r="I595" s="196"/>
      <c r="J595" s="197"/>
      <c r="K595" s="197"/>
      <c r="L595" s="197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8"/>
      <c r="Z595" s="198"/>
      <c r="AA595" s="197"/>
      <c r="AB595" s="197"/>
      <c r="AC595" s="199"/>
      <c r="AD595" s="199"/>
      <c r="AE595" s="199"/>
      <c r="AF595" s="199"/>
      <c r="AG595" s="199"/>
      <c r="AH595" s="199"/>
      <c r="AI595" s="199"/>
      <c r="AJ595" s="199"/>
      <c r="AK595" s="199"/>
      <c r="AL595" s="199"/>
      <c r="AM595" s="199"/>
      <c r="AN595" s="199"/>
      <c r="AO595" s="199"/>
      <c r="AP595" s="200"/>
      <c r="AQ595" s="200"/>
      <c r="AR595" s="200"/>
      <c r="AS595" s="200"/>
    </row>
    <row r="596" ht="15.75" customHeight="1">
      <c r="A596" s="196"/>
      <c r="B596" s="197"/>
      <c r="C596" s="192"/>
      <c r="D596" s="193"/>
      <c r="E596" s="219"/>
      <c r="F596" s="195"/>
      <c r="G596" s="196"/>
      <c r="H596" s="197"/>
      <c r="I596" s="196"/>
      <c r="J596" s="197"/>
      <c r="K596" s="197"/>
      <c r="L596" s="197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8"/>
      <c r="Z596" s="198"/>
      <c r="AA596" s="197"/>
      <c r="AB596" s="197"/>
      <c r="AC596" s="199"/>
      <c r="AD596" s="199"/>
      <c r="AE596" s="199"/>
      <c r="AF596" s="199"/>
      <c r="AG596" s="199"/>
      <c r="AH596" s="199"/>
      <c r="AI596" s="199"/>
      <c r="AJ596" s="199"/>
      <c r="AK596" s="199"/>
      <c r="AL596" s="199"/>
      <c r="AM596" s="199"/>
      <c r="AN596" s="199"/>
      <c r="AO596" s="199"/>
      <c r="AP596" s="200"/>
      <c r="AQ596" s="200"/>
      <c r="AR596" s="200"/>
      <c r="AS596" s="200"/>
    </row>
    <row r="597" ht="15.75" customHeight="1">
      <c r="A597" s="196"/>
      <c r="B597" s="197"/>
      <c r="C597" s="192"/>
      <c r="D597" s="193"/>
      <c r="E597" s="219"/>
      <c r="F597" s="195"/>
      <c r="G597" s="196"/>
      <c r="H597" s="197"/>
      <c r="I597" s="196"/>
      <c r="J597" s="197"/>
      <c r="K597" s="197"/>
      <c r="L597" s="197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8"/>
      <c r="Z597" s="198"/>
      <c r="AA597" s="197"/>
      <c r="AB597" s="197"/>
      <c r="AC597" s="199"/>
      <c r="AD597" s="199"/>
      <c r="AE597" s="199"/>
      <c r="AF597" s="199"/>
      <c r="AG597" s="199"/>
      <c r="AH597" s="199"/>
      <c r="AI597" s="199"/>
      <c r="AJ597" s="199"/>
      <c r="AK597" s="199"/>
      <c r="AL597" s="199"/>
      <c r="AM597" s="199"/>
      <c r="AN597" s="199"/>
      <c r="AO597" s="199"/>
      <c r="AP597" s="200"/>
      <c r="AQ597" s="200"/>
      <c r="AR597" s="200"/>
      <c r="AS597" s="200"/>
    </row>
    <row r="598" ht="15.75" customHeight="1">
      <c r="A598" s="196"/>
      <c r="B598" s="197"/>
      <c r="C598" s="192"/>
      <c r="D598" s="193"/>
      <c r="E598" s="219"/>
      <c r="F598" s="195"/>
      <c r="G598" s="196"/>
      <c r="H598" s="197"/>
      <c r="I598" s="196"/>
      <c r="J598" s="197"/>
      <c r="K598" s="197"/>
      <c r="L598" s="197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8"/>
      <c r="Z598" s="198"/>
      <c r="AA598" s="197"/>
      <c r="AB598" s="197"/>
      <c r="AC598" s="199"/>
      <c r="AD598" s="199"/>
      <c r="AE598" s="199"/>
      <c r="AF598" s="199"/>
      <c r="AG598" s="199"/>
      <c r="AH598" s="199"/>
      <c r="AI598" s="199"/>
      <c r="AJ598" s="199"/>
      <c r="AK598" s="199"/>
      <c r="AL598" s="199"/>
      <c r="AM598" s="199"/>
      <c r="AN598" s="199"/>
      <c r="AO598" s="199"/>
      <c r="AP598" s="200"/>
      <c r="AQ598" s="200"/>
      <c r="AR598" s="200"/>
      <c r="AS598" s="200"/>
    </row>
    <row r="599" ht="15.75" customHeight="1">
      <c r="A599" s="196"/>
      <c r="B599" s="197"/>
      <c r="C599" s="192"/>
      <c r="D599" s="193"/>
      <c r="E599" s="219"/>
      <c r="F599" s="195"/>
      <c r="G599" s="196"/>
      <c r="H599" s="197"/>
      <c r="I599" s="196"/>
      <c r="J599" s="197"/>
      <c r="K599" s="197"/>
      <c r="L599" s="197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8"/>
      <c r="Z599" s="198"/>
      <c r="AA599" s="197"/>
      <c r="AB599" s="197"/>
      <c r="AC599" s="199"/>
      <c r="AD599" s="199"/>
      <c r="AE599" s="199"/>
      <c r="AF599" s="199"/>
      <c r="AG599" s="199"/>
      <c r="AH599" s="199"/>
      <c r="AI599" s="199"/>
      <c r="AJ599" s="199"/>
      <c r="AK599" s="199"/>
      <c r="AL599" s="199"/>
      <c r="AM599" s="199"/>
      <c r="AN599" s="199"/>
      <c r="AO599" s="199"/>
      <c r="AP599" s="200"/>
      <c r="AQ599" s="200"/>
      <c r="AR599" s="200"/>
      <c r="AS599" s="200"/>
    </row>
    <row r="600" ht="15.75" customHeight="1">
      <c r="A600" s="196"/>
      <c r="B600" s="197"/>
      <c r="C600" s="192"/>
      <c r="D600" s="193"/>
      <c r="E600" s="219"/>
      <c r="F600" s="195"/>
      <c r="G600" s="196"/>
      <c r="H600" s="197"/>
      <c r="I600" s="196"/>
      <c r="J600" s="197"/>
      <c r="K600" s="197"/>
      <c r="L600" s="197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8"/>
      <c r="Z600" s="198"/>
      <c r="AA600" s="197"/>
      <c r="AB600" s="197"/>
      <c r="AC600" s="199"/>
      <c r="AD600" s="199"/>
      <c r="AE600" s="199"/>
      <c r="AF600" s="199"/>
      <c r="AG600" s="199"/>
      <c r="AH600" s="199"/>
      <c r="AI600" s="199"/>
      <c r="AJ600" s="199"/>
      <c r="AK600" s="199"/>
      <c r="AL600" s="199"/>
      <c r="AM600" s="199"/>
      <c r="AN600" s="199"/>
      <c r="AO600" s="199"/>
      <c r="AP600" s="200"/>
      <c r="AQ600" s="200"/>
      <c r="AR600" s="200"/>
      <c r="AS600" s="200"/>
    </row>
    <row r="601" ht="15.75" customHeight="1">
      <c r="A601" s="196"/>
      <c r="B601" s="197"/>
      <c r="C601" s="192"/>
      <c r="D601" s="193"/>
      <c r="E601" s="219"/>
      <c r="F601" s="195"/>
      <c r="G601" s="196"/>
      <c r="H601" s="197"/>
      <c r="I601" s="196"/>
      <c r="J601" s="197"/>
      <c r="K601" s="197"/>
      <c r="L601" s="197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8"/>
      <c r="Z601" s="198"/>
      <c r="AA601" s="197"/>
      <c r="AB601" s="197"/>
      <c r="AC601" s="199"/>
      <c r="AD601" s="199"/>
      <c r="AE601" s="199"/>
      <c r="AF601" s="199"/>
      <c r="AG601" s="199"/>
      <c r="AH601" s="199"/>
      <c r="AI601" s="199"/>
      <c r="AJ601" s="199"/>
      <c r="AK601" s="199"/>
      <c r="AL601" s="199"/>
      <c r="AM601" s="199"/>
      <c r="AN601" s="199"/>
      <c r="AO601" s="199"/>
      <c r="AP601" s="200"/>
      <c r="AQ601" s="200"/>
      <c r="AR601" s="200"/>
      <c r="AS601" s="200"/>
    </row>
    <row r="602" ht="15.75" customHeight="1">
      <c r="A602" s="196"/>
      <c r="B602" s="197"/>
      <c r="C602" s="192"/>
      <c r="D602" s="193"/>
      <c r="E602" s="219"/>
      <c r="F602" s="195"/>
      <c r="G602" s="196"/>
      <c r="H602" s="197"/>
      <c r="I602" s="196"/>
      <c r="J602" s="197"/>
      <c r="K602" s="197"/>
      <c r="L602" s="197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8"/>
      <c r="Z602" s="198"/>
      <c r="AA602" s="197"/>
      <c r="AB602" s="197"/>
      <c r="AC602" s="199"/>
      <c r="AD602" s="199"/>
      <c r="AE602" s="199"/>
      <c r="AF602" s="199"/>
      <c r="AG602" s="199"/>
      <c r="AH602" s="199"/>
      <c r="AI602" s="199"/>
      <c r="AJ602" s="199"/>
      <c r="AK602" s="199"/>
      <c r="AL602" s="199"/>
      <c r="AM602" s="199"/>
      <c r="AN602" s="199"/>
      <c r="AO602" s="199"/>
      <c r="AP602" s="200"/>
      <c r="AQ602" s="200"/>
      <c r="AR602" s="200"/>
      <c r="AS602" s="200"/>
    </row>
    <row r="603" ht="15.75" customHeight="1">
      <c r="A603" s="196"/>
      <c r="B603" s="197"/>
      <c r="C603" s="192"/>
      <c r="D603" s="193"/>
      <c r="E603" s="219"/>
      <c r="F603" s="195"/>
      <c r="G603" s="196"/>
      <c r="H603" s="197"/>
      <c r="I603" s="196"/>
      <c r="J603" s="197"/>
      <c r="K603" s="197"/>
      <c r="L603" s="197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8"/>
      <c r="Z603" s="198"/>
      <c r="AA603" s="197"/>
      <c r="AB603" s="197"/>
      <c r="AC603" s="199"/>
      <c r="AD603" s="199"/>
      <c r="AE603" s="199"/>
      <c r="AF603" s="199"/>
      <c r="AG603" s="199"/>
      <c r="AH603" s="199"/>
      <c r="AI603" s="199"/>
      <c r="AJ603" s="199"/>
      <c r="AK603" s="199"/>
      <c r="AL603" s="199"/>
      <c r="AM603" s="199"/>
      <c r="AN603" s="199"/>
      <c r="AO603" s="199"/>
      <c r="AP603" s="200"/>
      <c r="AQ603" s="200"/>
      <c r="AR603" s="200"/>
      <c r="AS603" s="200"/>
    </row>
    <row r="604" ht="15.75" customHeight="1">
      <c r="A604" s="196"/>
      <c r="B604" s="197"/>
      <c r="C604" s="192"/>
      <c r="D604" s="193"/>
      <c r="E604" s="219"/>
      <c r="F604" s="195"/>
      <c r="G604" s="196"/>
      <c r="H604" s="197"/>
      <c r="I604" s="196"/>
      <c r="J604" s="197"/>
      <c r="K604" s="197"/>
      <c r="L604" s="197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8"/>
      <c r="Z604" s="198"/>
      <c r="AA604" s="197"/>
      <c r="AB604" s="197"/>
      <c r="AC604" s="199"/>
      <c r="AD604" s="199"/>
      <c r="AE604" s="199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200"/>
      <c r="AQ604" s="200"/>
      <c r="AR604" s="200"/>
      <c r="AS604" s="200"/>
    </row>
    <row r="605" ht="15.75" customHeight="1">
      <c r="A605" s="196"/>
      <c r="B605" s="197"/>
      <c r="C605" s="192"/>
      <c r="D605" s="193"/>
      <c r="E605" s="219"/>
      <c r="F605" s="195"/>
      <c r="G605" s="196"/>
      <c r="H605" s="197"/>
      <c r="I605" s="196"/>
      <c r="J605" s="197"/>
      <c r="K605" s="197"/>
      <c r="L605" s="197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8"/>
      <c r="Z605" s="198"/>
      <c r="AA605" s="197"/>
      <c r="AB605" s="197"/>
      <c r="AC605" s="199"/>
      <c r="AD605" s="199"/>
      <c r="AE605" s="199"/>
      <c r="AF605" s="199"/>
      <c r="AG605" s="199"/>
      <c r="AH605" s="199"/>
      <c r="AI605" s="199"/>
      <c r="AJ605" s="199"/>
      <c r="AK605" s="199"/>
      <c r="AL605" s="199"/>
      <c r="AM605" s="199"/>
      <c r="AN605" s="199"/>
      <c r="AO605" s="199"/>
      <c r="AP605" s="200"/>
      <c r="AQ605" s="200"/>
      <c r="AR605" s="200"/>
      <c r="AS605" s="200"/>
    </row>
    <row r="606" ht="15.75" customHeight="1">
      <c r="A606" s="196"/>
      <c r="B606" s="197"/>
      <c r="C606" s="192"/>
      <c r="D606" s="193"/>
      <c r="E606" s="219"/>
      <c r="F606" s="195"/>
      <c r="G606" s="196"/>
      <c r="H606" s="197"/>
      <c r="I606" s="196"/>
      <c r="J606" s="197"/>
      <c r="K606" s="197"/>
      <c r="L606" s="197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8"/>
      <c r="Z606" s="198"/>
      <c r="AA606" s="197"/>
      <c r="AB606" s="197"/>
      <c r="AC606" s="199"/>
      <c r="AD606" s="199"/>
      <c r="AE606" s="199"/>
      <c r="AF606" s="199"/>
      <c r="AG606" s="199"/>
      <c r="AH606" s="199"/>
      <c r="AI606" s="199"/>
      <c r="AJ606" s="199"/>
      <c r="AK606" s="199"/>
      <c r="AL606" s="199"/>
      <c r="AM606" s="199"/>
      <c r="AN606" s="199"/>
      <c r="AO606" s="199"/>
      <c r="AP606" s="200"/>
      <c r="AQ606" s="200"/>
      <c r="AR606" s="200"/>
      <c r="AS606" s="200"/>
    </row>
    <row r="607" ht="15.75" customHeight="1">
      <c r="A607" s="196"/>
      <c r="B607" s="197"/>
      <c r="C607" s="192"/>
      <c r="D607" s="193"/>
      <c r="E607" s="219"/>
      <c r="F607" s="195"/>
      <c r="G607" s="196"/>
      <c r="H607" s="197"/>
      <c r="I607" s="196"/>
      <c r="J607" s="197"/>
      <c r="K607" s="197"/>
      <c r="L607" s="197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8"/>
      <c r="Z607" s="198"/>
      <c r="AA607" s="197"/>
      <c r="AB607" s="197"/>
      <c r="AC607" s="199"/>
      <c r="AD607" s="199"/>
      <c r="AE607" s="199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200"/>
      <c r="AQ607" s="200"/>
      <c r="AR607" s="200"/>
      <c r="AS607" s="200"/>
    </row>
    <row r="608" ht="15.75" customHeight="1">
      <c r="A608" s="196"/>
      <c r="B608" s="197"/>
      <c r="C608" s="192"/>
      <c r="D608" s="193"/>
      <c r="E608" s="219"/>
      <c r="F608" s="195"/>
      <c r="G608" s="196"/>
      <c r="H608" s="197"/>
      <c r="I608" s="196"/>
      <c r="J608" s="197"/>
      <c r="K608" s="197"/>
      <c r="L608" s="197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8"/>
      <c r="Z608" s="198"/>
      <c r="AA608" s="197"/>
      <c r="AB608" s="197"/>
      <c r="AC608" s="199"/>
      <c r="AD608" s="199"/>
      <c r="AE608" s="199"/>
      <c r="AF608" s="199"/>
      <c r="AG608" s="199"/>
      <c r="AH608" s="199"/>
      <c r="AI608" s="199"/>
      <c r="AJ608" s="199"/>
      <c r="AK608" s="199"/>
      <c r="AL608" s="199"/>
      <c r="AM608" s="199"/>
      <c r="AN608" s="199"/>
      <c r="AO608" s="199"/>
      <c r="AP608" s="200"/>
      <c r="AQ608" s="200"/>
      <c r="AR608" s="200"/>
      <c r="AS608" s="200"/>
    </row>
    <row r="609" ht="15.75" customHeight="1">
      <c r="A609" s="196"/>
      <c r="B609" s="197"/>
      <c r="C609" s="192"/>
      <c r="D609" s="193"/>
      <c r="E609" s="219"/>
      <c r="F609" s="195"/>
      <c r="G609" s="196"/>
      <c r="H609" s="197"/>
      <c r="I609" s="196"/>
      <c r="J609" s="197"/>
      <c r="K609" s="197"/>
      <c r="L609" s="197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8"/>
      <c r="Z609" s="198"/>
      <c r="AA609" s="197"/>
      <c r="AB609" s="197"/>
      <c r="AC609" s="199"/>
      <c r="AD609" s="199"/>
      <c r="AE609" s="199"/>
      <c r="AF609" s="199"/>
      <c r="AG609" s="199"/>
      <c r="AH609" s="199"/>
      <c r="AI609" s="199"/>
      <c r="AJ609" s="199"/>
      <c r="AK609" s="199"/>
      <c r="AL609" s="199"/>
      <c r="AM609" s="199"/>
      <c r="AN609" s="199"/>
      <c r="AO609" s="199"/>
      <c r="AP609" s="200"/>
      <c r="AQ609" s="200"/>
      <c r="AR609" s="200"/>
      <c r="AS609" s="200"/>
    </row>
    <row r="610" ht="15.75" customHeight="1">
      <c r="A610" s="196"/>
      <c r="B610" s="197"/>
      <c r="C610" s="192"/>
      <c r="D610" s="193"/>
      <c r="E610" s="219"/>
      <c r="F610" s="195"/>
      <c r="G610" s="196"/>
      <c r="H610" s="197"/>
      <c r="I610" s="196"/>
      <c r="J610" s="197"/>
      <c r="K610" s="197"/>
      <c r="L610" s="197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8"/>
      <c r="Z610" s="198"/>
      <c r="AA610" s="197"/>
      <c r="AB610" s="197"/>
      <c r="AC610" s="199"/>
      <c r="AD610" s="199"/>
      <c r="AE610" s="199"/>
      <c r="AF610" s="199"/>
      <c r="AG610" s="199"/>
      <c r="AH610" s="199"/>
      <c r="AI610" s="199"/>
      <c r="AJ610" s="199"/>
      <c r="AK610" s="199"/>
      <c r="AL610" s="199"/>
      <c r="AM610" s="199"/>
      <c r="AN610" s="199"/>
      <c r="AO610" s="199"/>
      <c r="AP610" s="200"/>
      <c r="AQ610" s="200"/>
      <c r="AR610" s="200"/>
      <c r="AS610" s="200"/>
    </row>
    <row r="611" ht="15.75" customHeight="1">
      <c r="A611" s="196"/>
      <c r="B611" s="197"/>
      <c r="C611" s="192"/>
      <c r="D611" s="193"/>
      <c r="E611" s="219"/>
      <c r="F611" s="195"/>
      <c r="G611" s="196"/>
      <c r="H611" s="197"/>
      <c r="I611" s="196"/>
      <c r="J611" s="197"/>
      <c r="K611" s="197"/>
      <c r="L611" s="197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8"/>
      <c r="Z611" s="198"/>
      <c r="AA611" s="197"/>
      <c r="AB611" s="197"/>
      <c r="AC611" s="199"/>
      <c r="AD611" s="199"/>
      <c r="AE611" s="199"/>
      <c r="AF611" s="199"/>
      <c r="AG611" s="199"/>
      <c r="AH611" s="199"/>
      <c r="AI611" s="199"/>
      <c r="AJ611" s="199"/>
      <c r="AK611" s="199"/>
      <c r="AL611" s="199"/>
      <c r="AM611" s="199"/>
      <c r="AN611" s="199"/>
      <c r="AO611" s="199"/>
      <c r="AP611" s="200"/>
      <c r="AQ611" s="200"/>
      <c r="AR611" s="200"/>
      <c r="AS611" s="200"/>
    </row>
    <row r="612" ht="15.75" customHeight="1">
      <c r="A612" s="196"/>
      <c r="B612" s="197"/>
      <c r="C612" s="192"/>
      <c r="D612" s="193"/>
      <c r="E612" s="219"/>
      <c r="F612" s="195"/>
      <c r="G612" s="196"/>
      <c r="H612" s="197"/>
      <c r="I612" s="196"/>
      <c r="J612" s="197"/>
      <c r="K612" s="197"/>
      <c r="L612" s="197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8"/>
      <c r="Z612" s="198"/>
      <c r="AA612" s="197"/>
      <c r="AB612" s="197"/>
      <c r="AC612" s="199"/>
      <c r="AD612" s="199"/>
      <c r="AE612" s="199"/>
      <c r="AF612" s="199"/>
      <c r="AG612" s="199"/>
      <c r="AH612" s="199"/>
      <c r="AI612" s="199"/>
      <c r="AJ612" s="199"/>
      <c r="AK612" s="199"/>
      <c r="AL612" s="199"/>
      <c r="AM612" s="199"/>
      <c r="AN612" s="199"/>
      <c r="AO612" s="199"/>
      <c r="AP612" s="200"/>
      <c r="AQ612" s="200"/>
      <c r="AR612" s="200"/>
      <c r="AS612" s="200"/>
    </row>
    <row r="613" ht="15.75" customHeight="1">
      <c r="A613" s="196"/>
      <c r="B613" s="197"/>
      <c r="C613" s="192"/>
      <c r="D613" s="193"/>
      <c r="E613" s="219"/>
      <c r="F613" s="195"/>
      <c r="G613" s="196"/>
      <c r="H613" s="197"/>
      <c r="I613" s="196"/>
      <c r="J613" s="197"/>
      <c r="K613" s="197"/>
      <c r="L613" s="197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8"/>
      <c r="Z613" s="198"/>
      <c r="AA613" s="197"/>
      <c r="AB613" s="197"/>
      <c r="AC613" s="199"/>
      <c r="AD613" s="199"/>
      <c r="AE613" s="199"/>
      <c r="AF613" s="199"/>
      <c r="AG613" s="199"/>
      <c r="AH613" s="199"/>
      <c r="AI613" s="199"/>
      <c r="AJ613" s="199"/>
      <c r="AK613" s="199"/>
      <c r="AL613" s="199"/>
      <c r="AM613" s="199"/>
      <c r="AN613" s="199"/>
      <c r="AO613" s="199"/>
      <c r="AP613" s="200"/>
      <c r="AQ613" s="200"/>
      <c r="AR613" s="200"/>
      <c r="AS613" s="200"/>
    </row>
    <row r="614" ht="15.75" customHeight="1">
      <c r="A614" s="196"/>
      <c r="B614" s="197"/>
      <c r="C614" s="192"/>
      <c r="D614" s="193"/>
      <c r="E614" s="219"/>
      <c r="F614" s="195"/>
      <c r="G614" s="196"/>
      <c r="H614" s="197"/>
      <c r="I614" s="196"/>
      <c r="J614" s="197"/>
      <c r="K614" s="197"/>
      <c r="L614" s="197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8"/>
      <c r="Z614" s="198"/>
      <c r="AA614" s="197"/>
      <c r="AB614" s="197"/>
      <c r="AC614" s="199"/>
      <c r="AD614" s="199"/>
      <c r="AE614" s="199"/>
      <c r="AF614" s="199"/>
      <c r="AG614" s="199"/>
      <c r="AH614" s="199"/>
      <c r="AI614" s="199"/>
      <c r="AJ614" s="199"/>
      <c r="AK614" s="199"/>
      <c r="AL614" s="199"/>
      <c r="AM614" s="199"/>
      <c r="AN614" s="199"/>
      <c r="AO614" s="199"/>
      <c r="AP614" s="200"/>
      <c r="AQ614" s="200"/>
      <c r="AR614" s="200"/>
      <c r="AS614" s="200"/>
    </row>
    <row r="615" ht="15.75" customHeight="1">
      <c r="A615" s="196"/>
      <c r="B615" s="197"/>
      <c r="C615" s="192"/>
      <c r="D615" s="193"/>
      <c r="E615" s="219"/>
      <c r="F615" s="195"/>
      <c r="G615" s="196"/>
      <c r="H615" s="197"/>
      <c r="I615" s="196"/>
      <c r="J615" s="197"/>
      <c r="K615" s="197"/>
      <c r="L615" s="197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8"/>
      <c r="Z615" s="198"/>
      <c r="AA615" s="197"/>
      <c r="AB615" s="197"/>
      <c r="AC615" s="199"/>
      <c r="AD615" s="199"/>
      <c r="AE615" s="199"/>
      <c r="AF615" s="199"/>
      <c r="AG615" s="199"/>
      <c r="AH615" s="199"/>
      <c r="AI615" s="199"/>
      <c r="AJ615" s="199"/>
      <c r="AK615" s="199"/>
      <c r="AL615" s="199"/>
      <c r="AM615" s="199"/>
      <c r="AN615" s="199"/>
      <c r="AO615" s="199"/>
      <c r="AP615" s="200"/>
      <c r="AQ615" s="200"/>
      <c r="AR615" s="200"/>
      <c r="AS615" s="200"/>
    </row>
    <row r="616" ht="15.75" customHeight="1">
      <c r="A616" s="196"/>
      <c r="B616" s="197"/>
      <c r="C616" s="192"/>
      <c r="D616" s="193"/>
      <c r="E616" s="219"/>
      <c r="F616" s="195"/>
      <c r="G616" s="196"/>
      <c r="H616" s="197"/>
      <c r="I616" s="196"/>
      <c r="J616" s="197"/>
      <c r="K616" s="197"/>
      <c r="L616" s="197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8"/>
      <c r="Z616" s="198"/>
      <c r="AA616" s="197"/>
      <c r="AB616" s="197"/>
      <c r="AC616" s="199"/>
      <c r="AD616" s="199"/>
      <c r="AE616" s="199"/>
      <c r="AF616" s="199"/>
      <c r="AG616" s="199"/>
      <c r="AH616" s="199"/>
      <c r="AI616" s="199"/>
      <c r="AJ616" s="199"/>
      <c r="AK616" s="199"/>
      <c r="AL616" s="199"/>
      <c r="AM616" s="199"/>
      <c r="AN616" s="199"/>
      <c r="AO616" s="199"/>
      <c r="AP616" s="200"/>
      <c r="AQ616" s="200"/>
      <c r="AR616" s="200"/>
      <c r="AS616" s="200"/>
    </row>
    <row r="617" ht="15.75" customHeight="1">
      <c r="A617" s="196"/>
      <c r="B617" s="197"/>
      <c r="C617" s="192"/>
      <c r="D617" s="193"/>
      <c r="E617" s="219"/>
      <c r="F617" s="195"/>
      <c r="G617" s="196"/>
      <c r="H617" s="197"/>
      <c r="I617" s="196"/>
      <c r="J617" s="197"/>
      <c r="K617" s="197"/>
      <c r="L617" s="197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8"/>
      <c r="Z617" s="198"/>
      <c r="AA617" s="197"/>
      <c r="AB617" s="197"/>
      <c r="AC617" s="199"/>
      <c r="AD617" s="199"/>
      <c r="AE617" s="199"/>
      <c r="AF617" s="199"/>
      <c r="AG617" s="199"/>
      <c r="AH617" s="199"/>
      <c r="AI617" s="199"/>
      <c r="AJ617" s="199"/>
      <c r="AK617" s="199"/>
      <c r="AL617" s="199"/>
      <c r="AM617" s="199"/>
      <c r="AN617" s="199"/>
      <c r="AO617" s="199"/>
      <c r="AP617" s="200"/>
      <c r="AQ617" s="200"/>
      <c r="AR617" s="200"/>
      <c r="AS617" s="200"/>
    </row>
    <row r="618" ht="15.75" customHeight="1">
      <c r="A618" s="196"/>
      <c r="B618" s="197"/>
      <c r="C618" s="192"/>
      <c r="D618" s="193"/>
      <c r="E618" s="219"/>
      <c r="F618" s="195"/>
      <c r="G618" s="196"/>
      <c r="H618" s="197"/>
      <c r="I618" s="196"/>
      <c r="J618" s="197"/>
      <c r="K618" s="197"/>
      <c r="L618" s="197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8"/>
      <c r="Z618" s="198"/>
      <c r="AA618" s="197"/>
      <c r="AB618" s="197"/>
      <c r="AC618" s="199"/>
      <c r="AD618" s="199"/>
      <c r="AE618" s="199"/>
      <c r="AF618" s="199"/>
      <c r="AG618" s="199"/>
      <c r="AH618" s="199"/>
      <c r="AI618" s="199"/>
      <c r="AJ618" s="199"/>
      <c r="AK618" s="199"/>
      <c r="AL618" s="199"/>
      <c r="AM618" s="199"/>
      <c r="AN618" s="199"/>
      <c r="AO618" s="199"/>
      <c r="AP618" s="200"/>
      <c r="AQ618" s="200"/>
      <c r="AR618" s="200"/>
      <c r="AS618" s="200"/>
    </row>
    <row r="619" ht="15.75" customHeight="1">
      <c r="A619" s="196"/>
      <c r="B619" s="197"/>
      <c r="C619" s="192"/>
      <c r="D619" s="193"/>
      <c r="E619" s="219"/>
      <c r="F619" s="195"/>
      <c r="G619" s="196"/>
      <c r="H619" s="197"/>
      <c r="I619" s="196"/>
      <c r="J619" s="197"/>
      <c r="K619" s="197"/>
      <c r="L619" s="197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8"/>
      <c r="Z619" s="198"/>
      <c r="AA619" s="197"/>
      <c r="AB619" s="197"/>
      <c r="AC619" s="199"/>
      <c r="AD619" s="199"/>
      <c r="AE619" s="199"/>
      <c r="AF619" s="199"/>
      <c r="AG619" s="199"/>
      <c r="AH619" s="199"/>
      <c r="AI619" s="199"/>
      <c r="AJ619" s="199"/>
      <c r="AK619" s="199"/>
      <c r="AL619" s="199"/>
      <c r="AM619" s="199"/>
      <c r="AN619" s="199"/>
      <c r="AO619" s="199"/>
      <c r="AP619" s="200"/>
      <c r="AQ619" s="200"/>
      <c r="AR619" s="200"/>
      <c r="AS619" s="200"/>
    </row>
    <row r="620" ht="15.75" customHeight="1">
      <c r="A620" s="196"/>
      <c r="B620" s="197"/>
      <c r="C620" s="192"/>
      <c r="D620" s="193"/>
      <c r="E620" s="219"/>
      <c r="F620" s="195"/>
      <c r="G620" s="196"/>
      <c r="H620" s="197"/>
      <c r="I620" s="196"/>
      <c r="J620" s="197"/>
      <c r="K620" s="197"/>
      <c r="L620" s="197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8"/>
      <c r="Z620" s="198"/>
      <c r="AA620" s="197"/>
      <c r="AB620" s="197"/>
      <c r="AC620" s="199"/>
      <c r="AD620" s="199"/>
      <c r="AE620" s="199"/>
      <c r="AF620" s="199"/>
      <c r="AG620" s="199"/>
      <c r="AH620" s="199"/>
      <c r="AI620" s="199"/>
      <c r="AJ620" s="199"/>
      <c r="AK620" s="199"/>
      <c r="AL620" s="199"/>
      <c r="AM620" s="199"/>
      <c r="AN620" s="199"/>
      <c r="AO620" s="199"/>
      <c r="AP620" s="200"/>
      <c r="AQ620" s="200"/>
      <c r="AR620" s="200"/>
      <c r="AS620" s="200"/>
    </row>
    <row r="621" ht="15.75" customHeight="1">
      <c r="A621" s="196"/>
      <c r="B621" s="197"/>
      <c r="C621" s="192"/>
      <c r="D621" s="193"/>
      <c r="E621" s="219"/>
      <c r="F621" s="195"/>
      <c r="G621" s="196"/>
      <c r="H621" s="197"/>
      <c r="I621" s="196"/>
      <c r="J621" s="197"/>
      <c r="K621" s="197"/>
      <c r="L621" s="197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8"/>
      <c r="Z621" s="198"/>
      <c r="AA621" s="197"/>
      <c r="AB621" s="197"/>
      <c r="AC621" s="199"/>
      <c r="AD621" s="199"/>
      <c r="AE621" s="199"/>
      <c r="AF621" s="199"/>
      <c r="AG621" s="199"/>
      <c r="AH621" s="199"/>
      <c r="AI621" s="199"/>
      <c r="AJ621" s="199"/>
      <c r="AK621" s="199"/>
      <c r="AL621" s="199"/>
      <c r="AM621" s="199"/>
      <c r="AN621" s="199"/>
      <c r="AO621" s="199"/>
      <c r="AP621" s="200"/>
      <c r="AQ621" s="200"/>
      <c r="AR621" s="200"/>
      <c r="AS621" s="200"/>
    </row>
    <row r="622" ht="15.75" customHeight="1">
      <c r="A622" s="196"/>
      <c r="B622" s="197"/>
      <c r="C622" s="192"/>
      <c r="D622" s="193"/>
      <c r="E622" s="219"/>
      <c r="F622" s="195"/>
      <c r="G622" s="196"/>
      <c r="H622" s="197"/>
      <c r="I622" s="196"/>
      <c r="J622" s="197"/>
      <c r="K622" s="197"/>
      <c r="L622" s="197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8"/>
      <c r="Z622" s="198"/>
      <c r="AA622" s="197"/>
      <c r="AB622" s="197"/>
      <c r="AC622" s="199"/>
      <c r="AD622" s="199"/>
      <c r="AE622" s="199"/>
      <c r="AF622" s="199"/>
      <c r="AG622" s="199"/>
      <c r="AH622" s="199"/>
      <c r="AI622" s="199"/>
      <c r="AJ622" s="199"/>
      <c r="AK622" s="199"/>
      <c r="AL622" s="199"/>
      <c r="AM622" s="199"/>
      <c r="AN622" s="199"/>
      <c r="AO622" s="199"/>
      <c r="AP622" s="200"/>
      <c r="AQ622" s="200"/>
      <c r="AR622" s="200"/>
      <c r="AS622" s="200"/>
    </row>
    <row r="623" ht="15.75" customHeight="1">
      <c r="A623" s="196"/>
      <c r="B623" s="197"/>
      <c r="C623" s="192"/>
      <c r="D623" s="193"/>
      <c r="E623" s="219"/>
      <c r="F623" s="195"/>
      <c r="G623" s="196"/>
      <c r="H623" s="197"/>
      <c r="I623" s="196"/>
      <c r="J623" s="197"/>
      <c r="K623" s="197"/>
      <c r="L623" s="197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8"/>
      <c r="Z623" s="198"/>
      <c r="AA623" s="197"/>
      <c r="AB623" s="197"/>
      <c r="AC623" s="199"/>
      <c r="AD623" s="199"/>
      <c r="AE623" s="199"/>
      <c r="AF623" s="199"/>
      <c r="AG623" s="199"/>
      <c r="AH623" s="199"/>
      <c r="AI623" s="199"/>
      <c r="AJ623" s="199"/>
      <c r="AK623" s="199"/>
      <c r="AL623" s="199"/>
      <c r="AM623" s="199"/>
      <c r="AN623" s="199"/>
      <c r="AO623" s="199"/>
      <c r="AP623" s="200"/>
      <c r="AQ623" s="200"/>
      <c r="AR623" s="200"/>
      <c r="AS623" s="200"/>
    </row>
    <row r="624" ht="15.75" customHeight="1">
      <c r="A624" s="196"/>
      <c r="B624" s="197"/>
      <c r="C624" s="192"/>
      <c r="D624" s="193"/>
      <c r="E624" s="219"/>
      <c r="F624" s="195"/>
      <c r="G624" s="196"/>
      <c r="H624" s="197"/>
      <c r="I624" s="196"/>
      <c r="J624" s="197"/>
      <c r="K624" s="197"/>
      <c r="L624" s="197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8"/>
      <c r="Z624" s="198"/>
      <c r="AA624" s="197"/>
      <c r="AB624" s="197"/>
      <c r="AC624" s="199"/>
      <c r="AD624" s="199"/>
      <c r="AE624" s="199"/>
      <c r="AF624" s="199"/>
      <c r="AG624" s="199"/>
      <c r="AH624" s="199"/>
      <c r="AI624" s="199"/>
      <c r="AJ624" s="199"/>
      <c r="AK624" s="199"/>
      <c r="AL624" s="199"/>
      <c r="AM624" s="199"/>
      <c r="AN624" s="199"/>
      <c r="AO624" s="199"/>
      <c r="AP624" s="200"/>
      <c r="AQ624" s="200"/>
      <c r="AR624" s="200"/>
      <c r="AS624" s="200"/>
    </row>
    <row r="625" ht="15.75" customHeight="1">
      <c r="A625" s="196"/>
      <c r="B625" s="197"/>
      <c r="C625" s="192"/>
      <c r="D625" s="193"/>
      <c r="E625" s="219"/>
      <c r="F625" s="195"/>
      <c r="G625" s="196"/>
      <c r="H625" s="197"/>
      <c r="I625" s="196"/>
      <c r="J625" s="197"/>
      <c r="K625" s="197"/>
      <c r="L625" s="197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8"/>
      <c r="Z625" s="198"/>
      <c r="AA625" s="197"/>
      <c r="AB625" s="197"/>
      <c r="AC625" s="199"/>
      <c r="AD625" s="199"/>
      <c r="AE625" s="199"/>
      <c r="AF625" s="199"/>
      <c r="AG625" s="199"/>
      <c r="AH625" s="199"/>
      <c r="AI625" s="199"/>
      <c r="AJ625" s="199"/>
      <c r="AK625" s="199"/>
      <c r="AL625" s="199"/>
      <c r="AM625" s="199"/>
      <c r="AN625" s="199"/>
      <c r="AO625" s="199"/>
      <c r="AP625" s="200"/>
      <c r="AQ625" s="200"/>
      <c r="AR625" s="200"/>
      <c r="AS625" s="200"/>
    </row>
    <row r="626" ht="15.75" customHeight="1">
      <c r="A626" s="196"/>
      <c r="B626" s="197"/>
      <c r="C626" s="192"/>
      <c r="D626" s="193"/>
      <c r="E626" s="219"/>
      <c r="F626" s="195"/>
      <c r="G626" s="196"/>
      <c r="H626" s="197"/>
      <c r="I626" s="196"/>
      <c r="J626" s="197"/>
      <c r="K626" s="197"/>
      <c r="L626" s="197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8"/>
      <c r="Z626" s="198"/>
      <c r="AA626" s="197"/>
      <c r="AB626" s="197"/>
      <c r="AC626" s="199"/>
      <c r="AD626" s="199"/>
      <c r="AE626" s="199"/>
      <c r="AF626" s="199"/>
      <c r="AG626" s="199"/>
      <c r="AH626" s="199"/>
      <c r="AI626" s="199"/>
      <c r="AJ626" s="199"/>
      <c r="AK626" s="199"/>
      <c r="AL626" s="199"/>
      <c r="AM626" s="199"/>
      <c r="AN626" s="199"/>
      <c r="AO626" s="199"/>
      <c r="AP626" s="200"/>
      <c r="AQ626" s="200"/>
      <c r="AR626" s="200"/>
      <c r="AS626" s="200"/>
    </row>
    <row r="627" ht="15.75" customHeight="1">
      <c r="A627" s="196"/>
      <c r="B627" s="197"/>
      <c r="C627" s="192"/>
      <c r="D627" s="193"/>
      <c r="E627" s="219"/>
      <c r="F627" s="195"/>
      <c r="G627" s="196"/>
      <c r="H627" s="197"/>
      <c r="I627" s="196"/>
      <c r="J627" s="197"/>
      <c r="K627" s="197"/>
      <c r="L627" s="197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8"/>
      <c r="Z627" s="198"/>
      <c r="AA627" s="197"/>
      <c r="AB627" s="197"/>
      <c r="AC627" s="199"/>
      <c r="AD627" s="199"/>
      <c r="AE627" s="199"/>
      <c r="AF627" s="199"/>
      <c r="AG627" s="199"/>
      <c r="AH627" s="199"/>
      <c r="AI627" s="199"/>
      <c r="AJ627" s="199"/>
      <c r="AK627" s="199"/>
      <c r="AL627" s="199"/>
      <c r="AM627" s="199"/>
      <c r="AN627" s="199"/>
      <c r="AO627" s="199"/>
      <c r="AP627" s="200"/>
      <c r="AQ627" s="200"/>
      <c r="AR627" s="200"/>
      <c r="AS627" s="200"/>
    </row>
    <row r="628" ht="15.75" customHeight="1">
      <c r="A628" s="196"/>
      <c r="B628" s="197"/>
      <c r="C628" s="192"/>
      <c r="D628" s="193"/>
      <c r="E628" s="219"/>
      <c r="F628" s="195"/>
      <c r="G628" s="196"/>
      <c r="H628" s="197"/>
      <c r="I628" s="196"/>
      <c r="J628" s="197"/>
      <c r="K628" s="197"/>
      <c r="L628" s="197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8"/>
      <c r="Z628" s="198"/>
      <c r="AA628" s="197"/>
      <c r="AB628" s="197"/>
      <c r="AC628" s="199"/>
      <c r="AD628" s="199"/>
      <c r="AE628" s="199"/>
      <c r="AF628" s="199"/>
      <c r="AG628" s="199"/>
      <c r="AH628" s="199"/>
      <c r="AI628" s="199"/>
      <c r="AJ628" s="199"/>
      <c r="AK628" s="199"/>
      <c r="AL628" s="199"/>
      <c r="AM628" s="199"/>
      <c r="AN628" s="199"/>
      <c r="AO628" s="199"/>
      <c r="AP628" s="200"/>
      <c r="AQ628" s="200"/>
      <c r="AR628" s="200"/>
      <c r="AS628" s="200"/>
    </row>
    <row r="629" ht="15.75" customHeight="1">
      <c r="A629" s="196"/>
      <c r="B629" s="197"/>
      <c r="C629" s="192"/>
      <c r="D629" s="193"/>
      <c r="E629" s="219"/>
      <c r="F629" s="195"/>
      <c r="G629" s="196"/>
      <c r="H629" s="197"/>
      <c r="I629" s="196"/>
      <c r="J629" s="197"/>
      <c r="K629" s="197"/>
      <c r="L629" s="197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8"/>
      <c r="Z629" s="198"/>
      <c r="AA629" s="197"/>
      <c r="AB629" s="197"/>
      <c r="AC629" s="199"/>
      <c r="AD629" s="199"/>
      <c r="AE629" s="199"/>
      <c r="AF629" s="199"/>
      <c r="AG629" s="199"/>
      <c r="AH629" s="199"/>
      <c r="AI629" s="199"/>
      <c r="AJ629" s="199"/>
      <c r="AK629" s="199"/>
      <c r="AL629" s="199"/>
      <c r="AM629" s="199"/>
      <c r="AN629" s="199"/>
      <c r="AO629" s="199"/>
      <c r="AP629" s="200"/>
      <c r="AQ629" s="200"/>
      <c r="AR629" s="200"/>
      <c r="AS629" s="200"/>
    </row>
    <row r="630" ht="15.75" customHeight="1">
      <c r="A630" s="196"/>
      <c r="B630" s="197"/>
      <c r="C630" s="192"/>
      <c r="D630" s="193"/>
      <c r="E630" s="219"/>
      <c r="F630" s="195"/>
      <c r="G630" s="196"/>
      <c r="H630" s="197"/>
      <c r="I630" s="196"/>
      <c r="J630" s="197"/>
      <c r="K630" s="197"/>
      <c r="L630" s="197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8"/>
      <c r="Z630" s="198"/>
      <c r="AA630" s="197"/>
      <c r="AB630" s="197"/>
      <c r="AC630" s="199"/>
      <c r="AD630" s="199"/>
      <c r="AE630" s="199"/>
      <c r="AF630" s="199"/>
      <c r="AG630" s="199"/>
      <c r="AH630" s="199"/>
      <c r="AI630" s="199"/>
      <c r="AJ630" s="199"/>
      <c r="AK630" s="199"/>
      <c r="AL630" s="199"/>
      <c r="AM630" s="199"/>
      <c r="AN630" s="199"/>
      <c r="AO630" s="199"/>
      <c r="AP630" s="200"/>
      <c r="AQ630" s="200"/>
      <c r="AR630" s="200"/>
      <c r="AS630" s="200"/>
    </row>
    <row r="631" ht="15.75" customHeight="1">
      <c r="A631" s="196"/>
      <c r="B631" s="197"/>
      <c r="C631" s="192"/>
      <c r="D631" s="193"/>
      <c r="E631" s="219"/>
      <c r="F631" s="195"/>
      <c r="G631" s="196"/>
      <c r="H631" s="197"/>
      <c r="I631" s="196"/>
      <c r="J631" s="197"/>
      <c r="K631" s="197"/>
      <c r="L631" s="197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8"/>
      <c r="Z631" s="198"/>
      <c r="AA631" s="197"/>
      <c r="AB631" s="197"/>
      <c r="AC631" s="199"/>
      <c r="AD631" s="199"/>
      <c r="AE631" s="199"/>
      <c r="AF631" s="199"/>
      <c r="AG631" s="199"/>
      <c r="AH631" s="199"/>
      <c r="AI631" s="199"/>
      <c r="AJ631" s="199"/>
      <c r="AK631" s="199"/>
      <c r="AL631" s="199"/>
      <c r="AM631" s="199"/>
      <c r="AN631" s="199"/>
      <c r="AO631" s="199"/>
      <c r="AP631" s="200"/>
      <c r="AQ631" s="200"/>
      <c r="AR631" s="200"/>
      <c r="AS631" s="200"/>
    </row>
    <row r="632" ht="15.75" customHeight="1">
      <c r="A632" s="196"/>
      <c r="B632" s="197"/>
      <c r="C632" s="192"/>
      <c r="D632" s="193"/>
      <c r="E632" s="219"/>
      <c r="F632" s="195"/>
      <c r="G632" s="196"/>
      <c r="H632" s="197"/>
      <c r="I632" s="196"/>
      <c r="J632" s="197"/>
      <c r="K632" s="197"/>
      <c r="L632" s="197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8"/>
      <c r="Z632" s="198"/>
      <c r="AA632" s="197"/>
      <c r="AB632" s="197"/>
      <c r="AC632" s="199"/>
      <c r="AD632" s="199"/>
      <c r="AE632" s="199"/>
      <c r="AF632" s="199"/>
      <c r="AG632" s="199"/>
      <c r="AH632" s="199"/>
      <c r="AI632" s="199"/>
      <c r="AJ632" s="199"/>
      <c r="AK632" s="199"/>
      <c r="AL632" s="199"/>
      <c r="AM632" s="199"/>
      <c r="AN632" s="199"/>
      <c r="AO632" s="199"/>
      <c r="AP632" s="200"/>
      <c r="AQ632" s="200"/>
      <c r="AR632" s="200"/>
      <c r="AS632" s="200"/>
    </row>
    <row r="633" ht="15.75" customHeight="1">
      <c r="A633" s="196"/>
      <c r="B633" s="197"/>
      <c r="C633" s="192"/>
      <c r="D633" s="193"/>
      <c r="E633" s="219"/>
      <c r="F633" s="195"/>
      <c r="G633" s="196"/>
      <c r="H633" s="197"/>
      <c r="I633" s="196"/>
      <c r="J633" s="197"/>
      <c r="K633" s="197"/>
      <c r="L633" s="197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8"/>
      <c r="Z633" s="198"/>
      <c r="AA633" s="197"/>
      <c r="AB633" s="197"/>
      <c r="AC633" s="199"/>
      <c r="AD633" s="199"/>
      <c r="AE633" s="199"/>
      <c r="AF633" s="199"/>
      <c r="AG633" s="199"/>
      <c r="AH633" s="199"/>
      <c r="AI633" s="199"/>
      <c r="AJ633" s="199"/>
      <c r="AK633" s="199"/>
      <c r="AL633" s="199"/>
      <c r="AM633" s="199"/>
      <c r="AN633" s="199"/>
      <c r="AO633" s="199"/>
      <c r="AP633" s="200"/>
      <c r="AQ633" s="200"/>
      <c r="AR633" s="200"/>
      <c r="AS633" s="200"/>
    </row>
    <row r="634" ht="15.75" customHeight="1">
      <c r="A634" s="196"/>
      <c r="B634" s="197"/>
      <c r="C634" s="192"/>
      <c r="D634" s="193"/>
      <c r="E634" s="219"/>
      <c r="F634" s="195"/>
      <c r="G634" s="196"/>
      <c r="H634" s="197"/>
      <c r="I634" s="196"/>
      <c r="J634" s="197"/>
      <c r="K634" s="197"/>
      <c r="L634" s="197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8"/>
      <c r="Z634" s="198"/>
      <c r="AA634" s="197"/>
      <c r="AB634" s="197"/>
      <c r="AC634" s="199"/>
      <c r="AD634" s="199"/>
      <c r="AE634" s="199"/>
      <c r="AF634" s="199"/>
      <c r="AG634" s="199"/>
      <c r="AH634" s="199"/>
      <c r="AI634" s="199"/>
      <c r="AJ634" s="199"/>
      <c r="AK634" s="199"/>
      <c r="AL634" s="199"/>
      <c r="AM634" s="199"/>
      <c r="AN634" s="199"/>
      <c r="AO634" s="199"/>
      <c r="AP634" s="200"/>
      <c r="AQ634" s="200"/>
      <c r="AR634" s="200"/>
      <c r="AS634" s="200"/>
    </row>
    <row r="635" ht="15.75" customHeight="1">
      <c r="A635" s="196"/>
      <c r="B635" s="197"/>
      <c r="C635" s="192"/>
      <c r="D635" s="193"/>
      <c r="E635" s="219"/>
      <c r="F635" s="195"/>
      <c r="G635" s="196"/>
      <c r="H635" s="197"/>
      <c r="I635" s="196"/>
      <c r="J635" s="197"/>
      <c r="K635" s="197"/>
      <c r="L635" s="197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8"/>
      <c r="Z635" s="198"/>
      <c r="AA635" s="197"/>
      <c r="AB635" s="197"/>
      <c r="AC635" s="199"/>
      <c r="AD635" s="199"/>
      <c r="AE635" s="199"/>
      <c r="AF635" s="199"/>
      <c r="AG635" s="199"/>
      <c r="AH635" s="199"/>
      <c r="AI635" s="199"/>
      <c r="AJ635" s="199"/>
      <c r="AK635" s="199"/>
      <c r="AL635" s="199"/>
      <c r="AM635" s="199"/>
      <c r="AN635" s="199"/>
      <c r="AO635" s="199"/>
      <c r="AP635" s="200"/>
      <c r="AQ635" s="200"/>
      <c r="AR635" s="200"/>
      <c r="AS635" s="200"/>
    </row>
    <row r="636" ht="15.75" customHeight="1">
      <c r="A636" s="196"/>
      <c r="B636" s="197"/>
      <c r="C636" s="192"/>
      <c r="D636" s="193"/>
      <c r="E636" s="219"/>
      <c r="F636" s="195"/>
      <c r="G636" s="196"/>
      <c r="H636" s="197"/>
      <c r="I636" s="196"/>
      <c r="J636" s="197"/>
      <c r="K636" s="197"/>
      <c r="L636" s="197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8"/>
      <c r="Z636" s="198"/>
      <c r="AA636" s="197"/>
      <c r="AB636" s="197"/>
      <c r="AC636" s="199"/>
      <c r="AD636" s="199"/>
      <c r="AE636" s="199"/>
      <c r="AF636" s="199"/>
      <c r="AG636" s="199"/>
      <c r="AH636" s="199"/>
      <c r="AI636" s="199"/>
      <c r="AJ636" s="199"/>
      <c r="AK636" s="199"/>
      <c r="AL636" s="199"/>
      <c r="AM636" s="199"/>
      <c r="AN636" s="199"/>
      <c r="AO636" s="199"/>
      <c r="AP636" s="200"/>
      <c r="AQ636" s="200"/>
      <c r="AR636" s="200"/>
      <c r="AS636" s="200"/>
    </row>
    <row r="637" ht="15.75" customHeight="1">
      <c r="A637" s="196"/>
      <c r="B637" s="197"/>
      <c r="C637" s="192"/>
      <c r="D637" s="193"/>
      <c r="E637" s="219"/>
      <c r="F637" s="195"/>
      <c r="G637" s="196"/>
      <c r="H637" s="197"/>
      <c r="I637" s="196"/>
      <c r="J637" s="197"/>
      <c r="K637" s="197"/>
      <c r="L637" s="197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8"/>
      <c r="Z637" s="198"/>
      <c r="AA637" s="197"/>
      <c r="AB637" s="197"/>
      <c r="AC637" s="199"/>
      <c r="AD637" s="199"/>
      <c r="AE637" s="199"/>
      <c r="AF637" s="199"/>
      <c r="AG637" s="199"/>
      <c r="AH637" s="199"/>
      <c r="AI637" s="199"/>
      <c r="AJ637" s="199"/>
      <c r="AK637" s="199"/>
      <c r="AL637" s="199"/>
      <c r="AM637" s="199"/>
      <c r="AN637" s="199"/>
      <c r="AO637" s="199"/>
      <c r="AP637" s="200"/>
      <c r="AQ637" s="200"/>
      <c r="AR637" s="200"/>
      <c r="AS637" s="200"/>
    </row>
    <row r="638" ht="15.75" customHeight="1">
      <c r="A638" s="196"/>
      <c r="B638" s="197"/>
      <c r="C638" s="192"/>
      <c r="D638" s="193"/>
      <c r="E638" s="219"/>
      <c r="F638" s="195"/>
      <c r="G638" s="196"/>
      <c r="H638" s="197"/>
      <c r="I638" s="196"/>
      <c r="J638" s="197"/>
      <c r="K638" s="197"/>
      <c r="L638" s="197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8"/>
      <c r="Z638" s="198"/>
      <c r="AA638" s="197"/>
      <c r="AB638" s="197"/>
      <c r="AC638" s="199"/>
      <c r="AD638" s="199"/>
      <c r="AE638" s="199"/>
      <c r="AF638" s="199"/>
      <c r="AG638" s="199"/>
      <c r="AH638" s="199"/>
      <c r="AI638" s="199"/>
      <c r="AJ638" s="199"/>
      <c r="AK638" s="199"/>
      <c r="AL638" s="199"/>
      <c r="AM638" s="199"/>
      <c r="AN638" s="199"/>
      <c r="AO638" s="199"/>
      <c r="AP638" s="200"/>
      <c r="AQ638" s="200"/>
      <c r="AR638" s="200"/>
      <c r="AS638" s="200"/>
    </row>
    <row r="639" ht="15.75" customHeight="1">
      <c r="A639" s="196"/>
      <c r="B639" s="197"/>
      <c r="C639" s="192"/>
      <c r="D639" s="193"/>
      <c r="E639" s="219"/>
      <c r="F639" s="195"/>
      <c r="G639" s="196"/>
      <c r="H639" s="197"/>
      <c r="I639" s="196"/>
      <c r="J639" s="197"/>
      <c r="K639" s="197"/>
      <c r="L639" s="197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8"/>
      <c r="Z639" s="198"/>
      <c r="AA639" s="197"/>
      <c r="AB639" s="197"/>
      <c r="AC639" s="199"/>
      <c r="AD639" s="199"/>
      <c r="AE639" s="199"/>
      <c r="AF639" s="199"/>
      <c r="AG639" s="199"/>
      <c r="AH639" s="199"/>
      <c r="AI639" s="199"/>
      <c r="AJ639" s="199"/>
      <c r="AK639" s="199"/>
      <c r="AL639" s="199"/>
      <c r="AM639" s="199"/>
      <c r="AN639" s="199"/>
      <c r="AO639" s="199"/>
      <c r="AP639" s="200"/>
      <c r="AQ639" s="200"/>
      <c r="AR639" s="200"/>
      <c r="AS639" s="200"/>
    </row>
    <row r="640" ht="15.75" customHeight="1">
      <c r="A640" s="196"/>
      <c r="B640" s="197"/>
      <c r="C640" s="192"/>
      <c r="D640" s="193"/>
      <c r="E640" s="219"/>
      <c r="F640" s="195"/>
      <c r="G640" s="196"/>
      <c r="H640" s="197"/>
      <c r="I640" s="196"/>
      <c r="J640" s="197"/>
      <c r="K640" s="197"/>
      <c r="L640" s="197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8"/>
      <c r="Z640" s="198"/>
      <c r="AA640" s="197"/>
      <c r="AB640" s="197"/>
      <c r="AC640" s="199"/>
      <c r="AD640" s="199"/>
      <c r="AE640" s="199"/>
      <c r="AF640" s="199"/>
      <c r="AG640" s="199"/>
      <c r="AH640" s="199"/>
      <c r="AI640" s="199"/>
      <c r="AJ640" s="199"/>
      <c r="AK640" s="199"/>
      <c r="AL640" s="199"/>
      <c r="AM640" s="199"/>
      <c r="AN640" s="199"/>
      <c r="AO640" s="199"/>
      <c r="AP640" s="200"/>
      <c r="AQ640" s="200"/>
      <c r="AR640" s="200"/>
      <c r="AS640" s="200"/>
    </row>
    <row r="641" ht="15.75" customHeight="1">
      <c r="A641" s="196"/>
      <c r="B641" s="197"/>
      <c r="C641" s="192"/>
      <c r="D641" s="193"/>
      <c r="E641" s="219"/>
      <c r="F641" s="195"/>
      <c r="G641" s="196"/>
      <c r="H641" s="197"/>
      <c r="I641" s="196"/>
      <c r="J641" s="197"/>
      <c r="K641" s="197"/>
      <c r="L641" s="197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8"/>
      <c r="Z641" s="198"/>
      <c r="AA641" s="197"/>
      <c r="AB641" s="197"/>
      <c r="AC641" s="199"/>
      <c r="AD641" s="199"/>
      <c r="AE641" s="199"/>
      <c r="AF641" s="199"/>
      <c r="AG641" s="199"/>
      <c r="AH641" s="199"/>
      <c r="AI641" s="199"/>
      <c r="AJ641" s="199"/>
      <c r="AK641" s="199"/>
      <c r="AL641" s="199"/>
      <c r="AM641" s="199"/>
      <c r="AN641" s="199"/>
      <c r="AO641" s="199"/>
      <c r="AP641" s="200"/>
      <c r="AQ641" s="200"/>
      <c r="AR641" s="200"/>
      <c r="AS641" s="200"/>
    </row>
    <row r="642" ht="15.75" customHeight="1">
      <c r="A642" s="196"/>
      <c r="B642" s="197"/>
      <c r="C642" s="192"/>
      <c r="D642" s="193"/>
      <c r="E642" s="219"/>
      <c r="F642" s="195"/>
      <c r="G642" s="196"/>
      <c r="H642" s="197"/>
      <c r="I642" s="196"/>
      <c r="J642" s="197"/>
      <c r="K642" s="197"/>
      <c r="L642" s="197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8"/>
      <c r="Z642" s="198"/>
      <c r="AA642" s="197"/>
      <c r="AB642" s="197"/>
      <c r="AC642" s="199"/>
      <c r="AD642" s="199"/>
      <c r="AE642" s="199"/>
      <c r="AF642" s="199"/>
      <c r="AG642" s="199"/>
      <c r="AH642" s="199"/>
      <c r="AI642" s="199"/>
      <c r="AJ642" s="199"/>
      <c r="AK642" s="199"/>
      <c r="AL642" s="199"/>
      <c r="AM642" s="199"/>
      <c r="AN642" s="199"/>
      <c r="AO642" s="199"/>
      <c r="AP642" s="200"/>
      <c r="AQ642" s="200"/>
      <c r="AR642" s="200"/>
      <c r="AS642" s="200"/>
    </row>
    <row r="643" ht="15.75" customHeight="1">
      <c r="A643" s="196"/>
      <c r="B643" s="197"/>
      <c r="C643" s="192"/>
      <c r="D643" s="193"/>
      <c r="E643" s="219"/>
      <c r="F643" s="195"/>
      <c r="G643" s="196"/>
      <c r="H643" s="197"/>
      <c r="I643" s="196"/>
      <c r="J643" s="197"/>
      <c r="K643" s="197"/>
      <c r="L643" s="197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8"/>
      <c r="Z643" s="198"/>
      <c r="AA643" s="197"/>
      <c r="AB643" s="197"/>
      <c r="AC643" s="199"/>
      <c r="AD643" s="199"/>
      <c r="AE643" s="199"/>
      <c r="AF643" s="199"/>
      <c r="AG643" s="199"/>
      <c r="AH643" s="199"/>
      <c r="AI643" s="199"/>
      <c r="AJ643" s="199"/>
      <c r="AK643" s="199"/>
      <c r="AL643" s="199"/>
      <c r="AM643" s="199"/>
      <c r="AN643" s="199"/>
      <c r="AO643" s="199"/>
      <c r="AP643" s="200"/>
      <c r="AQ643" s="200"/>
      <c r="AR643" s="200"/>
      <c r="AS643" s="200"/>
    </row>
    <row r="644" ht="15.75" customHeight="1">
      <c r="A644" s="196"/>
      <c r="B644" s="197"/>
      <c r="C644" s="192"/>
      <c r="D644" s="193"/>
      <c r="E644" s="219"/>
      <c r="F644" s="195"/>
      <c r="G644" s="196"/>
      <c r="H644" s="197"/>
      <c r="I644" s="196"/>
      <c r="J644" s="197"/>
      <c r="K644" s="197"/>
      <c r="L644" s="197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8"/>
      <c r="Z644" s="198"/>
      <c r="AA644" s="197"/>
      <c r="AB644" s="197"/>
      <c r="AC644" s="199"/>
      <c r="AD644" s="199"/>
      <c r="AE644" s="199"/>
      <c r="AF644" s="199"/>
      <c r="AG644" s="199"/>
      <c r="AH644" s="199"/>
      <c r="AI644" s="199"/>
      <c r="AJ644" s="199"/>
      <c r="AK644" s="199"/>
      <c r="AL644" s="199"/>
      <c r="AM644" s="199"/>
      <c r="AN644" s="199"/>
      <c r="AO644" s="199"/>
      <c r="AP644" s="200"/>
      <c r="AQ644" s="200"/>
      <c r="AR644" s="200"/>
      <c r="AS644" s="200"/>
    </row>
    <row r="645" ht="15.75" customHeight="1">
      <c r="A645" s="196"/>
      <c r="B645" s="197"/>
      <c r="C645" s="192"/>
      <c r="D645" s="193"/>
      <c r="E645" s="219"/>
      <c r="F645" s="195"/>
      <c r="G645" s="196"/>
      <c r="H645" s="197"/>
      <c r="I645" s="196"/>
      <c r="J645" s="197"/>
      <c r="K645" s="197"/>
      <c r="L645" s="197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8"/>
      <c r="Z645" s="198"/>
      <c r="AA645" s="197"/>
      <c r="AB645" s="197"/>
      <c r="AC645" s="199"/>
      <c r="AD645" s="199"/>
      <c r="AE645" s="199"/>
      <c r="AF645" s="199"/>
      <c r="AG645" s="199"/>
      <c r="AH645" s="199"/>
      <c r="AI645" s="199"/>
      <c r="AJ645" s="199"/>
      <c r="AK645" s="199"/>
      <c r="AL645" s="199"/>
      <c r="AM645" s="199"/>
      <c r="AN645" s="199"/>
      <c r="AO645" s="199"/>
      <c r="AP645" s="200"/>
      <c r="AQ645" s="200"/>
      <c r="AR645" s="200"/>
      <c r="AS645" s="200"/>
    </row>
    <row r="646" ht="15.75" customHeight="1">
      <c r="A646" s="196"/>
      <c r="B646" s="197"/>
      <c r="C646" s="192"/>
      <c r="D646" s="193"/>
      <c r="E646" s="219"/>
      <c r="F646" s="195"/>
      <c r="G646" s="196"/>
      <c r="H646" s="197"/>
      <c r="I646" s="196"/>
      <c r="J646" s="197"/>
      <c r="K646" s="197"/>
      <c r="L646" s="197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8"/>
      <c r="Z646" s="198"/>
      <c r="AA646" s="197"/>
      <c r="AB646" s="197"/>
      <c r="AC646" s="199"/>
      <c r="AD646" s="199"/>
      <c r="AE646" s="199"/>
      <c r="AF646" s="199"/>
      <c r="AG646" s="199"/>
      <c r="AH646" s="199"/>
      <c r="AI646" s="199"/>
      <c r="AJ646" s="199"/>
      <c r="AK646" s="199"/>
      <c r="AL646" s="199"/>
      <c r="AM646" s="199"/>
      <c r="AN646" s="199"/>
      <c r="AO646" s="199"/>
      <c r="AP646" s="200"/>
      <c r="AQ646" s="200"/>
      <c r="AR646" s="200"/>
      <c r="AS646" s="200"/>
    </row>
    <row r="647" ht="15.75" customHeight="1">
      <c r="A647" s="196"/>
      <c r="B647" s="197"/>
      <c r="C647" s="192"/>
      <c r="D647" s="193"/>
      <c r="E647" s="219"/>
      <c r="F647" s="195"/>
      <c r="G647" s="196"/>
      <c r="H647" s="197"/>
      <c r="I647" s="196"/>
      <c r="J647" s="197"/>
      <c r="K647" s="197"/>
      <c r="L647" s="197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8"/>
      <c r="Z647" s="198"/>
      <c r="AA647" s="197"/>
      <c r="AB647" s="197"/>
      <c r="AC647" s="199"/>
      <c r="AD647" s="199"/>
      <c r="AE647" s="199"/>
      <c r="AF647" s="199"/>
      <c r="AG647" s="199"/>
      <c r="AH647" s="199"/>
      <c r="AI647" s="199"/>
      <c r="AJ647" s="199"/>
      <c r="AK647" s="199"/>
      <c r="AL647" s="199"/>
      <c r="AM647" s="199"/>
      <c r="AN647" s="199"/>
      <c r="AO647" s="199"/>
      <c r="AP647" s="200"/>
      <c r="AQ647" s="200"/>
      <c r="AR647" s="200"/>
      <c r="AS647" s="200"/>
    </row>
    <row r="648" ht="15.75" customHeight="1">
      <c r="A648" s="196"/>
      <c r="B648" s="197"/>
      <c r="C648" s="192"/>
      <c r="D648" s="193"/>
      <c r="E648" s="219"/>
      <c r="F648" s="195"/>
      <c r="G648" s="196"/>
      <c r="H648" s="197"/>
      <c r="I648" s="196"/>
      <c r="J648" s="197"/>
      <c r="K648" s="197"/>
      <c r="L648" s="197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8"/>
      <c r="Z648" s="198"/>
      <c r="AA648" s="197"/>
      <c r="AB648" s="197"/>
      <c r="AC648" s="199"/>
      <c r="AD648" s="199"/>
      <c r="AE648" s="199"/>
      <c r="AF648" s="199"/>
      <c r="AG648" s="199"/>
      <c r="AH648" s="199"/>
      <c r="AI648" s="199"/>
      <c r="AJ648" s="199"/>
      <c r="AK648" s="199"/>
      <c r="AL648" s="199"/>
      <c r="AM648" s="199"/>
      <c r="AN648" s="199"/>
      <c r="AO648" s="199"/>
      <c r="AP648" s="200"/>
      <c r="AQ648" s="200"/>
      <c r="AR648" s="200"/>
      <c r="AS648" s="200"/>
    </row>
    <row r="649" ht="15.75" customHeight="1">
      <c r="A649" s="196"/>
      <c r="B649" s="197"/>
      <c r="C649" s="192"/>
      <c r="D649" s="193"/>
      <c r="E649" s="219"/>
      <c r="F649" s="195"/>
      <c r="G649" s="196"/>
      <c r="H649" s="197"/>
      <c r="I649" s="196"/>
      <c r="J649" s="197"/>
      <c r="K649" s="197"/>
      <c r="L649" s="197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8"/>
      <c r="Z649" s="198"/>
      <c r="AA649" s="197"/>
      <c r="AB649" s="197"/>
      <c r="AC649" s="199"/>
      <c r="AD649" s="199"/>
      <c r="AE649" s="199"/>
      <c r="AF649" s="199"/>
      <c r="AG649" s="199"/>
      <c r="AH649" s="199"/>
      <c r="AI649" s="199"/>
      <c r="AJ649" s="199"/>
      <c r="AK649" s="199"/>
      <c r="AL649" s="199"/>
      <c r="AM649" s="199"/>
      <c r="AN649" s="199"/>
      <c r="AO649" s="199"/>
      <c r="AP649" s="200"/>
      <c r="AQ649" s="200"/>
      <c r="AR649" s="200"/>
      <c r="AS649" s="200"/>
    </row>
    <row r="650" ht="15.75" customHeight="1">
      <c r="A650" s="196"/>
      <c r="B650" s="197"/>
      <c r="C650" s="192"/>
      <c r="D650" s="193"/>
      <c r="E650" s="219"/>
      <c r="F650" s="195"/>
      <c r="G650" s="196"/>
      <c r="H650" s="197"/>
      <c r="I650" s="196"/>
      <c r="J650" s="197"/>
      <c r="K650" s="197"/>
      <c r="L650" s="197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8"/>
      <c r="Z650" s="198"/>
      <c r="AA650" s="197"/>
      <c r="AB650" s="197"/>
      <c r="AC650" s="199"/>
      <c r="AD650" s="199"/>
      <c r="AE650" s="199"/>
      <c r="AF650" s="199"/>
      <c r="AG650" s="199"/>
      <c r="AH650" s="199"/>
      <c r="AI650" s="199"/>
      <c r="AJ650" s="199"/>
      <c r="AK650" s="199"/>
      <c r="AL650" s="199"/>
      <c r="AM650" s="199"/>
      <c r="AN650" s="199"/>
      <c r="AO650" s="199"/>
      <c r="AP650" s="200"/>
      <c r="AQ650" s="200"/>
      <c r="AR650" s="200"/>
      <c r="AS650" s="200"/>
    </row>
    <row r="651" ht="15.75" customHeight="1">
      <c r="A651" s="196"/>
      <c r="B651" s="197"/>
      <c r="C651" s="192"/>
      <c r="D651" s="193"/>
      <c r="E651" s="219"/>
      <c r="F651" s="195"/>
      <c r="G651" s="196"/>
      <c r="H651" s="197"/>
      <c r="I651" s="196"/>
      <c r="J651" s="197"/>
      <c r="K651" s="197"/>
      <c r="L651" s="197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8"/>
      <c r="Z651" s="198"/>
      <c r="AA651" s="197"/>
      <c r="AB651" s="197"/>
      <c r="AC651" s="199"/>
      <c r="AD651" s="199"/>
      <c r="AE651" s="199"/>
      <c r="AF651" s="199"/>
      <c r="AG651" s="199"/>
      <c r="AH651" s="199"/>
      <c r="AI651" s="199"/>
      <c r="AJ651" s="199"/>
      <c r="AK651" s="199"/>
      <c r="AL651" s="199"/>
      <c r="AM651" s="199"/>
      <c r="AN651" s="199"/>
      <c r="AO651" s="199"/>
      <c r="AP651" s="200"/>
      <c r="AQ651" s="200"/>
      <c r="AR651" s="200"/>
      <c r="AS651" s="200"/>
    </row>
    <row r="652" ht="15.75" customHeight="1">
      <c r="A652" s="196"/>
      <c r="B652" s="197"/>
      <c r="C652" s="192"/>
      <c r="D652" s="193"/>
      <c r="E652" s="219"/>
      <c r="F652" s="195"/>
      <c r="G652" s="196"/>
      <c r="H652" s="197"/>
      <c r="I652" s="196"/>
      <c r="J652" s="197"/>
      <c r="K652" s="197"/>
      <c r="L652" s="197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8"/>
      <c r="Z652" s="198"/>
      <c r="AA652" s="197"/>
      <c r="AB652" s="197"/>
      <c r="AC652" s="199"/>
      <c r="AD652" s="199"/>
      <c r="AE652" s="199"/>
      <c r="AF652" s="199"/>
      <c r="AG652" s="199"/>
      <c r="AH652" s="199"/>
      <c r="AI652" s="199"/>
      <c r="AJ652" s="199"/>
      <c r="AK652" s="199"/>
      <c r="AL652" s="199"/>
      <c r="AM652" s="199"/>
      <c r="AN652" s="199"/>
      <c r="AO652" s="199"/>
      <c r="AP652" s="200"/>
      <c r="AQ652" s="200"/>
      <c r="AR652" s="200"/>
      <c r="AS652" s="200"/>
    </row>
    <row r="653" ht="15.75" customHeight="1">
      <c r="A653" s="196"/>
      <c r="B653" s="197"/>
      <c r="C653" s="192"/>
      <c r="D653" s="193"/>
      <c r="E653" s="219"/>
      <c r="F653" s="195"/>
      <c r="G653" s="196"/>
      <c r="H653" s="197"/>
      <c r="I653" s="196"/>
      <c r="J653" s="197"/>
      <c r="K653" s="197"/>
      <c r="L653" s="197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8"/>
      <c r="Z653" s="198"/>
      <c r="AA653" s="197"/>
      <c r="AB653" s="197"/>
      <c r="AC653" s="199"/>
      <c r="AD653" s="199"/>
      <c r="AE653" s="199"/>
      <c r="AF653" s="199"/>
      <c r="AG653" s="199"/>
      <c r="AH653" s="199"/>
      <c r="AI653" s="199"/>
      <c r="AJ653" s="199"/>
      <c r="AK653" s="199"/>
      <c r="AL653" s="199"/>
      <c r="AM653" s="199"/>
      <c r="AN653" s="199"/>
      <c r="AO653" s="199"/>
      <c r="AP653" s="200"/>
      <c r="AQ653" s="200"/>
      <c r="AR653" s="200"/>
      <c r="AS653" s="200"/>
    </row>
    <row r="654" ht="15.75" customHeight="1">
      <c r="A654" s="196"/>
      <c r="B654" s="197"/>
      <c r="C654" s="192"/>
      <c r="D654" s="193"/>
      <c r="E654" s="219"/>
      <c r="F654" s="195"/>
      <c r="G654" s="196"/>
      <c r="H654" s="197"/>
      <c r="I654" s="196"/>
      <c r="J654" s="197"/>
      <c r="K654" s="197"/>
      <c r="L654" s="197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8"/>
      <c r="Z654" s="198"/>
      <c r="AA654" s="197"/>
      <c r="AB654" s="197"/>
      <c r="AC654" s="199"/>
      <c r="AD654" s="199"/>
      <c r="AE654" s="199"/>
      <c r="AF654" s="199"/>
      <c r="AG654" s="199"/>
      <c r="AH654" s="199"/>
      <c r="AI654" s="199"/>
      <c r="AJ654" s="199"/>
      <c r="AK654" s="199"/>
      <c r="AL654" s="199"/>
      <c r="AM654" s="199"/>
      <c r="AN654" s="199"/>
      <c r="AO654" s="199"/>
      <c r="AP654" s="200"/>
      <c r="AQ654" s="200"/>
      <c r="AR654" s="200"/>
      <c r="AS654" s="200"/>
    </row>
    <row r="655" ht="15.75" customHeight="1">
      <c r="A655" s="196"/>
      <c r="B655" s="197"/>
      <c r="C655" s="192"/>
      <c r="D655" s="193"/>
      <c r="E655" s="219"/>
      <c r="F655" s="195"/>
      <c r="G655" s="196"/>
      <c r="H655" s="197"/>
      <c r="I655" s="196"/>
      <c r="J655" s="197"/>
      <c r="K655" s="197"/>
      <c r="L655" s="197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8"/>
      <c r="Z655" s="198"/>
      <c r="AA655" s="197"/>
      <c r="AB655" s="197"/>
      <c r="AC655" s="199"/>
      <c r="AD655" s="199"/>
      <c r="AE655" s="199"/>
      <c r="AF655" s="199"/>
      <c r="AG655" s="199"/>
      <c r="AH655" s="199"/>
      <c r="AI655" s="199"/>
      <c r="AJ655" s="199"/>
      <c r="AK655" s="199"/>
      <c r="AL655" s="199"/>
      <c r="AM655" s="199"/>
      <c r="AN655" s="199"/>
      <c r="AO655" s="199"/>
      <c r="AP655" s="200"/>
      <c r="AQ655" s="200"/>
      <c r="AR655" s="200"/>
      <c r="AS655" s="200"/>
    </row>
    <row r="656" ht="15.75" customHeight="1">
      <c r="A656" s="196"/>
      <c r="B656" s="197"/>
      <c r="C656" s="192"/>
      <c r="D656" s="193"/>
      <c r="E656" s="219"/>
      <c r="F656" s="195"/>
      <c r="G656" s="196"/>
      <c r="H656" s="197"/>
      <c r="I656" s="196"/>
      <c r="J656" s="197"/>
      <c r="K656" s="197"/>
      <c r="L656" s="197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8"/>
      <c r="Z656" s="198"/>
      <c r="AA656" s="197"/>
      <c r="AB656" s="197"/>
      <c r="AC656" s="199"/>
      <c r="AD656" s="199"/>
      <c r="AE656" s="199"/>
      <c r="AF656" s="199"/>
      <c r="AG656" s="199"/>
      <c r="AH656" s="199"/>
      <c r="AI656" s="199"/>
      <c r="AJ656" s="199"/>
      <c r="AK656" s="199"/>
      <c r="AL656" s="199"/>
      <c r="AM656" s="199"/>
      <c r="AN656" s="199"/>
      <c r="AO656" s="199"/>
      <c r="AP656" s="200"/>
      <c r="AQ656" s="200"/>
      <c r="AR656" s="200"/>
      <c r="AS656" s="200"/>
    </row>
    <row r="657" ht="15.75" customHeight="1">
      <c r="A657" s="196"/>
      <c r="B657" s="197"/>
      <c r="C657" s="192"/>
      <c r="D657" s="193"/>
      <c r="E657" s="219"/>
      <c r="F657" s="195"/>
      <c r="G657" s="196"/>
      <c r="H657" s="197"/>
      <c r="I657" s="196"/>
      <c r="J657" s="197"/>
      <c r="K657" s="197"/>
      <c r="L657" s="197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8"/>
      <c r="Z657" s="198"/>
      <c r="AA657" s="197"/>
      <c r="AB657" s="197"/>
      <c r="AC657" s="199"/>
      <c r="AD657" s="199"/>
      <c r="AE657" s="199"/>
      <c r="AF657" s="199"/>
      <c r="AG657" s="199"/>
      <c r="AH657" s="199"/>
      <c r="AI657" s="199"/>
      <c r="AJ657" s="199"/>
      <c r="AK657" s="199"/>
      <c r="AL657" s="199"/>
      <c r="AM657" s="199"/>
      <c r="AN657" s="199"/>
      <c r="AO657" s="199"/>
      <c r="AP657" s="200"/>
      <c r="AQ657" s="200"/>
      <c r="AR657" s="200"/>
      <c r="AS657" s="200"/>
    </row>
    <row r="658" ht="15.75" customHeight="1">
      <c r="A658" s="196"/>
      <c r="B658" s="197"/>
      <c r="C658" s="192"/>
      <c r="D658" s="193"/>
      <c r="E658" s="219"/>
      <c r="F658" s="195"/>
      <c r="G658" s="196"/>
      <c r="H658" s="197"/>
      <c r="I658" s="196"/>
      <c r="J658" s="197"/>
      <c r="K658" s="197"/>
      <c r="L658" s="197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8"/>
      <c r="Z658" s="198"/>
      <c r="AA658" s="197"/>
      <c r="AB658" s="197"/>
      <c r="AC658" s="199"/>
      <c r="AD658" s="199"/>
      <c r="AE658" s="199"/>
      <c r="AF658" s="199"/>
      <c r="AG658" s="199"/>
      <c r="AH658" s="199"/>
      <c r="AI658" s="199"/>
      <c r="AJ658" s="199"/>
      <c r="AK658" s="199"/>
      <c r="AL658" s="199"/>
      <c r="AM658" s="199"/>
      <c r="AN658" s="199"/>
      <c r="AO658" s="199"/>
      <c r="AP658" s="200"/>
      <c r="AQ658" s="200"/>
      <c r="AR658" s="200"/>
      <c r="AS658" s="200"/>
    </row>
    <row r="659" ht="15.75" customHeight="1">
      <c r="A659" s="196"/>
      <c r="B659" s="197"/>
      <c r="C659" s="192"/>
      <c r="D659" s="193"/>
      <c r="E659" s="219"/>
      <c r="F659" s="195"/>
      <c r="G659" s="196"/>
      <c r="H659" s="197"/>
      <c r="I659" s="196"/>
      <c r="J659" s="197"/>
      <c r="K659" s="197"/>
      <c r="L659" s="197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8"/>
      <c r="Z659" s="198"/>
      <c r="AA659" s="197"/>
      <c r="AB659" s="197"/>
      <c r="AC659" s="199"/>
      <c r="AD659" s="199"/>
      <c r="AE659" s="199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200"/>
      <c r="AQ659" s="200"/>
      <c r="AR659" s="200"/>
      <c r="AS659" s="200"/>
    </row>
    <row r="660" ht="15.75" customHeight="1">
      <c r="A660" s="196"/>
      <c r="B660" s="197"/>
      <c r="C660" s="192"/>
      <c r="D660" s="193"/>
      <c r="E660" s="219"/>
      <c r="F660" s="195"/>
      <c r="G660" s="196"/>
      <c r="H660" s="197"/>
      <c r="I660" s="196"/>
      <c r="J660" s="197"/>
      <c r="K660" s="197"/>
      <c r="L660" s="197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8"/>
      <c r="Z660" s="198"/>
      <c r="AA660" s="197"/>
      <c r="AB660" s="197"/>
      <c r="AC660" s="199"/>
      <c r="AD660" s="199"/>
      <c r="AE660" s="199"/>
      <c r="AF660" s="199"/>
      <c r="AG660" s="199"/>
      <c r="AH660" s="199"/>
      <c r="AI660" s="199"/>
      <c r="AJ660" s="199"/>
      <c r="AK660" s="199"/>
      <c r="AL660" s="199"/>
      <c r="AM660" s="199"/>
      <c r="AN660" s="199"/>
      <c r="AO660" s="199"/>
      <c r="AP660" s="200"/>
      <c r="AQ660" s="200"/>
      <c r="AR660" s="200"/>
      <c r="AS660" s="200"/>
    </row>
    <row r="661" ht="15.75" customHeight="1">
      <c r="A661" s="196"/>
      <c r="B661" s="197"/>
      <c r="C661" s="192"/>
      <c r="D661" s="193"/>
      <c r="E661" s="219"/>
      <c r="F661" s="195"/>
      <c r="G661" s="196"/>
      <c r="H661" s="197"/>
      <c r="I661" s="196"/>
      <c r="J661" s="197"/>
      <c r="K661" s="197"/>
      <c r="L661" s="197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8"/>
      <c r="Z661" s="198"/>
      <c r="AA661" s="197"/>
      <c r="AB661" s="197"/>
      <c r="AC661" s="199"/>
      <c r="AD661" s="199"/>
      <c r="AE661" s="199"/>
      <c r="AF661" s="199"/>
      <c r="AG661" s="199"/>
      <c r="AH661" s="199"/>
      <c r="AI661" s="199"/>
      <c r="AJ661" s="199"/>
      <c r="AK661" s="199"/>
      <c r="AL661" s="199"/>
      <c r="AM661" s="199"/>
      <c r="AN661" s="199"/>
      <c r="AO661" s="199"/>
      <c r="AP661" s="200"/>
      <c r="AQ661" s="200"/>
      <c r="AR661" s="200"/>
      <c r="AS661" s="200"/>
    </row>
    <row r="662" ht="15.75" customHeight="1">
      <c r="A662" s="196"/>
      <c r="B662" s="197"/>
      <c r="C662" s="192"/>
      <c r="D662" s="193"/>
      <c r="E662" s="219"/>
      <c r="F662" s="195"/>
      <c r="G662" s="196"/>
      <c r="H662" s="197"/>
      <c r="I662" s="196"/>
      <c r="J662" s="197"/>
      <c r="K662" s="197"/>
      <c r="L662" s="197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8"/>
      <c r="Z662" s="198"/>
      <c r="AA662" s="197"/>
      <c r="AB662" s="197"/>
      <c r="AC662" s="199"/>
      <c r="AD662" s="199"/>
      <c r="AE662" s="199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200"/>
      <c r="AQ662" s="200"/>
      <c r="AR662" s="200"/>
      <c r="AS662" s="200"/>
    </row>
    <row r="663" ht="15.75" customHeight="1">
      <c r="A663" s="196"/>
      <c r="B663" s="197"/>
      <c r="C663" s="192"/>
      <c r="D663" s="193"/>
      <c r="E663" s="219"/>
      <c r="F663" s="195"/>
      <c r="G663" s="196"/>
      <c r="H663" s="197"/>
      <c r="I663" s="196"/>
      <c r="J663" s="197"/>
      <c r="K663" s="197"/>
      <c r="L663" s="197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8"/>
      <c r="Z663" s="198"/>
      <c r="AA663" s="197"/>
      <c r="AB663" s="197"/>
      <c r="AC663" s="199"/>
      <c r="AD663" s="199"/>
      <c r="AE663" s="199"/>
      <c r="AF663" s="199"/>
      <c r="AG663" s="199"/>
      <c r="AH663" s="199"/>
      <c r="AI663" s="199"/>
      <c r="AJ663" s="199"/>
      <c r="AK663" s="199"/>
      <c r="AL663" s="199"/>
      <c r="AM663" s="199"/>
      <c r="AN663" s="199"/>
      <c r="AO663" s="199"/>
      <c r="AP663" s="200"/>
      <c r="AQ663" s="200"/>
      <c r="AR663" s="200"/>
      <c r="AS663" s="200"/>
    </row>
    <row r="664" ht="15.75" customHeight="1">
      <c r="A664" s="196"/>
      <c r="B664" s="197"/>
      <c r="C664" s="192"/>
      <c r="D664" s="193"/>
      <c r="E664" s="219"/>
      <c r="F664" s="195"/>
      <c r="G664" s="196"/>
      <c r="H664" s="197"/>
      <c r="I664" s="196"/>
      <c r="J664" s="197"/>
      <c r="K664" s="197"/>
      <c r="L664" s="197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8"/>
      <c r="Z664" s="198"/>
      <c r="AA664" s="197"/>
      <c r="AB664" s="197"/>
      <c r="AC664" s="199"/>
      <c r="AD664" s="199"/>
      <c r="AE664" s="199"/>
      <c r="AF664" s="199"/>
      <c r="AG664" s="199"/>
      <c r="AH664" s="199"/>
      <c r="AI664" s="199"/>
      <c r="AJ664" s="199"/>
      <c r="AK664" s="199"/>
      <c r="AL664" s="199"/>
      <c r="AM664" s="199"/>
      <c r="AN664" s="199"/>
      <c r="AO664" s="199"/>
      <c r="AP664" s="200"/>
      <c r="AQ664" s="200"/>
      <c r="AR664" s="200"/>
      <c r="AS664" s="200"/>
    </row>
    <row r="665" ht="15.75" customHeight="1">
      <c r="A665" s="196"/>
      <c r="B665" s="197"/>
      <c r="C665" s="192"/>
      <c r="D665" s="193"/>
      <c r="E665" s="219"/>
      <c r="F665" s="195"/>
      <c r="G665" s="196"/>
      <c r="H665" s="197"/>
      <c r="I665" s="196"/>
      <c r="J665" s="197"/>
      <c r="K665" s="197"/>
      <c r="L665" s="197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8"/>
      <c r="Z665" s="198"/>
      <c r="AA665" s="197"/>
      <c r="AB665" s="197"/>
      <c r="AC665" s="199"/>
      <c r="AD665" s="199"/>
      <c r="AE665" s="199"/>
      <c r="AF665" s="199"/>
      <c r="AG665" s="199"/>
      <c r="AH665" s="199"/>
      <c r="AI665" s="199"/>
      <c r="AJ665" s="199"/>
      <c r="AK665" s="199"/>
      <c r="AL665" s="199"/>
      <c r="AM665" s="199"/>
      <c r="AN665" s="199"/>
      <c r="AO665" s="199"/>
      <c r="AP665" s="200"/>
      <c r="AQ665" s="200"/>
      <c r="AR665" s="200"/>
      <c r="AS665" s="200"/>
    </row>
    <row r="666" ht="15.75" customHeight="1">
      <c r="A666" s="196"/>
      <c r="B666" s="197"/>
      <c r="C666" s="192"/>
      <c r="D666" s="193"/>
      <c r="E666" s="219"/>
      <c r="F666" s="195"/>
      <c r="G666" s="196"/>
      <c r="H666" s="197"/>
      <c r="I666" s="196"/>
      <c r="J666" s="197"/>
      <c r="K666" s="197"/>
      <c r="L666" s="197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8"/>
      <c r="Z666" s="198"/>
      <c r="AA666" s="197"/>
      <c r="AB666" s="197"/>
      <c r="AC666" s="199"/>
      <c r="AD666" s="199"/>
      <c r="AE666" s="199"/>
      <c r="AF666" s="199"/>
      <c r="AG666" s="199"/>
      <c r="AH666" s="199"/>
      <c r="AI666" s="199"/>
      <c r="AJ666" s="199"/>
      <c r="AK666" s="199"/>
      <c r="AL666" s="199"/>
      <c r="AM666" s="199"/>
      <c r="AN666" s="199"/>
      <c r="AO666" s="199"/>
      <c r="AP666" s="200"/>
      <c r="AQ666" s="200"/>
      <c r="AR666" s="200"/>
      <c r="AS666" s="200"/>
    </row>
    <row r="667" ht="15.75" customHeight="1">
      <c r="A667" s="196"/>
      <c r="B667" s="197"/>
      <c r="C667" s="192"/>
      <c r="D667" s="193"/>
      <c r="E667" s="219"/>
      <c r="F667" s="195"/>
      <c r="G667" s="196"/>
      <c r="H667" s="197"/>
      <c r="I667" s="196"/>
      <c r="J667" s="197"/>
      <c r="K667" s="197"/>
      <c r="L667" s="197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8"/>
      <c r="Z667" s="198"/>
      <c r="AA667" s="197"/>
      <c r="AB667" s="197"/>
      <c r="AC667" s="199"/>
      <c r="AD667" s="199"/>
      <c r="AE667" s="199"/>
      <c r="AF667" s="199"/>
      <c r="AG667" s="199"/>
      <c r="AH667" s="199"/>
      <c r="AI667" s="199"/>
      <c r="AJ667" s="199"/>
      <c r="AK667" s="199"/>
      <c r="AL667" s="199"/>
      <c r="AM667" s="199"/>
      <c r="AN667" s="199"/>
      <c r="AO667" s="199"/>
      <c r="AP667" s="200"/>
      <c r="AQ667" s="200"/>
      <c r="AR667" s="200"/>
      <c r="AS667" s="200"/>
    </row>
    <row r="668" ht="15.75" customHeight="1">
      <c r="A668" s="196"/>
      <c r="B668" s="197"/>
      <c r="C668" s="192"/>
      <c r="D668" s="193"/>
      <c r="E668" s="219"/>
      <c r="F668" s="195"/>
      <c r="G668" s="196"/>
      <c r="H668" s="197"/>
      <c r="I668" s="196"/>
      <c r="J668" s="197"/>
      <c r="K668" s="197"/>
      <c r="L668" s="197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8"/>
      <c r="Z668" s="198"/>
      <c r="AA668" s="197"/>
      <c r="AB668" s="197"/>
      <c r="AC668" s="199"/>
      <c r="AD668" s="199"/>
      <c r="AE668" s="199"/>
      <c r="AF668" s="199"/>
      <c r="AG668" s="199"/>
      <c r="AH668" s="199"/>
      <c r="AI668" s="199"/>
      <c r="AJ668" s="199"/>
      <c r="AK668" s="199"/>
      <c r="AL668" s="199"/>
      <c r="AM668" s="199"/>
      <c r="AN668" s="199"/>
      <c r="AO668" s="199"/>
      <c r="AP668" s="200"/>
      <c r="AQ668" s="200"/>
      <c r="AR668" s="200"/>
      <c r="AS668" s="200"/>
    </row>
    <row r="669" ht="15.75" customHeight="1">
      <c r="A669" s="196"/>
      <c r="B669" s="197"/>
      <c r="C669" s="192"/>
      <c r="D669" s="193"/>
      <c r="E669" s="219"/>
      <c r="F669" s="195"/>
      <c r="G669" s="196"/>
      <c r="H669" s="197"/>
      <c r="I669" s="196"/>
      <c r="J669" s="197"/>
      <c r="K669" s="197"/>
      <c r="L669" s="197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8"/>
      <c r="Z669" s="198"/>
      <c r="AA669" s="197"/>
      <c r="AB669" s="197"/>
      <c r="AC669" s="199"/>
      <c r="AD669" s="199"/>
      <c r="AE669" s="199"/>
      <c r="AF669" s="199"/>
      <c r="AG669" s="199"/>
      <c r="AH669" s="199"/>
      <c r="AI669" s="199"/>
      <c r="AJ669" s="199"/>
      <c r="AK669" s="199"/>
      <c r="AL669" s="199"/>
      <c r="AM669" s="199"/>
      <c r="AN669" s="199"/>
      <c r="AO669" s="199"/>
      <c r="AP669" s="200"/>
      <c r="AQ669" s="200"/>
      <c r="AR669" s="200"/>
      <c r="AS669" s="200"/>
    </row>
    <row r="670" ht="15.75" customHeight="1">
      <c r="A670" s="196"/>
      <c r="B670" s="197"/>
      <c r="C670" s="192"/>
      <c r="D670" s="193"/>
      <c r="E670" s="219"/>
      <c r="F670" s="195"/>
      <c r="G670" s="196"/>
      <c r="H670" s="197"/>
      <c r="I670" s="196"/>
      <c r="J670" s="197"/>
      <c r="K670" s="197"/>
      <c r="L670" s="197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8"/>
      <c r="Z670" s="198"/>
      <c r="AA670" s="197"/>
      <c r="AB670" s="197"/>
      <c r="AC670" s="199"/>
      <c r="AD670" s="199"/>
      <c r="AE670" s="199"/>
      <c r="AF670" s="199"/>
      <c r="AG670" s="199"/>
      <c r="AH670" s="199"/>
      <c r="AI670" s="199"/>
      <c r="AJ670" s="199"/>
      <c r="AK670" s="199"/>
      <c r="AL670" s="199"/>
      <c r="AM670" s="199"/>
      <c r="AN670" s="199"/>
      <c r="AO670" s="199"/>
      <c r="AP670" s="200"/>
      <c r="AQ670" s="200"/>
      <c r="AR670" s="200"/>
      <c r="AS670" s="200"/>
    </row>
    <row r="671" ht="15.75" customHeight="1">
      <c r="A671" s="196"/>
      <c r="B671" s="197"/>
      <c r="C671" s="192"/>
      <c r="D671" s="193"/>
      <c r="E671" s="219"/>
      <c r="F671" s="195"/>
      <c r="G671" s="196"/>
      <c r="H671" s="197"/>
      <c r="I671" s="196"/>
      <c r="J671" s="197"/>
      <c r="K671" s="197"/>
      <c r="L671" s="197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8"/>
      <c r="Z671" s="198"/>
      <c r="AA671" s="197"/>
      <c r="AB671" s="197"/>
      <c r="AC671" s="199"/>
      <c r="AD671" s="199"/>
      <c r="AE671" s="199"/>
      <c r="AF671" s="199"/>
      <c r="AG671" s="199"/>
      <c r="AH671" s="199"/>
      <c r="AI671" s="199"/>
      <c r="AJ671" s="199"/>
      <c r="AK671" s="199"/>
      <c r="AL671" s="199"/>
      <c r="AM671" s="199"/>
      <c r="AN671" s="199"/>
      <c r="AO671" s="199"/>
      <c r="AP671" s="200"/>
      <c r="AQ671" s="200"/>
      <c r="AR671" s="200"/>
      <c r="AS671" s="200"/>
    </row>
    <row r="672" ht="15.75" customHeight="1">
      <c r="A672" s="196"/>
      <c r="B672" s="197"/>
      <c r="C672" s="192"/>
      <c r="D672" s="193"/>
      <c r="E672" s="219"/>
      <c r="F672" s="195"/>
      <c r="G672" s="196"/>
      <c r="H672" s="197"/>
      <c r="I672" s="196"/>
      <c r="J672" s="197"/>
      <c r="K672" s="197"/>
      <c r="L672" s="197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8"/>
      <c r="Z672" s="198"/>
      <c r="AA672" s="197"/>
      <c r="AB672" s="197"/>
      <c r="AC672" s="199"/>
      <c r="AD672" s="199"/>
      <c r="AE672" s="199"/>
      <c r="AF672" s="199"/>
      <c r="AG672" s="199"/>
      <c r="AH672" s="199"/>
      <c r="AI672" s="199"/>
      <c r="AJ672" s="199"/>
      <c r="AK672" s="199"/>
      <c r="AL672" s="199"/>
      <c r="AM672" s="199"/>
      <c r="AN672" s="199"/>
      <c r="AO672" s="199"/>
      <c r="AP672" s="200"/>
      <c r="AQ672" s="200"/>
      <c r="AR672" s="200"/>
      <c r="AS672" s="200"/>
    </row>
    <row r="673" ht="15.75" customHeight="1">
      <c r="A673" s="196"/>
      <c r="B673" s="197"/>
      <c r="C673" s="192"/>
      <c r="D673" s="193"/>
      <c r="E673" s="219"/>
      <c r="F673" s="195"/>
      <c r="G673" s="196"/>
      <c r="H673" s="197"/>
      <c r="I673" s="196"/>
      <c r="J673" s="197"/>
      <c r="K673" s="197"/>
      <c r="L673" s="197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8"/>
      <c r="Z673" s="198"/>
      <c r="AA673" s="197"/>
      <c r="AB673" s="197"/>
      <c r="AC673" s="199"/>
      <c r="AD673" s="199"/>
      <c r="AE673" s="199"/>
      <c r="AF673" s="199"/>
      <c r="AG673" s="199"/>
      <c r="AH673" s="199"/>
      <c r="AI673" s="199"/>
      <c r="AJ673" s="199"/>
      <c r="AK673" s="199"/>
      <c r="AL673" s="199"/>
      <c r="AM673" s="199"/>
      <c r="AN673" s="199"/>
      <c r="AO673" s="199"/>
      <c r="AP673" s="200"/>
      <c r="AQ673" s="200"/>
      <c r="AR673" s="200"/>
      <c r="AS673" s="200"/>
    </row>
    <row r="674" ht="15.75" customHeight="1">
      <c r="A674" s="196"/>
      <c r="B674" s="197"/>
      <c r="C674" s="192"/>
      <c r="D674" s="193"/>
      <c r="E674" s="219"/>
      <c r="F674" s="195"/>
      <c r="G674" s="196"/>
      <c r="H674" s="197"/>
      <c r="I674" s="196"/>
      <c r="J674" s="197"/>
      <c r="K674" s="197"/>
      <c r="L674" s="197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8"/>
      <c r="Z674" s="198"/>
      <c r="AA674" s="197"/>
      <c r="AB674" s="197"/>
      <c r="AC674" s="199"/>
      <c r="AD674" s="199"/>
      <c r="AE674" s="199"/>
      <c r="AF674" s="199"/>
      <c r="AG674" s="199"/>
      <c r="AH674" s="199"/>
      <c r="AI674" s="199"/>
      <c r="AJ674" s="199"/>
      <c r="AK674" s="199"/>
      <c r="AL674" s="199"/>
      <c r="AM674" s="199"/>
      <c r="AN674" s="199"/>
      <c r="AO674" s="199"/>
      <c r="AP674" s="200"/>
      <c r="AQ674" s="200"/>
      <c r="AR674" s="200"/>
      <c r="AS674" s="200"/>
    </row>
    <row r="675" ht="15.75" customHeight="1">
      <c r="A675" s="196"/>
      <c r="B675" s="197"/>
      <c r="C675" s="192"/>
      <c r="D675" s="193"/>
      <c r="E675" s="219"/>
      <c r="F675" s="195"/>
      <c r="G675" s="196"/>
      <c r="H675" s="197"/>
      <c r="I675" s="196"/>
      <c r="J675" s="197"/>
      <c r="K675" s="197"/>
      <c r="L675" s="197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8"/>
      <c r="Z675" s="198"/>
      <c r="AA675" s="197"/>
      <c r="AB675" s="197"/>
      <c r="AC675" s="199"/>
      <c r="AD675" s="199"/>
      <c r="AE675" s="199"/>
      <c r="AF675" s="199"/>
      <c r="AG675" s="199"/>
      <c r="AH675" s="199"/>
      <c r="AI675" s="199"/>
      <c r="AJ675" s="199"/>
      <c r="AK675" s="199"/>
      <c r="AL675" s="199"/>
      <c r="AM675" s="199"/>
      <c r="AN675" s="199"/>
      <c r="AO675" s="199"/>
      <c r="AP675" s="200"/>
      <c r="AQ675" s="200"/>
      <c r="AR675" s="200"/>
      <c r="AS675" s="200"/>
    </row>
    <row r="676" ht="15.75" customHeight="1">
      <c r="A676" s="196"/>
      <c r="B676" s="197"/>
      <c r="C676" s="192"/>
      <c r="D676" s="193"/>
      <c r="E676" s="219"/>
      <c r="F676" s="195"/>
      <c r="G676" s="196"/>
      <c r="H676" s="197"/>
      <c r="I676" s="196"/>
      <c r="J676" s="197"/>
      <c r="K676" s="197"/>
      <c r="L676" s="197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8"/>
      <c r="Z676" s="198"/>
      <c r="AA676" s="197"/>
      <c r="AB676" s="197"/>
      <c r="AC676" s="199"/>
      <c r="AD676" s="199"/>
      <c r="AE676" s="199"/>
      <c r="AF676" s="199"/>
      <c r="AG676" s="199"/>
      <c r="AH676" s="199"/>
      <c r="AI676" s="199"/>
      <c r="AJ676" s="199"/>
      <c r="AK676" s="199"/>
      <c r="AL676" s="199"/>
      <c r="AM676" s="199"/>
      <c r="AN676" s="199"/>
      <c r="AO676" s="199"/>
      <c r="AP676" s="200"/>
      <c r="AQ676" s="200"/>
      <c r="AR676" s="200"/>
      <c r="AS676" s="200"/>
    </row>
    <row r="677" ht="15.75" customHeight="1">
      <c r="A677" s="196"/>
      <c r="B677" s="197"/>
      <c r="C677" s="192"/>
      <c r="D677" s="193"/>
      <c r="E677" s="219"/>
      <c r="F677" s="195"/>
      <c r="G677" s="196"/>
      <c r="H677" s="197"/>
      <c r="I677" s="196"/>
      <c r="J677" s="197"/>
      <c r="K677" s="197"/>
      <c r="L677" s="197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8"/>
      <c r="Z677" s="198"/>
      <c r="AA677" s="197"/>
      <c r="AB677" s="197"/>
      <c r="AC677" s="199"/>
      <c r="AD677" s="199"/>
      <c r="AE677" s="199"/>
      <c r="AF677" s="199"/>
      <c r="AG677" s="199"/>
      <c r="AH677" s="199"/>
      <c r="AI677" s="199"/>
      <c r="AJ677" s="199"/>
      <c r="AK677" s="199"/>
      <c r="AL677" s="199"/>
      <c r="AM677" s="199"/>
      <c r="AN677" s="199"/>
      <c r="AO677" s="199"/>
      <c r="AP677" s="200"/>
      <c r="AQ677" s="200"/>
      <c r="AR677" s="200"/>
      <c r="AS677" s="200"/>
    </row>
    <row r="678" ht="15.75" customHeight="1">
      <c r="A678" s="196"/>
      <c r="B678" s="197"/>
      <c r="C678" s="192"/>
      <c r="D678" s="193"/>
      <c r="E678" s="219"/>
      <c r="F678" s="195"/>
      <c r="G678" s="196"/>
      <c r="H678" s="197"/>
      <c r="I678" s="196"/>
      <c r="J678" s="197"/>
      <c r="K678" s="197"/>
      <c r="L678" s="197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8"/>
      <c r="Z678" s="198"/>
      <c r="AA678" s="197"/>
      <c r="AB678" s="197"/>
      <c r="AC678" s="199"/>
      <c r="AD678" s="199"/>
      <c r="AE678" s="199"/>
      <c r="AF678" s="199"/>
      <c r="AG678" s="199"/>
      <c r="AH678" s="199"/>
      <c r="AI678" s="199"/>
      <c r="AJ678" s="199"/>
      <c r="AK678" s="199"/>
      <c r="AL678" s="199"/>
      <c r="AM678" s="199"/>
      <c r="AN678" s="199"/>
      <c r="AO678" s="199"/>
      <c r="AP678" s="200"/>
      <c r="AQ678" s="200"/>
      <c r="AR678" s="200"/>
      <c r="AS678" s="200"/>
    </row>
    <row r="679" ht="15.75" customHeight="1">
      <c r="A679" s="196"/>
      <c r="B679" s="197"/>
      <c r="C679" s="192"/>
      <c r="D679" s="193"/>
      <c r="E679" s="219"/>
      <c r="F679" s="195"/>
      <c r="G679" s="196"/>
      <c r="H679" s="197"/>
      <c r="I679" s="196"/>
      <c r="J679" s="197"/>
      <c r="K679" s="197"/>
      <c r="L679" s="197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8"/>
      <c r="Z679" s="198"/>
      <c r="AA679" s="197"/>
      <c r="AB679" s="197"/>
      <c r="AC679" s="199"/>
      <c r="AD679" s="199"/>
      <c r="AE679" s="199"/>
      <c r="AF679" s="199"/>
      <c r="AG679" s="199"/>
      <c r="AH679" s="199"/>
      <c r="AI679" s="199"/>
      <c r="AJ679" s="199"/>
      <c r="AK679" s="199"/>
      <c r="AL679" s="199"/>
      <c r="AM679" s="199"/>
      <c r="AN679" s="199"/>
      <c r="AO679" s="199"/>
      <c r="AP679" s="200"/>
      <c r="AQ679" s="200"/>
      <c r="AR679" s="200"/>
      <c r="AS679" s="200"/>
    </row>
    <row r="680" ht="15.75" customHeight="1">
      <c r="A680" s="196"/>
      <c r="B680" s="197"/>
      <c r="C680" s="192"/>
      <c r="D680" s="193"/>
      <c r="E680" s="219"/>
      <c r="F680" s="195"/>
      <c r="G680" s="196"/>
      <c r="H680" s="197"/>
      <c r="I680" s="196"/>
      <c r="J680" s="197"/>
      <c r="K680" s="197"/>
      <c r="L680" s="197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8"/>
      <c r="Z680" s="198"/>
      <c r="AA680" s="197"/>
      <c r="AB680" s="197"/>
      <c r="AC680" s="199"/>
      <c r="AD680" s="199"/>
      <c r="AE680" s="199"/>
      <c r="AF680" s="199"/>
      <c r="AG680" s="199"/>
      <c r="AH680" s="199"/>
      <c r="AI680" s="199"/>
      <c r="AJ680" s="199"/>
      <c r="AK680" s="199"/>
      <c r="AL680" s="199"/>
      <c r="AM680" s="199"/>
      <c r="AN680" s="199"/>
      <c r="AO680" s="199"/>
      <c r="AP680" s="200"/>
      <c r="AQ680" s="200"/>
      <c r="AR680" s="200"/>
      <c r="AS680" s="200"/>
    </row>
    <row r="681" ht="15.75" customHeight="1">
      <c r="A681" s="196"/>
      <c r="B681" s="197"/>
      <c r="C681" s="192"/>
      <c r="D681" s="193"/>
      <c r="E681" s="219"/>
      <c r="F681" s="195"/>
      <c r="G681" s="196"/>
      <c r="H681" s="197"/>
      <c r="I681" s="196"/>
      <c r="J681" s="197"/>
      <c r="K681" s="197"/>
      <c r="L681" s="197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8"/>
      <c r="Z681" s="198"/>
      <c r="AA681" s="197"/>
      <c r="AB681" s="197"/>
      <c r="AC681" s="199"/>
      <c r="AD681" s="199"/>
      <c r="AE681" s="199"/>
      <c r="AF681" s="199"/>
      <c r="AG681" s="199"/>
      <c r="AH681" s="199"/>
      <c r="AI681" s="199"/>
      <c r="AJ681" s="199"/>
      <c r="AK681" s="199"/>
      <c r="AL681" s="199"/>
      <c r="AM681" s="199"/>
      <c r="AN681" s="199"/>
      <c r="AO681" s="199"/>
      <c r="AP681" s="200"/>
      <c r="AQ681" s="200"/>
      <c r="AR681" s="200"/>
      <c r="AS681" s="200"/>
    </row>
    <row r="682" ht="15.75" customHeight="1">
      <c r="A682" s="196"/>
      <c r="B682" s="197"/>
      <c r="C682" s="192"/>
      <c r="D682" s="193"/>
      <c r="E682" s="219"/>
      <c r="F682" s="195"/>
      <c r="G682" s="196"/>
      <c r="H682" s="197"/>
      <c r="I682" s="196"/>
      <c r="J682" s="197"/>
      <c r="K682" s="197"/>
      <c r="L682" s="197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8"/>
      <c r="Z682" s="198"/>
      <c r="AA682" s="197"/>
      <c r="AB682" s="197"/>
      <c r="AC682" s="199"/>
      <c r="AD682" s="199"/>
      <c r="AE682" s="199"/>
      <c r="AF682" s="199"/>
      <c r="AG682" s="199"/>
      <c r="AH682" s="199"/>
      <c r="AI682" s="199"/>
      <c r="AJ682" s="199"/>
      <c r="AK682" s="199"/>
      <c r="AL682" s="199"/>
      <c r="AM682" s="199"/>
      <c r="AN682" s="199"/>
      <c r="AO682" s="199"/>
      <c r="AP682" s="200"/>
      <c r="AQ682" s="200"/>
      <c r="AR682" s="200"/>
      <c r="AS682" s="200"/>
    </row>
    <row r="683" ht="15.75" customHeight="1">
      <c r="A683" s="196"/>
      <c r="B683" s="197"/>
      <c r="C683" s="192"/>
      <c r="D683" s="193"/>
      <c r="E683" s="219"/>
      <c r="F683" s="195"/>
      <c r="G683" s="196"/>
      <c r="H683" s="197"/>
      <c r="I683" s="196"/>
      <c r="J683" s="197"/>
      <c r="K683" s="197"/>
      <c r="L683" s="197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8"/>
      <c r="Z683" s="198"/>
      <c r="AA683" s="197"/>
      <c r="AB683" s="197"/>
      <c r="AC683" s="199"/>
      <c r="AD683" s="199"/>
      <c r="AE683" s="199"/>
      <c r="AF683" s="199"/>
      <c r="AG683" s="199"/>
      <c r="AH683" s="199"/>
      <c r="AI683" s="199"/>
      <c r="AJ683" s="199"/>
      <c r="AK683" s="199"/>
      <c r="AL683" s="199"/>
      <c r="AM683" s="199"/>
      <c r="AN683" s="199"/>
      <c r="AO683" s="199"/>
      <c r="AP683" s="200"/>
      <c r="AQ683" s="200"/>
      <c r="AR683" s="200"/>
      <c r="AS683" s="200"/>
    </row>
    <row r="684" ht="15.75" customHeight="1">
      <c r="A684" s="196"/>
      <c r="B684" s="197"/>
      <c r="C684" s="192"/>
      <c r="D684" s="193"/>
      <c r="E684" s="219"/>
      <c r="F684" s="195"/>
      <c r="G684" s="196"/>
      <c r="H684" s="197"/>
      <c r="I684" s="196"/>
      <c r="J684" s="197"/>
      <c r="K684" s="197"/>
      <c r="L684" s="197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8"/>
      <c r="Z684" s="198"/>
      <c r="AA684" s="197"/>
      <c r="AB684" s="197"/>
      <c r="AC684" s="199"/>
      <c r="AD684" s="199"/>
      <c r="AE684" s="199"/>
      <c r="AF684" s="199"/>
      <c r="AG684" s="199"/>
      <c r="AH684" s="199"/>
      <c r="AI684" s="199"/>
      <c r="AJ684" s="199"/>
      <c r="AK684" s="199"/>
      <c r="AL684" s="199"/>
      <c r="AM684" s="199"/>
      <c r="AN684" s="199"/>
      <c r="AO684" s="199"/>
      <c r="AP684" s="200"/>
      <c r="AQ684" s="200"/>
      <c r="AR684" s="200"/>
      <c r="AS684" s="200"/>
    </row>
    <row r="685" ht="15.75" customHeight="1">
      <c r="A685" s="196"/>
      <c r="B685" s="197"/>
      <c r="C685" s="192"/>
      <c r="D685" s="193"/>
      <c r="E685" s="219"/>
      <c r="F685" s="195"/>
      <c r="G685" s="196"/>
      <c r="H685" s="197"/>
      <c r="I685" s="196"/>
      <c r="J685" s="197"/>
      <c r="K685" s="197"/>
      <c r="L685" s="197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8"/>
      <c r="Z685" s="198"/>
      <c r="AA685" s="197"/>
      <c r="AB685" s="197"/>
      <c r="AC685" s="199"/>
      <c r="AD685" s="199"/>
      <c r="AE685" s="199"/>
      <c r="AF685" s="199"/>
      <c r="AG685" s="199"/>
      <c r="AH685" s="199"/>
      <c r="AI685" s="199"/>
      <c r="AJ685" s="199"/>
      <c r="AK685" s="199"/>
      <c r="AL685" s="199"/>
      <c r="AM685" s="199"/>
      <c r="AN685" s="199"/>
      <c r="AO685" s="199"/>
      <c r="AP685" s="200"/>
      <c r="AQ685" s="200"/>
      <c r="AR685" s="200"/>
      <c r="AS685" s="200"/>
    </row>
    <row r="686" ht="15.75" customHeight="1">
      <c r="A686" s="196"/>
      <c r="B686" s="197"/>
      <c r="C686" s="192"/>
      <c r="D686" s="193"/>
      <c r="E686" s="219"/>
      <c r="F686" s="195"/>
      <c r="G686" s="196"/>
      <c r="H686" s="197"/>
      <c r="I686" s="196"/>
      <c r="J686" s="197"/>
      <c r="K686" s="197"/>
      <c r="L686" s="197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8"/>
      <c r="Z686" s="198"/>
      <c r="AA686" s="197"/>
      <c r="AB686" s="197"/>
      <c r="AC686" s="199"/>
      <c r="AD686" s="199"/>
      <c r="AE686" s="199"/>
      <c r="AF686" s="199"/>
      <c r="AG686" s="199"/>
      <c r="AH686" s="199"/>
      <c r="AI686" s="199"/>
      <c r="AJ686" s="199"/>
      <c r="AK686" s="199"/>
      <c r="AL686" s="199"/>
      <c r="AM686" s="199"/>
      <c r="AN686" s="199"/>
      <c r="AO686" s="199"/>
      <c r="AP686" s="200"/>
      <c r="AQ686" s="200"/>
      <c r="AR686" s="200"/>
      <c r="AS686" s="200"/>
    </row>
    <row r="687" ht="15.75" customHeight="1">
      <c r="A687" s="196"/>
      <c r="B687" s="197"/>
      <c r="C687" s="192"/>
      <c r="D687" s="193"/>
      <c r="E687" s="219"/>
      <c r="F687" s="195"/>
      <c r="G687" s="196"/>
      <c r="H687" s="197"/>
      <c r="I687" s="196"/>
      <c r="J687" s="197"/>
      <c r="K687" s="197"/>
      <c r="L687" s="197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8"/>
      <c r="Z687" s="198"/>
      <c r="AA687" s="197"/>
      <c r="AB687" s="197"/>
      <c r="AC687" s="199"/>
      <c r="AD687" s="199"/>
      <c r="AE687" s="199"/>
      <c r="AF687" s="199"/>
      <c r="AG687" s="199"/>
      <c r="AH687" s="199"/>
      <c r="AI687" s="199"/>
      <c r="AJ687" s="199"/>
      <c r="AK687" s="199"/>
      <c r="AL687" s="199"/>
      <c r="AM687" s="199"/>
      <c r="AN687" s="199"/>
      <c r="AO687" s="199"/>
      <c r="AP687" s="200"/>
      <c r="AQ687" s="200"/>
      <c r="AR687" s="200"/>
      <c r="AS687" s="200"/>
    </row>
    <row r="688" ht="15.75" customHeight="1">
      <c r="A688" s="196"/>
      <c r="B688" s="197"/>
      <c r="C688" s="192"/>
      <c r="D688" s="193"/>
      <c r="E688" s="219"/>
      <c r="F688" s="195"/>
      <c r="G688" s="196"/>
      <c r="H688" s="197"/>
      <c r="I688" s="196"/>
      <c r="J688" s="197"/>
      <c r="K688" s="197"/>
      <c r="L688" s="197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8"/>
      <c r="Z688" s="198"/>
      <c r="AA688" s="197"/>
      <c r="AB688" s="197"/>
      <c r="AC688" s="199"/>
      <c r="AD688" s="199"/>
      <c r="AE688" s="199"/>
      <c r="AF688" s="199"/>
      <c r="AG688" s="199"/>
      <c r="AH688" s="199"/>
      <c r="AI688" s="199"/>
      <c r="AJ688" s="199"/>
      <c r="AK688" s="199"/>
      <c r="AL688" s="199"/>
      <c r="AM688" s="199"/>
      <c r="AN688" s="199"/>
      <c r="AO688" s="199"/>
      <c r="AP688" s="200"/>
      <c r="AQ688" s="200"/>
      <c r="AR688" s="200"/>
      <c r="AS688" s="200"/>
    </row>
    <row r="689" ht="15.75" customHeight="1">
      <c r="A689" s="196"/>
      <c r="B689" s="197"/>
      <c r="C689" s="192"/>
      <c r="D689" s="193"/>
      <c r="E689" s="219"/>
      <c r="F689" s="195"/>
      <c r="G689" s="196"/>
      <c r="H689" s="197"/>
      <c r="I689" s="196"/>
      <c r="J689" s="197"/>
      <c r="K689" s="197"/>
      <c r="L689" s="197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8"/>
      <c r="Z689" s="198"/>
      <c r="AA689" s="197"/>
      <c r="AB689" s="197"/>
      <c r="AC689" s="199"/>
      <c r="AD689" s="199"/>
      <c r="AE689" s="199"/>
      <c r="AF689" s="199"/>
      <c r="AG689" s="199"/>
      <c r="AH689" s="199"/>
      <c r="AI689" s="199"/>
      <c r="AJ689" s="199"/>
      <c r="AK689" s="199"/>
      <c r="AL689" s="199"/>
      <c r="AM689" s="199"/>
      <c r="AN689" s="199"/>
      <c r="AO689" s="199"/>
      <c r="AP689" s="200"/>
      <c r="AQ689" s="200"/>
      <c r="AR689" s="200"/>
      <c r="AS689" s="200"/>
    </row>
    <row r="690" ht="15.75" customHeight="1">
      <c r="A690" s="196"/>
      <c r="B690" s="197"/>
      <c r="C690" s="192"/>
      <c r="D690" s="193"/>
      <c r="E690" s="219"/>
      <c r="F690" s="195"/>
      <c r="G690" s="196"/>
      <c r="H690" s="197"/>
      <c r="I690" s="196"/>
      <c r="J690" s="197"/>
      <c r="K690" s="197"/>
      <c r="L690" s="197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8"/>
      <c r="Z690" s="198"/>
      <c r="AA690" s="197"/>
      <c r="AB690" s="197"/>
      <c r="AC690" s="199"/>
      <c r="AD690" s="199"/>
      <c r="AE690" s="199"/>
      <c r="AF690" s="199"/>
      <c r="AG690" s="199"/>
      <c r="AH690" s="199"/>
      <c r="AI690" s="199"/>
      <c r="AJ690" s="199"/>
      <c r="AK690" s="199"/>
      <c r="AL690" s="199"/>
      <c r="AM690" s="199"/>
      <c r="AN690" s="199"/>
      <c r="AO690" s="199"/>
      <c r="AP690" s="200"/>
      <c r="AQ690" s="200"/>
      <c r="AR690" s="200"/>
      <c r="AS690" s="200"/>
    </row>
    <row r="691" ht="15.75" customHeight="1">
      <c r="A691" s="196"/>
      <c r="B691" s="197"/>
      <c r="C691" s="192"/>
      <c r="D691" s="193"/>
      <c r="E691" s="219"/>
      <c r="F691" s="195"/>
      <c r="G691" s="196"/>
      <c r="H691" s="197"/>
      <c r="I691" s="196"/>
      <c r="J691" s="197"/>
      <c r="K691" s="197"/>
      <c r="L691" s="197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8"/>
      <c r="Z691" s="198"/>
      <c r="AA691" s="197"/>
      <c r="AB691" s="197"/>
      <c r="AC691" s="199"/>
      <c r="AD691" s="199"/>
      <c r="AE691" s="199"/>
      <c r="AF691" s="199"/>
      <c r="AG691" s="199"/>
      <c r="AH691" s="199"/>
      <c r="AI691" s="199"/>
      <c r="AJ691" s="199"/>
      <c r="AK691" s="199"/>
      <c r="AL691" s="199"/>
      <c r="AM691" s="199"/>
      <c r="AN691" s="199"/>
      <c r="AO691" s="199"/>
      <c r="AP691" s="200"/>
      <c r="AQ691" s="200"/>
      <c r="AR691" s="200"/>
      <c r="AS691" s="200"/>
    </row>
    <row r="692" ht="15.75" customHeight="1">
      <c r="A692" s="196"/>
      <c r="B692" s="197"/>
      <c r="C692" s="192"/>
      <c r="D692" s="193"/>
      <c r="E692" s="219"/>
      <c r="F692" s="195"/>
      <c r="G692" s="196"/>
      <c r="H692" s="197"/>
      <c r="I692" s="196"/>
      <c r="J692" s="197"/>
      <c r="K692" s="197"/>
      <c r="L692" s="197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8"/>
      <c r="Z692" s="198"/>
      <c r="AA692" s="197"/>
      <c r="AB692" s="197"/>
      <c r="AC692" s="199"/>
      <c r="AD692" s="199"/>
      <c r="AE692" s="199"/>
      <c r="AF692" s="199"/>
      <c r="AG692" s="199"/>
      <c r="AH692" s="199"/>
      <c r="AI692" s="199"/>
      <c r="AJ692" s="199"/>
      <c r="AK692" s="199"/>
      <c r="AL692" s="199"/>
      <c r="AM692" s="199"/>
      <c r="AN692" s="199"/>
      <c r="AO692" s="199"/>
      <c r="AP692" s="200"/>
      <c r="AQ692" s="200"/>
      <c r="AR692" s="200"/>
      <c r="AS692" s="200"/>
    </row>
    <row r="693" ht="15.75" customHeight="1">
      <c r="A693" s="196"/>
      <c r="B693" s="197"/>
      <c r="C693" s="192"/>
      <c r="D693" s="193"/>
      <c r="E693" s="219"/>
      <c r="F693" s="195"/>
      <c r="G693" s="196"/>
      <c r="H693" s="197"/>
      <c r="I693" s="196"/>
      <c r="J693" s="197"/>
      <c r="K693" s="197"/>
      <c r="L693" s="197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8"/>
      <c r="Z693" s="198"/>
      <c r="AA693" s="197"/>
      <c r="AB693" s="197"/>
      <c r="AC693" s="199"/>
      <c r="AD693" s="199"/>
      <c r="AE693" s="199"/>
      <c r="AF693" s="199"/>
      <c r="AG693" s="199"/>
      <c r="AH693" s="199"/>
      <c r="AI693" s="199"/>
      <c r="AJ693" s="199"/>
      <c r="AK693" s="199"/>
      <c r="AL693" s="199"/>
      <c r="AM693" s="199"/>
      <c r="AN693" s="199"/>
      <c r="AO693" s="199"/>
      <c r="AP693" s="200"/>
      <c r="AQ693" s="200"/>
      <c r="AR693" s="200"/>
      <c r="AS693" s="200"/>
    </row>
    <row r="694" ht="15.75" customHeight="1">
      <c r="A694" s="196"/>
      <c r="B694" s="197"/>
      <c r="C694" s="192"/>
      <c r="D694" s="193"/>
      <c r="E694" s="219"/>
      <c r="F694" s="195"/>
      <c r="G694" s="196"/>
      <c r="H694" s="197"/>
      <c r="I694" s="196"/>
      <c r="J694" s="197"/>
      <c r="K694" s="197"/>
      <c r="L694" s="197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8"/>
      <c r="Z694" s="198"/>
      <c r="AA694" s="197"/>
      <c r="AB694" s="197"/>
      <c r="AC694" s="199"/>
      <c r="AD694" s="199"/>
      <c r="AE694" s="199"/>
      <c r="AF694" s="199"/>
      <c r="AG694" s="199"/>
      <c r="AH694" s="199"/>
      <c r="AI694" s="199"/>
      <c r="AJ694" s="199"/>
      <c r="AK694" s="199"/>
      <c r="AL694" s="199"/>
      <c r="AM694" s="199"/>
      <c r="AN694" s="199"/>
      <c r="AO694" s="199"/>
      <c r="AP694" s="200"/>
      <c r="AQ694" s="200"/>
      <c r="AR694" s="200"/>
      <c r="AS694" s="200"/>
    </row>
    <row r="695" ht="15.75" customHeight="1">
      <c r="A695" s="196"/>
      <c r="B695" s="197"/>
      <c r="C695" s="192"/>
      <c r="D695" s="193"/>
      <c r="E695" s="219"/>
      <c r="F695" s="195"/>
      <c r="G695" s="196"/>
      <c r="H695" s="197"/>
      <c r="I695" s="196"/>
      <c r="J695" s="197"/>
      <c r="K695" s="197"/>
      <c r="L695" s="197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8"/>
      <c r="Z695" s="198"/>
      <c r="AA695" s="197"/>
      <c r="AB695" s="197"/>
      <c r="AC695" s="199"/>
      <c r="AD695" s="199"/>
      <c r="AE695" s="199"/>
      <c r="AF695" s="199"/>
      <c r="AG695" s="199"/>
      <c r="AH695" s="199"/>
      <c r="AI695" s="199"/>
      <c r="AJ695" s="199"/>
      <c r="AK695" s="199"/>
      <c r="AL695" s="199"/>
      <c r="AM695" s="199"/>
      <c r="AN695" s="199"/>
      <c r="AO695" s="199"/>
      <c r="AP695" s="200"/>
      <c r="AQ695" s="200"/>
      <c r="AR695" s="200"/>
      <c r="AS695" s="200"/>
    </row>
    <row r="696" ht="15.75" customHeight="1">
      <c r="A696" s="196"/>
      <c r="B696" s="197"/>
      <c r="C696" s="192"/>
      <c r="D696" s="193"/>
      <c r="E696" s="219"/>
      <c r="F696" s="195"/>
      <c r="G696" s="196"/>
      <c r="H696" s="197"/>
      <c r="I696" s="196"/>
      <c r="J696" s="197"/>
      <c r="K696" s="197"/>
      <c r="L696" s="197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8"/>
      <c r="Z696" s="198"/>
      <c r="AA696" s="197"/>
      <c r="AB696" s="197"/>
      <c r="AC696" s="199"/>
      <c r="AD696" s="199"/>
      <c r="AE696" s="199"/>
      <c r="AF696" s="199"/>
      <c r="AG696" s="199"/>
      <c r="AH696" s="199"/>
      <c r="AI696" s="199"/>
      <c r="AJ696" s="199"/>
      <c r="AK696" s="199"/>
      <c r="AL696" s="199"/>
      <c r="AM696" s="199"/>
      <c r="AN696" s="199"/>
      <c r="AO696" s="199"/>
      <c r="AP696" s="200"/>
      <c r="AQ696" s="200"/>
      <c r="AR696" s="200"/>
      <c r="AS696" s="200"/>
    </row>
    <row r="697" ht="15.75" customHeight="1">
      <c r="A697" s="196"/>
      <c r="B697" s="197"/>
      <c r="C697" s="192"/>
      <c r="D697" s="193"/>
      <c r="E697" s="219"/>
      <c r="F697" s="195"/>
      <c r="G697" s="196"/>
      <c r="H697" s="197"/>
      <c r="I697" s="196"/>
      <c r="J697" s="197"/>
      <c r="K697" s="197"/>
      <c r="L697" s="197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8"/>
      <c r="Z697" s="198"/>
      <c r="AA697" s="197"/>
      <c r="AB697" s="197"/>
      <c r="AC697" s="199"/>
      <c r="AD697" s="199"/>
      <c r="AE697" s="199"/>
      <c r="AF697" s="199"/>
      <c r="AG697" s="199"/>
      <c r="AH697" s="199"/>
      <c r="AI697" s="199"/>
      <c r="AJ697" s="199"/>
      <c r="AK697" s="199"/>
      <c r="AL697" s="199"/>
      <c r="AM697" s="199"/>
      <c r="AN697" s="199"/>
      <c r="AO697" s="199"/>
      <c r="AP697" s="200"/>
      <c r="AQ697" s="200"/>
      <c r="AR697" s="200"/>
      <c r="AS697" s="200"/>
    </row>
    <row r="698" ht="15.75" customHeight="1">
      <c r="A698" s="196"/>
      <c r="B698" s="197"/>
      <c r="C698" s="192"/>
      <c r="D698" s="193"/>
      <c r="E698" s="219"/>
      <c r="F698" s="195"/>
      <c r="G698" s="196"/>
      <c r="H698" s="197"/>
      <c r="I698" s="196"/>
      <c r="J698" s="197"/>
      <c r="K698" s="197"/>
      <c r="L698" s="197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8"/>
      <c r="Z698" s="198"/>
      <c r="AA698" s="197"/>
      <c r="AB698" s="197"/>
      <c r="AC698" s="199"/>
      <c r="AD698" s="199"/>
      <c r="AE698" s="199"/>
      <c r="AF698" s="199"/>
      <c r="AG698" s="199"/>
      <c r="AH698" s="199"/>
      <c r="AI698" s="199"/>
      <c r="AJ698" s="199"/>
      <c r="AK698" s="199"/>
      <c r="AL698" s="199"/>
      <c r="AM698" s="199"/>
      <c r="AN698" s="199"/>
      <c r="AO698" s="199"/>
      <c r="AP698" s="200"/>
      <c r="AQ698" s="200"/>
      <c r="AR698" s="200"/>
      <c r="AS698" s="200"/>
    </row>
    <row r="699" ht="15.75" customHeight="1">
      <c r="A699" s="196"/>
      <c r="B699" s="197"/>
      <c r="C699" s="192"/>
      <c r="D699" s="193"/>
      <c r="E699" s="219"/>
      <c r="F699" s="195"/>
      <c r="G699" s="196"/>
      <c r="H699" s="197"/>
      <c r="I699" s="196"/>
      <c r="J699" s="197"/>
      <c r="K699" s="197"/>
      <c r="L699" s="197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8"/>
      <c r="Z699" s="198"/>
      <c r="AA699" s="197"/>
      <c r="AB699" s="197"/>
      <c r="AC699" s="199"/>
      <c r="AD699" s="199"/>
      <c r="AE699" s="199"/>
      <c r="AF699" s="199"/>
      <c r="AG699" s="199"/>
      <c r="AH699" s="199"/>
      <c r="AI699" s="199"/>
      <c r="AJ699" s="199"/>
      <c r="AK699" s="199"/>
      <c r="AL699" s="199"/>
      <c r="AM699" s="199"/>
      <c r="AN699" s="199"/>
      <c r="AO699" s="199"/>
      <c r="AP699" s="200"/>
      <c r="AQ699" s="200"/>
      <c r="AR699" s="200"/>
      <c r="AS699" s="200"/>
    </row>
    <row r="700" ht="15.75" customHeight="1">
      <c r="A700" s="196"/>
      <c r="B700" s="197"/>
      <c r="C700" s="192"/>
      <c r="D700" s="193"/>
      <c r="E700" s="219"/>
      <c r="F700" s="195"/>
      <c r="G700" s="196"/>
      <c r="H700" s="197"/>
      <c r="I700" s="196"/>
      <c r="J700" s="197"/>
      <c r="K700" s="197"/>
      <c r="L700" s="197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8"/>
      <c r="Z700" s="198"/>
      <c r="AA700" s="197"/>
      <c r="AB700" s="197"/>
      <c r="AC700" s="199"/>
      <c r="AD700" s="199"/>
      <c r="AE700" s="199"/>
      <c r="AF700" s="199"/>
      <c r="AG700" s="199"/>
      <c r="AH700" s="199"/>
      <c r="AI700" s="199"/>
      <c r="AJ700" s="199"/>
      <c r="AK700" s="199"/>
      <c r="AL700" s="199"/>
      <c r="AM700" s="199"/>
      <c r="AN700" s="199"/>
      <c r="AO700" s="199"/>
      <c r="AP700" s="200"/>
      <c r="AQ700" s="200"/>
      <c r="AR700" s="200"/>
      <c r="AS700" s="200"/>
    </row>
    <row r="701" ht="15.75" customHeight="1">
      <c r="A701" s="196"/>
      <c r="B701" s="197"/>
      <c r="C701" s="192"/>
      <c r="D701" s="193"/>
      <c r="E701" s="219"/>
      <c r="F701" s="195"/>
      <c r="G701" s="196"/>
      <c r="H701" s="197"/>
      <c r="I701" s="196"/>
      <c r="J701" s="197"/>
      <c r="K701" s="197"/>
      <c r="L701" s="197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8"/>
      <c r="Z701" s="198"/>
      <c r="AA701" s="197"/>
      <c r="AB701" s="197"/>
      <c r="AC701" s="199"/>
      <c r="AD701" s="199"/>
      <c r="AE701" s="199"/>
      <c r="AF701" s="199"/>
      <c r="AG701" s="199"/>
      <c r="AH701" s="199"/>
      <c r="AI701" s="199"/>
      <c r="AJ701" s="199"/>
      <c r="AK701" s="199"/>
      <c r="AL701" s="199"/>
      <c r="AM701" s="199"/>
      <c r="AN701" s="199"/>
      <c r="AO701" s="199"/>
      <c r="AP701" s="200"/>
      <c r="AQ701" s="200"/>
      <c r="AR701" s="200"/>
      <c r="AS701" s="200"/>
    </row>
    <row r="702" ht="15.75" customHeight="1">
      <c r="A702" s="196"/>
      <c r="B702" s="197"/>
      <c r="C702" s="192"/>
      <c r="D702" s="193"/>
      <c r="E702" s="219"/>
      <c r="F702" s="195"/>
      <c r="G702" s="196"/>
      <c r="H702" s="197"/>
      <c r="I702" s="196"/>
      <c r="J702" s="197"/>
      <c r="K702" s="197"/>
      <c r="L702" s="197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8"/>
      <c r="Z702" s="198"/>
      <c r="AA702" s="197"/>
      <c r="AB702" s="197"/>
      <c r="AC702" s="199"/>
      <c r="AD702" s="199"/>
      <c r="AE702" s="199"/>
      <c r="AF702" s="199"/>
      <c r="AG702" s="199"/>
      <c r="AH702" s="199"/>
      <c r="AI702" s="199"/>
      <c r="AJ702" s="199"/>
      <c r="AK702" s="199"/>
      <c r="AL702" s="199"/>
      <c r="AM702" s="199"/>
      <c r="AN702" s="199"/>
      <c r="AO702" s="199"/>
      <c r="AP702" s="200"/>
      <c r="AQ702" s="200"/>
      <c r="AR702" s="200"/>
      <c r="AS702" s="200"/>
    </row>
    <row r="703" ht="15.75" customHeight="1">
      <c r="A703" s="196"/>
      <c r="B703" s="197"/>
      <c r="C703" s="192"/>
      <c r="D703" s="193"/>
      <c r="E703" s="219"/>
      <c r="F703" s="195"/>
      <c r="G703" s="196"/>
      <c r="H703" s="197"/>
      <c r="I703" s="196"/>
      <c r="J703" s="197"/>
      <c r="K703" s="197"/>
      <c r="L703" s="197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8"/>
      <c r="Z703" s="198"/>
      <c r="AA703" s="197"/>
      <c r="AB703" s="197"/>
      <c r="AC703" s="199"/>
      <c r="AD703" s="199"/>
      <c r="AE703" s="199"/>
      <c r="AF703" s="199"/>
      <c r="AG703" s="199"/>
      <c r="AH703" s="199"/>
      <c r="AI703" s="199"/>
      <c r="AJ703" s="199"/>
      <c r="AK703" s="199"/>
      <c r="AL703" s="199"/>
      <c r="AM703" s="199"/>
      <c r="AN703" s="199"/>
      <c r="AO703" s="199"/>
      <c r="AP703" s="200"/>
      <c r="AQ703" s="200"/>
      <c r="AR703" s="200"/>
      <c r="AS703" s="200"/>
    </row>
    <row r="704" ht="15.75" customHeight="1">
      <c r="A704" s="196"/>
      <c r="B704" s="197"/>
      <c r="C704" s="192"/>
      <c r="D704" s="193"/>
      <c r="E704" s="219"/>
      <c r="F704" s="195"/>
      <c r="G704" s="196"/>
      <c r="H704" s="197"/>
      <c r="I704" s="196"/>
      <c r="J704" s="197"/>
      <c r="K704" s="197"/>
      <c r="L704" s="197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8"/>
      <c r="Z704" s="198"/>
      <c r="AA704" s="197"/>
      <c r="AB704" s="197"/>
      <c r="AC704" s="199"/>
      <c r="AD704" s="199"/>
      <c r="AE704" s="199"/>
      <c r="AF704" s="199"/>
      <c r="AG704" s="199"/>
      <c r="AH704" s="199"/>
      <c r="AI704" s="199"/>
      <c r="AJ704" s="199"/>
      <c r="AK704" s="199"/>
      <c r="AL704" s="199"/>
      <c r="AM704" s="199"/>
      <c r="AN704" s="199"/>
      <c r="AO704" s="199"/>
      <c r="AP704" s="200"/>
      <c r="AQ704" s="200"/>
      <c r="AR704" s="200"/>
      <c r="AS704" s="200"/>
    </row>
    <row r="705" ht="15.75" customHeight="1">
      <c r="A705" s="196"/>
      <c r="B705" s="197"/>
      <c r="C705" s="192"/>
      <c r="D705" s="193"/>
      <c r="E705" s="219"/>
      <c r="F705" s="195"/>
      <c r="G705" s="196"/>
      <c r="H705" s="197"/>
      <c r="I705" s="196"/>
      <c r="J705" s="197"/>
      <c r="K705" s="197"/>
      <c r="L705" s="197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8"/>
      <c r="Z705" s="198"/>
      <c r="AA705" s="197"/>
      <c r="AB705" s="197"/>
      <c r="AC705" s="199"/>
      <c r="AD705" s="199"/>
      <c r="AE705" s="199"/>
      <c r="AF705" s="199"/>
      <c r="AG705" s="199"/>
      <c r="AH705" s="199"/>
      <c r="AI705" s="199"/>
      <c r="AJ705" s="199"/>
      <c r="AK705" s="199"/>
      <c r="AL705" s="199"/>
      <c r="AM705" s="199"/>
      <c r="AN705" s="199"/>
      <c r="AO705" s="199"/>
      <c r="AP705" s="200"/>
      <c r="AQ705" s="200"/>
      <c r="AR705" s="200"/>
      <c r="AS705" s="200"/>
    </row>
    <row r="706" ht="15.75" customHeight="1">
      <c r="A706" s="196"/>
      <c r="B706" s="197"/>
      <c r="C706" s="192"/>
      <c r="D706" s="193"/>
      <c r="E706" s="219"/>
      <c r="F706" s="195"/>
      <c r="G706" s="196"/>
      <c r="H706" s="197"/>
      <c r="I706" s="196"/>
      <c r="J706" s="197"/>
      <c r="K706" s="197"/>
      <c r="L706" s="197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8"/>
      <c r="Z706" s="198"/>
      <c r="AA706" s="197"/>
      <c r="AB706" s="197"/>
      <c r="AC706" s="199"/>
      <c r="AD706" s="199"/>
      <c r="AE706" s="199"/>
      <c r="AF706" s="199"/>
      <c r="AG706" s="199"/>
      <c r="AH706" s="199"/>
      <c r="AI706" s="199"/>
      <c r="AJ706" s="199"/>
      <c r="AK706" s="199"/>
      <c r="AL706" s="199"/>
      <c r="AM706" s="199"/>
      <c r="AN706" s="199"/>
      <c r="AO706" s="199"/>
      <c r="AP706" s="200"/>
      <c r="AQ706" s="200"/>
      <c r="AR706" s="200"/>
      <c r="AS706" s="200"/>
    </row>
    <row r="707" ht="15.75" customHeight="1">
      <c r="A707" s="196"/>
      <c r="B707" s="197"/>
      <c r="C707" s="192"/>
      <c r="D707" s="193"/>
      <c r="E707" s="219"/>
      <c r="F707" s="195"/>
      <c r="G707" s="196"/>
      <c r="H707" s="197"/>
      <c r="I707" s="196"/>
      <c r="J707" s="197"/>
      <c r="K707" s="197"/>
      <c r="L707" s="197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8"/>
      <c r="Z707" s="198"/>
      <c r="AA707" s="197"/>
      <c r="AB707" s="197"/>
      <c r="AC707" s="199"/>
      <c r="AD707" s="199"/>
      <c r="AE707" s="199"/>
      <c r="AF707" s="199"/>
      <c r="AG707" s="199"/>
      <c r="AH707" s="199"/>
      <c r="AI707" s="199"/>
      <c r="AJ707" s="199"/>
      <c r="AK707" s="199"/>
      <c r="AL707" s="199"/>
      <c r="AM707" s="199"/>
      <c r="AN707" s="199"/>
      <c r="AO707" s="199"/>
      <c r="AP707" s="200"/>
      <c r="AQ707" s="200"/>
      <c r="AR707" s="200"/>
      <c r="AS707" s="200"/>
    </row>
    <row r="708" ht="15.75" customHeight="1">
      <c r="A708" s="196"/>
      <c r="B708" s="197"/>
      <c r="C708" s="192"/>
      <c r="D708" s="193"/>
      <c r="E708" s="219"/>
      <c r="F708" s="195"/>
      <c r="G708" s="196"/>
      <c r="H708" s="197"/>
      <c r="I708" s="196"/>
      <c r="J708" s="197"/>
      <c r="K708" s="197"/>
      <c r="L708" s="197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8"/>
      <c r="Z708" s="198"/>
      <c r="AA708" s="197"/>
      <c r="AB708" s="197"/>
      <c r="AC708" s="199"/>
      <c r="AD708" s="199"/>
      <c r="AE708" s="199"/>
      <c r="AF708" s="199"/>
      <c r="AG708" s="199"/>
      <c r="AH708" s="199"/>
      <c r="AI708" s="199"/>
      <c r="AJ708" s="199"/>
      <c r="AK708" s="199"/>
      <c r="AL708" s="199"/>
      <c r="AM708" s="199"/>
      <c r="AN708" s="199"/>
      <c r="AO708" s="199"/>
      <c r="AP708" s="200"/>
      <c r="AQ708" s="200"/>
      <c r="AR708" s="200"/>
      <c r="AS708" s="200"/>
    </row>
    <row r="709" ht="15.75" customHeight="1">
      <c r="A709" s="196"/>
      <c r="B709" s="197"/>
      <c r="C709" s="192"/>
      <c r="D709" s="193"/>
      <c r="E709" s="219"/>
      <c r="F709" s="195"/>
      <c r="G709" s="196"/>
      <c r="H709" s="197"/>
      <c r="I709" s="196"/>
      <c r="J709" s="197"/>
      <c r="K709" s="197"/>
      <c r="L709" s="197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8"/>
      <c r="Z709" s="198"/>
      <c r="AA709" s="197"/>
      <c r="AB709" s="197"/>
      <c r="AC709" s="199"/>
      <c r="AD709" s="199"/>
      <c r="AE709" s="199"/>
      <c r="AF709" s="199"/>
      <c r="AG709" s="199"/>
      <c r="AH709" s="199"/>
      <c r="AI709" s="199"/>
      <c r="AJ709" s="199"/>
      <c r="AK709" s="199"/>
      <c r="AL709" s="199"/>
      <c r="AM709" s="199"/>
      <c r="AN709" s="199"/>
      <c r="AO709" s="199"/>
      <c r="AP709" s="200"/>
      <c r="AQ709" s="200"/>
      <c r="AR709" s="200"/>
      <c r="AS709" s="200"/>
    </row>
    <row r="710" ht="15.75" customHeight="1">
      <c r="A710" s="196"/>
      <c r="B710" s="197"/>
      <c r="C710" s="192"/>
      <c r="D710" s="193"/>
      <c r="E710" s="219"/>
      <c r="F710" s="195"/>
      <c r="G710" s="196"/>
      <c r="H710" s="197"/>
      <c r="I710" s="196"/>
      <c r="J710" s="197"/>
      <c r="K710" s="197"/>
      <c r="L710" s="197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8"/>
      <c r="Z710" s="198"/>
      <c r="AA710" s="197"/>
      <c r="AB710" s="197"/>
      <c r="AC710" s="199"/>
      <c r="AD710" s="199"/>
      <c r="AE710" s="199"/>
      <c r="AF710" s="199"/>
      <c r="AG710" s="199"/>
      <c r="AH710" s="199"/>
      <c r="AI710" s="199"/>
      <c r="AJ710" s="199"/>
      <c r="AK710" s="199"/>
      <c r="AL710" s="199"/>
      <c r="AM710" s="199"/>
      <c r="AN710" s="199"/>
      <c r="AO710" s="199"/>
      <c r="AP710" s="200"/>
      <c r="AQ710" s="200"/>
      <c r="AR710" s="200"/>
      <c r="AS710" s="200"/>
    </row>
    <row r="711" ht="15.75" customHeight="1">
      <c r="A711" s="196"/>
      <c r="B711" s="197"/>
      <c r="C711" s="192"/>
      <c r="D711" s="193"/>
      <c r="E711" s="219"/>
      <c r="F711" s="195"/>
      <c r="G711" s="196"/>
      <c r="H711" s="197"/>
      <c r="I711" s="196"/>
      <c r="J711" s="197"/>
      <c r="K711" s="197"/>
      <c r="L711" s="197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8"/>
      <c r="Z711" s="198"/>
      <c r="AA711" s="197"/>
      <c r="AB711" s="197"/>
      <c r="AC711" s="199"/>
      <c r="AD711" s="199"/>
      <c r="AE711" s="199"/>
      <c r="AF711" s="199"/>
      <c r="AG711" s="199"/>
      <c r="AH711" s="199"/>
      <c r="AI711" s="199"/>
      <c r="AJ711" s="199"/>
      <c r="AK711" s="199"/>
      <c r="AL711" s="199"/>
      <c r="AM711" s="199"/>
      <c r="AN711" s="199"/>
      <c r="AO711" s="199"/>
      <c r="AP711" s="200"/>
      <c r="AQ711" s="200"/>
      <c r="AR711" s="200"/>
      <c r="AS711" s="200"/>
    </row>
    <row r="712" ht="15.75" customHeight="1">
      <c r="A712" s="196"/>
      <c r="B712" s="197"/>
      <c r="C712" s="192"/>
      <c r="D712" s="193"/>
      <c r="E712" s="219"/>
      <c r="F712" s="195"/>
      <c r="G712" s="196"/>
      <c r="H712" s="197"/>
      <c r="I712" s="196"/>
      <c r="J712" s="197"/>
      <c r="K712" s="197"/>
      <c r="L712" s="197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8"/>
      <c r="Z712" s="198"/>
      <c r="AA712" s="197"/>
      <c r="AB712" s="197"/>
      <c r="AC712" s="199"/>
      <c r="AD712" s="199"/>
      <c r="AE712" s="199"/>
      <c r="AF712" s="199"/>
      <c r="AG712" s="199"/>
      <c r="AH712" s="199"/>
      <c r="AI712" s="199"/>
      <c r="AJ712" s="199"/>
      <c r="AK712" s="199"/>
      <c r="AL712" s="199"/>
      <c r="AM712" s="199"/>
      <c r="AN712" s="199"/>
      <c r="AO712" s="199"/>
      <c r="AP712" s="200"/>
      <c r="AQ712" s="200"/>
      <c r="AR712" s="200"/>
      <c r="AS712" s="200"/>
    </row>
    <row r="713" ht="15.75" customHeight="1">
      <c r="A713" s="196"/>
      <c r="B713" s="197"/>
      <c r="C713" s="192"/>
      <c r="D713" s="193"/>
      <c r="E713" s="219"/>
      <c r="F713" s="195"/>
      <c r="G713" s="196"/>
      <c r="H713" s="197"/>
      <c r="I713" s="196"/>
      <c r="J713" s="197"/>
      <c r="K713" s="197"/>
      <c r="L713" s="197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8"/>
      <c r="Z713" s="198"/>
      <c r="AA713" s="197"/>
      <c r="AB713" s="197"/>
      <c r="AC713" s="199"/>
      <c r="AD713" s="199"/>
      <c r="AE713" s="199"/>
      <c r="AF713" s="199"/>
      <c r="AG713" s="199"/>
      <c r="AH713" s="199"/>
      <c r="AI713" s="199"/>
      <c r="AJ713" s="199"/>
      <c r="AK713" s="199"/>
      <c r="AL713" s="199"/>
      <c r="AM713" s="199"/>
      <c r="AN713" s="199"/>
      <c r="AO713" s="199"/>
      <c r="AP713" s="200"/>
      <c r="AQ713" s="200"/>
      <c r="AR713" s="200"/>
      <c r="AS713" s="200"/>
    </row>
    <row r="714" ht="15.75" customHeight="1">
      <c r="A714" s="196"/>
      <c r="B714" s="197"/>
      <c r="C714" s="192"/>
      <c r="D714" s="193"/>
      <c r="E714" s="219"/>
      <c r="F714" s="195"/>
      <c r="G714" s="196"/>
      <c r="H714" s="197"/>
      <c r="I714" s="196"/>
      <c r="J714" s="197"/>
      <c r="K714" s="197"/>
      <c r="L714" s="197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8"/>
      <c r="Z714" s="198"/>
      <c r="AA714" s="197"/>
      <c r="AB714" s="197"/>
      <c r="AC714" s="199"/>
      <c r="AD714" s="199"/>
      <c r="AE714" s="199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200"/>
      <c r="AQ714" s="200"/>
      <c r="AR714" s="200"/>
      <c r="AS714" s="200"/>
    </row>
    <row r="715" ht="15.75" customHeight="1">
      <c r="A715" s="196"/>
      <c r="B715" s="197"/>
      <c r="C715" s="192"/>
      <c r="D715" s="193"/>
      <c r="E715" s="219"/>
      <c r="F715" s="195"/>
      <c r="G715" s="196"/>
      <c r="H715" s="197"/>
      <c r="I715" s="196"/>
      <c r="J715" s="197"/>
      <c r="K715" s="197"/>
      <c r="L715" s="197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8"/>
      <c r="Z715" s="198"/>
      <c r="AA715" s="197"/>
      <c r="AB715" s="197"/>
      <c r="AC715" s="199"/>
      <c r="AD715" s="199"/>
      <c r="AE715" s="199"/>
      <c r="AF715" s="199"/>
      <c r="AG715" s="199"/>
      <c r="AH715" s="199"/>
      <c r="AI715" s="199"/>
      <c r="AJ715" s="199"/>
      <c r="AK715" s="199"/>
      <c r="AL715" s="199"/>
      <c r="AM715" s="199"/>
      <c r="AN715" s="199"/>
      <c r="AO715" s="199"/>
      <c r="AP715" s="200"/>
      <c r="AQ715" s="200"/>
      <c r="AR715" s="200"/>
      <c r="AS715" s="200"/>
    </row>
    <row r="716" ht="15.75" customHeight="1">
      <c r="A716" s="196"/>
      <c r="B716" s="197"/>
      <c r="C716" s="192"/>
      <c r="D716" s="193"/>
      <c r="E716" s="219"/>
      <c r="F716" s="195"/>
      <c r="G716" s="196"/>
      <c r="H716" s="197"/>
      <c r="I716" s="196"/>
      <c r="J716" s="197"/>
      <c r="K716" s="197"/>
      <c r="L716" s="197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8"/>
      <c r="Z716" s="198"/>
      <c r="AA716" s="197"/>
      <c r="AB716" s="197"/>
      <c r="AC716" s="199"/>
      <c r="AD716" s="199"/>
      <c r="AE716" s="199"/>
      <c r="AF716" s="199"/>
      <c r="AG716" s="199"/>
      <c r="AH716" s="199"/>
      <c r="AI716" s="199"/>
      <c r="AJ716" s="199"/>
      <c r="AK716" s="199"/>
      <c r="AL716" s="199"/>
      <c r="AM716" s="199"/>
      <c r="AN716" s="199"/>
      <c r="AO716" s="199"/>
      <c r="AP716" s="200"/>
      <c r="AQ716" s="200"/>
      <c r="AR716" s="200"/>
      <c r="AS716" s="200"/>
    </row>
    <row r="717" ht="15.75" customHeight="1">
      <c r="A717" s="196"/>
      <c r="B717" s="197"/>
      <c r="C717" s="192"/>
      <c r="D717" s="193"/>
      <c r="E717" s="219"/>
      <c r="F717" s="195"/>
      <c r="G717" s="196"/>
      <c r="H717" s="197"/>
      <c r="I717" s="196"/>
      <c r="J717" s="197"/>
      <c r="K717" s="197"/>
      <c r="L717" s="197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8"/>
      <c r="Z717" s="198"/>
      <c r="AA717" s="197"/>
      <c r="AB717" s="197"/>
      <c r="AC717" s="199"/>
      <c r="AD717" s="199"/>
      <c r="AE717" s="199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200"/>
      <c r="AQ717" s="200"/>
      <c r="AR717" s="200"/>
      <c r="AS717" s="200"/>
    </row>
    <row r="718" ht="15.75" customHeight="1">
      <c r="A718" s="196"/>
      <c r="B718" s="197"/>
      <c r="C718" s="192"/>
      <c r="D718" s="193"/>
      <c r="E718" s="219"/>
      <c r="F718" s="195"/>
      <c r="G718" s="196"/>
      <c r="H718" s="197"/>
      <c r="I718" s="196"/>
      <c r="J718" s="197"/>
      <c r="K718" s="197"/>
      <c r="L718" s="197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8"/>
      <c r="Z718" s="198"/>
      <c r="AA718" s="197"/>
      <c r="AB718" s="197"/>
      <c r="AC718" s="199"/>
      <c r="AD718" s="199"/>
      <c r="AE718" s="199"/>
      <c r="AF718" s="199"/>
      <c r="AG718" s="199"/>
      <c r="AH718" s="199"/>
      <c r="AI718" s="199"/>
      <c r="AJ718" s="199"/>
      <c r="AK718" s="199"/>
      <c r="AL718" s="199"/>
      <c r="AM718" s="199"/>
      <c r="AN718" s="199"/>
      <c r="AO718" s="199"/>
      <c r="AP718" s="200"/>
      <c r="AQ718" s="200"/>
      <c r="AR718" s="200"/>
      <c r="AS718" s="200"/>
    </row>
    <row r="719" ht="15.75" customHeight="1">
      <c r="A719" s="196"/>
      <c r="B719" s="197"/>
      <c r="C719" s="192"/>
      <c r="D719" s="193"/>
      <c r="E719" s="219"/>
      <c r="F719" s="195"/>
      <c r="G719" s="196"/>
      <c r="H719" s="197"/>
      <c r="I719" s="196"/>
      <c r="J719" s="197"/>
      <c r="K719" s="197"/>
      <c r="L719" s="197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8"/>
      <c r="Z719" s="198"/>
      <c r="AA719" s="197"/>
      <c r="AB719" s="197"/>
      <c r="AC719" s="199"/>
      <c r="AD719" s="199"/>
      <c r="AE719" s="199"/>
      <c r="AF719" s="199"/>
      <c r="AG719" s="199"/>
      <c r="AH719" s="199"/>
      <c r="AI719" s="199"/>
      <c r="AJ719" s="199"/>
      <c r="AK719" s="199"/>
      <c r="AL719" s="199"/>
      <c r="AM719" s="199"/>
      <c r="AN719" s="199"/>
      <c r="AO719" s="199"/>
      <c r="AP719" s="200"/>
      <c r="AQ719" s="200"/>
      <c r="AR719" s="200"/>
      <c r="AS719" s="200"/>
    </row>
    <row r="720" ht="15.75" customHeight="1">
      <c r="A720" s="196"/>
      <c r="B720" s="197"/>
      <c r="C720" s="192"/>
      <c r="D720" s="193"/>
      <c r="E720" s="219"/>
      <c r="F720" s="195"/>
      <c r="G720" s="196"/>
      <c r="H720" s="197"/>
      <c r="I720" s="196"/>
      <c r="J720" s="197"/>
      <c r="K720" s="197"/>
      <c r="L720" s="197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8"/>
      <c r="Z720" s="198"/>
      <c r="AA720" s="197"/>
      <c r="AB720" s="197"/>
      <c r="AC720" s="199"/>
      <c r="AD720" s="199"/>
      <c r="AE720" s="199"/>
      <c r="AF720" s="199"/>
      <c r="AG720" s="199"/>
      <c r="AH720" s="199"/>
      <c r="AI720" s="199"/>
      <c r="AJ720" s="199"/>
      <c r="AK720" s="199"/>
      <c r="AL720" s="199"/>
      <c r="AM720" s="199"/>
      <c r="AN720" s="199"/>
      <c r="AO720" s="199"/>
      <c r="AP720" s="200"/>
      <c r="AQ720" s="200"/>
      <c r="AR720" s="200"/>
      <c r="AS720" s="200"/>
    </row>
    <row r="721" ht="15.75" customHeight="1">
      <c r="A721" s="196"/>
      <c r="B721" s="197"/>
      <c r="C721" s="192"/>
      <c r="D721" s="193"/>
      <c r="E721" s="219"/>
      <c r="F721" s="195"/>
      <c r="G721" s="196"/>
      <c r="H721" s="197"/>
      <c r="I721" s="196"/>
      <c r="J721" s="197"/>
      <c r="K721" s="197"/>
      <c r="L721" s="197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8"/>
      <c r="Z721" s="198"/>
      <c r="AA721" s="197"/>
      <c r="AB721" s="197"/>
      <c r="AC721" s="199"/>
      <c r="AD721" s="199"/>
      <c r="AE721" s="199"/>
      <c r="AF721" s="199"/>
      <c r="AG721" s="199"/>
      <c r="AH721" s="199"/>
      <c r="AI721" s="199"/>
      <c r="AJ721" s="199"/>
      <c r="AK721" s="199"/>
      <c r="AL721" s="199"/>
      <c r="AM721" s="199"/>
      <c r="AN721" s="199"/>
      <c r="AO721" s="199"/>
      <c r="AP721" s="200"/>
      <c r="AQ721" s="200"/>
      <c r="AR721" s="200"/>
      <c r="AS721" s="200"/>
    </row>
    <row r="722" ht="15.75" customHeight="1">
      <c r="A722" s="196"/>
      <c r="B722" s="197"/>
      <c r="C722" s="192"/>
      <c r="D722" s="193"/>
      <c r="E722" s="219"/>
      <c r="F722" s="195"/>
      <c r="G722" s="196"/>
      <c r="H722" s="197"/>
      <c r="I722" s="196"/>
      <c r="J722" s="197"/>
      <c r="K722" s="197"/>
      <c r="L722" s="197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8"/>
      <c r="Z722" s="198"/>
      <c r="AA722" s="197"/>
      <c r="AB722" s="197"/>
      <c r="AC722" s="199"/>
      <c r="AD722" s="199"/>
      <c r="AE722" s="199"/>
      <c r="AF722" s="199"/>
      <c r="AG722" s="199"/>
      <c r="AH722" s="199"/>
      <c r="AI722" s="199"/>
      <c r="AJ722" s="199"/>
      <c r="AK722" s="199"/>
      <c r="AL722" s="199"/>
      <c r="AM722" s="199"/>
      <c r="AN722" s="199"/>
      <c r="AO722" s="199"/>
      <c r="AP722" s="200"/>
      <c r="AQ722" s="200"/>
      <c r="AR722" s="200"/>
      <c r="AS722" s="200"/>
    </row>
    <row r="723" ht="15.75" customHeight="1">
      <c r="A723" s="196"/>
      <c r="B723" s="197"/>
      <c r="C723" s="192"/>
      <c r="D723" s="193"/>
      <c r="E723" s="219"/>
      <c r="F723" s="195"/>
      <c r="G723" s="196"/>
      <c r="H723" s="197"/>
      <c r="I723" s="196"/>
      <c r="J723" s="197"/>
      <c r="K723" s="197"/>
      <c r="L723" s="197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8"/>
      <c r="Z723" s="198"/>
      <c r="AA723" s="197"/>
      <c r="AB723" s="197"/>
      <c r="AC723" s="199"/>
      <c r="AD723" s="199"/>
      <c r="AE723" s="199"/>
      <c r="AF723" s="199"/>
      <c r="AG723" s="199"/>
      <c r="AH723" s="199"/>
      <c r="AI723" s="199"/>
      <c r="AJ723" s="199"/>
      <c r="AK723" s="199"/>
      <c r="AL723" s="199"/>
      <c r="AM723" s="199"/>
      <c r="AN723" s="199"/>
      <c r="AO723" s="199"/>
      <c r="AP723" s="200"/>
      <c r="AQ723" s="200"/>
      <c r="AR723" s="200"/>
      <c r="AS723" s="200"/>
    </row>
    <row r="724" ht="15.75" customHeight="1">
      <c r="A724" s="196"/>
      <c r="B724" s="197"/>
      <c r="C724" s="192"/>
      <c r="D724" s="193"/>
      <c r="E724" s="219"/>
      <c r="F724" s="195"/>
      <c r="G724" s="196"/>
      <c r="H724" s="197"/>
      <c r="I724" s="196"/>
      <c r="J724" s="197"/>
      <c r="K724" s="197"/>
      <c r="L724" s="197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8"/>
      <c r="Z724" s="198"/>
      <c r="AA724" s="197"/>
      <c r="AB724" s="197"/>
      <c r="AC724" s="199"/>
      <c r="AD724" s="199"/>
      <c r="AE724" s="199"/>
      <c r="AF724" s="199"/>
      <c r="AG724" s="199"/>
      <c r="AH724" s="199"/>
      <c r="AI724" s="199"/>
      <c r="AJ724" s="199"/>
      <c r="AK724" s="199"/>
      <c r="AL724" s="199"/>
      <c r="AM724" s="199"/>
      <c r="AN724" s="199"/>
      <c r="AO724" s="199"/>
      <c r="AP724" s="200"/>
      <c r="AQ724" s="200"/>
      <c r="AR724" s="200"/>
      <c r="AS724" s="200"/>
    </row>
    <row r="725" ht="15.75" customHeight="1">
      <c r="A725" s="196"/>
      <c r="B725" s="197"/>
      <c r="C725" s="192"/>
      <c r="D725" s="193"/>
      <c r="E725" s="219"/>
      <c r="F725" s="195"/>
      <c r="G725" s="196"/>
      <c r="H725" s="197"/>
      <c r="I725" s="196"/>
      <c r="J725" s="197"/>
      <c r="K725" s="197"/>
      <c r="L725" s="197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8"/>
      <c r="Z725" s="198"/>
      <c r="AA725" s="197"/>
      <c r="AB725" s="197"/>
      <c r="AC725" s="199"/>
      <c r="AD725" s="199"/>
      <c r="AE725" s="199"/>
      <c r="AF725" s="199"/>
      <c r="AG725" s="199"/>
      <c r="AH725" s="199"/>
      <c r="AI725" s="199"/>
      <c r="AJ725" s="199"/>
      <c r="AK725" s="199"/>
      <c r="AL725" s="199"/>
      <c r="AM725" s="199"/>
      <c r="AN725" s="199"/>
      <c r="AO725" s="199"/>
      <c r="AP725" s="200"/>
      <c r="AQ725" s="200"/>
      <c r="AR725" s="200"/>
      <c r="AS725" s="200"/>
    </row>
    <row r="726" ht="15.75" customHeight="1">
      <c r="A726" s="196"/>
      <c r="B726" s="197"/>
      <c r="C726" s="192"/>
      <c r="D726" s="193"/>
      <c r="E726" s="219"/>
      <c r="F726" s="195"/>
      <c r="G726" s="196"/>
      <c r="H726" s="197"/>
      <c r="I726" s="196"/>
      <c r="J726" s="197"/>
      <c r="K726" s="197"/>
      <c r="L726" s="197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8"/>
      <c r="Z726" s="198"/>
      <c r="AA726" s="197"/>
      <c r="AB726" s="197"/>
      <c r="AC726" s="199"/>
      <c r="AD726" s="199"/>
      <c r="AE726" s="199"/>
      <c r="AF726" s="199"/>
      <c r="AG726" s="199"/>
      <c r="AH726" s="199"/>
      <c r="AI726" s="199"/>
      <c r="AJ726" s="199"/>
      <c r="AK726" s="199"/>
      <c r="AL726" s="199"/>
      <c r="AM726" s="199"/>
      <c r="AN726" s="199"/>
      <c r="AO726" s="199"/>
      <c r="AP726" s="200"/>
      <c r="AQ726" s="200"/>
      <c r="AR726" s="200"/>
      <c r="AS726" s="200"/>
    </row>
    <row r="727" ht="15.75" customHeight="1">
      <c r="A727" s="196"/>
      <c r="B727" s="197"/>
      <c r="C727" s="192"/>
      <c r="D727" s="193"/>
      <c r="E727" s="219"/>
      <c r="F727" s="195"/>
      <c r="G727" s="196"/>
      <c r="H727" s="197"/>
      <c r="I727" s="196"/>
      <c r="J727" s="197"/>
      <c r="K727" s="197"/>
      <c r="L727" s="197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8"/>
      <c r="Z727" s="198"/>
      <c r="AA727" s="197"/>
      <c r="AB727" s="197"/>
      <c r="AC727" s="199"/>
      <c r="AD727" s="199"/>
      <c r="AE727" s="199"/>
      <c r="AF727" s="199"/>
      <c r="AG727" s="199"/>
      <c r="AH727" s="199"/>
      <c r="AI727" s="199"/>
      <c r="AJ727" s="199"/>
      <c r="AK727" s="199"/>
      <c r="AL727" s="199"/>
      <c r="AM727" s="199"/>
      <c r="AN727" s="199"/>
      <c r="AO727" s="199"/>
      <c r="AP727" s="200"/>
      <c r="AQ727" s="200"/>
      <c r="AR727" s="200"/>
      <c r="AS727" s="200"/>
    </row>
    <row r="728" ht="15.75" customHeight="1">
      <c r="A728" s="196"/>
      <c r="B728" s="197"/>
      <c r="C728" s="192"/>
      <c r="D728" s="193"/>
      <c r="E728" s="219"/>
      <c r="F728" s="195"/>
      <c r="G728" s="196"/>
      <c r="H728" s="197"/>
      <c r="I728" s="196"/>
      <c r="J728" s="197"/>
      <c r="K728" s="197"/>
      <c r="L728" s="197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8"/>
      <c r="Z728" s="198"/>
      <c r="AA728" s="197"/>
      <c r="AB728" s="197"/>
      <c r="AC728" s="199"/>
      <c r="AD728" s="199"/>
      <c r="AE728" s="199"/>
      <c r="AF728" s="199"/>
      <c r="AG728" s="199"/>
      <c r="AH728" s="199"/>
      <c r="AI728" s="199"/>
      <c r="AJ728" s="199"/>
      <c r="AK728" s="199"/>
      <c r="AL728" s="199"/>
      <c r="AM728" s="199"/>
      <c r="AN728" s="199"/>
      <c r="AO728" s="199"/>
      <c r="AP728" s="200"/>
      <c r="AQ728" s="200"/>
      <c r="AR728" s="200"/>
      <c r="AS728" s="200"/>
    </row>
    <row r="729" ht="15.75" customHeight="1">
      <c r="A729" s="196"/>
      <c r="B729" s="197"/>
      <c r="C729" s="192"/>
      <c r="D729" s="193"/>
      <c r="E729" s="219"/>
      <c r="F729" s="195"/>
      <c r="G729" s="196"/>
      <c r="H729" s="197"/>
      <c r="I729" s="196"/>
      <c r="J729" s="197"/>
      <c r="K729" s="197"/>
      <c r="L729" s="197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8"/>
      <c r="Z729" s="198"/>
      <c r="AA729" s="197"/>
      <c r="AB729" s="197"/>
      <c r="AC729" s="199"/>
      <c r="AD729" s="199"/>
      <c r="AE729" s="199"/>
      <c r="AF729" s="199"/>
      <c r="AG729" s="199"/>
      <c r="AH729" s="199"/>
      <c r="AI729" s="199"/>
      <c r="AJ729" s="199"/>
      <c r="AK729" s="199"/>
      <c r="AL729" s="199"/>
      <c r="AM729" s="199"/>
      <c r="AN729" s="199"/>
      <c r="AO729" s="199"/>
      <c r="AP729" s="200"/>
      <c r="AQ729" s="200"/>
      <c r="AR729" s="200"/>
      <c r="AS729" s="200"/>
    </row>
    <row r="730" ht="15.75" customHeight="1">
      <c r="A730" s="196"/>
      <c r="B730" s="197"/>
      <c r="C730" s="192"/>
      <c r="D730" s="193"/>
      <c r="E730" s="219"/>
      <c r="F730" s="195"/>
      <c r="G730" s="196"/>
      <c r="H730" s="197"/>
      <c r="I730" s="196"/>
      <c r="J730" s="197"/>
      <c r="K730" s="197"/>
      <c r="L730" s="197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8"/>
      <c r="Z730" s="198"/>
      <c r="AA730" s="197"/>
      <c r="AB730" s="197"/>
      <c r="AC730" s="199"/>
      <c r="AD730" s="199"/>
      <c r="AE730" s="199"/>
      <c r="AF730" s="199"/>
      <c r="AG730" s="199"/>
      <c r="AH730" s="199"/>
      <c r="AI730" s="199"/>
      <c r="AJ730" s="199"/>
      <c r="AK730" s="199"/>
      <c r="AL730" s="199"/>
      <c r="AM730" s="199"/>
      <c r="AN730" s="199"/>
      <c r="AO730" s="199"/>
      <c r="AP730" s="200"/>
      <c r="AQ730" s="200"/>
      <c r="AR730" s="200"/>
      <c r="AS730" s="200"/>
    </row>
    <row r="731" ht="15.75" customHeight="1">
      <c r="A731" s="196"/>
      <c r="B731" s="197"/>
      <c r="C731" s="192"/>
      <c r="D731" s="193"/>
      <c r="E731" s="219"/>
      <c r="F731" s="195"/>
      <c r="G731" s="196"/>
      <c r="H731" s="197"/>
      <c r="I731" s="196"/>
      <c r="J731" s="197"/>
      <c r="K731" s="197"/>
      <c r="L731" s="197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8"/>
      <c r="Z731" s="198"/>
      <c r="AA731" s="197"/>
      <c r="AB731" s="197"/>
      <c r="AC731" s="199"/>
      <c r="AD731" s="199"/>
      <c r="AE731" s="199"/>
      <c r="AF731" s="199"/>
      <c r="AG731" s="199"/>
      <c r="AH731" s="199"/>
      <c r="AI731" s="199"/>
      <c r="AJ731" s="199"/>
      <c r="AK731" s="199"/>
      <c r="AL731" s="199"/>
      <c r="AM731" s="199"/>
      <c r="AN731" s="199"/>
      <c r="AO731" s="199"/>
      <c r="AP731" s="200"/>
      <c r="AQ731" s="200"/>
      <c r="AR731" s="200"/>
      <c r="AS731" s="200"/>
    </row>
    <row r="732" ht="15.75" customHeight="1">
      <c r="A732" s="196"/>
      <c r="B732" s="197"/>
      <c r="C732" s="192"/>
      <c r="D732" s="193"/>
      <c r="E732" s="219"/>
      <c r="F732" s="195"/>
      <c r="G732" s="196"/>
      <c r="H732" s="197"/>
      <c r="I732" s="196"/>
      <c r="J732" s="197"/>
      <c r="K732" s="197"/>
      <c r="L732" s="197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8"/>
      <c r="Z732" s="198"/>
      <c r="AA732" s="197"/>
      <c r="AB732" s="197"/>
      <c r="AC732" s="199"/>
      <c r="AD732" s="199"/>
      <c r="AE732" s="199"/>
      <c r="AF732" s="199"/>
      <c r="AG732" s="199"/>
      <c r="AH732" s="199"/>
      <c r="AI732" s="199"/>
      <c r="AJ732" s="199"/>
      <c r="AK732" s="199"/>
      <c r="AL732" s="199"/>
      <c r="AM732" s="199"/>
      <c r="AN732" s="199"/>
      <c r="AO732" s="199"/>
      <c r="AP732" s="200"/>
      <c r="AQ732" s="200"/>
      <c r="AR732" s="200"/>
      <c r="AS732" s="200"/>
    </row>
    <row r="733" ht="15.75" customHeight="1">
      <c r="A733" s="196"/>
      <c r="B733" s="197"/>
      <c r="C733" s="192"/>
      <c r="D733" s="193"/>
      <c r="E733" s="219"/>
      <c r="F733" s="195"/>
      <c r="G733" s="196"/>
      <c r="H733" s="197"/>
      <c r="I733" s="196"/>
      <c r="J733" s="197"/>
      <c r="K733" s="197"/>
      <c r="L733" s="197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8"/>
      <c r="Z733" s="198"/>
      <c r="AA733" s="197"/>
      <c r="AB733" s="197"/>
      <c r="AC733" s="199"/>
      <c r="AD733" s="199"/>
      <c r="AE733" s="199"/>
      <c r="AF733" s="199"/>
      <c r="AG733" s="199"/>
      <c r="AH733" s="199"/>
      <c r="AI733" s="199"/>
      <c r="AJ733" s="199"/>
      <c r="AK733" s="199"/>
      <c r="AL733" s="199"/>
      <c r="AM733" s="199"/>
      <c r="AN733" s="199"/>
      <c r="AO733" s="199"/>
      <c r="AP733" s="200"/>
      <c r="AQ733" s="200"/>
      <c r="AR733" s="200"/>
      <c r="AS733" s="200"/>
    </row>
    <row r="734" ht="15.75" customHeight="1">
      <c r="A734" s="196"/>
      <c r="B734" s="197"/>
      <c r="C734" s="192"/>
      <c r="D734" s="193"/>
      <c r="E734" s="219"/>
      <c r="F734" s="195"/>
      <c r="G734" s="196"/>
      <c r="H734" s="197"/>
      <c r="I734" s="196"/>
      <c r="J734" s="197"/>
      <c r="K734" s="197"/>
      <c r="L734" s="197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8"/>
      <c r="Z734" s="198"/>
      <c r="AA734" s="197"/>
      <c r="AB734" s="197"/>
      <c r="AC734" s="199"/>
      <c r="AD734" s="199"/>
      <c r="AE734" s="199"/>
      <c r="AF734" s="199"/>
      <c r="AG734" s="199"/>
      <c r="AH734" s="199"/>
      <c r="AI734" s="199"/>
      <c r="AJ734" s="199"/>
      <c r="AK734" s="199"/>
      <c r="AL734" s="199"/>
      <c r="AM734" s="199"/>
      <c r="AN734" s="199"/>
      <c r="AO734" s="199"/>
      <c r="AP734" s="200"/>
      <c r="AQ734" s="200"/>
      <c r="AR734" s="200"/>
      <c r="AS734" s="200"/>
    </row>
    <row r="735" ht="15.75" customHeight="1">
      <c r="A735" s="196"/>
      <c r="B735" s="197"/>
      <c r="C735" s="192"/>
      <c r="D735" s="193"/>
      <c r="E735" s="219"/>
      <c r="F735" s="195"/>
      <c r="G735" s="196"/>
      <c r="H735" s="197"/>
      <c r="I735" s="196"/>
      <c r="J735" s="197"/>
      <c r="K735" s="197"/>
      <c r="L735" s="197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8"/>
      <c r="Z735" s="198"/>
      <c r="AA735" s="197"/>
      <c r="AB735" s="197"/>
      <c r="AC735" s="199"/>
      <c r="AD735" s="199"/>
      <c r="AE735" s="199"/>
      <c r="AF735" s="199"/>
      <c r="AG735" s="199"/>
      <c r="AH735" s="199"/>
      <c r="AI735" s="199"/>
      <c r="AJ735" s="199"/>
      <c r="AK735" s="199"/>
      <c r="AL735" s="199"/>
      <c r="AM735" s="199"/>
      <c r="AN735" s="199"/>
      <c r="AO735" s="199"/>
      <c r="AP735" s="200"/>
      <c r="AQ735" s="200"/>
      <c r="AR735" s="200"/>
      <c r="AS735" s="200"/>
    </row>
    <row r="736" ht="15.75" customHeight="1">
      <c r="A736" s="196"/>
      <c r="B736" s="197"/>
      <c r="C736" s="192"/>
      <c r="D736" s="193"/>
      <c r="E736" s="219"/>
      <c r="F736" s="195"/>
      <c r="G736" s="196"/>
      <c r="H736" s="197"/>
      <c r="I736" s="196"/>
      <c r="J736" s="197"/>
      <c r="K736" s="197"/>
      <c r="L736" s="197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8"/>
      <c r="Z736" s="198"/>
      <c r="AA736" s="197"/>
      <c r="AB736" s="197"/>
      <c r="AC736" s="199"/>
      <c r="AD736" s="199"/>
      <c r="AE736" s="199"/>
      <c r="AF736" s="199"/>
      <c r="AG736" s="199"/>
      <c r="AH736" s="199"/>
      <c r="AI736" s="199"/>
      <c r="AJ736" s="199"/>
      <c r="AK736" s="199"/>
      <c r="AL736" s="199"/>
      <c r="AM736" s="199"/>
      <c r="AN736" s="199"/>
      <c r="AO736" s="199"/>
      <c r="AP736" s="200"/>
      <c r="AQ736" s="200"/>
      <c r="AR736" s="200"/>
      <c r="AS736" s="200"/>
    </row>
    <row r="737" ht="15.75" customHeight="1">
      <c r="A737" s="196"/>
      <c r="B737" s="197"/>
      <c r="C737" s="192"/>
      <c r="D737" s="193"/>
      <c r="E737" s="219"/>
      <c r="F737" s="195"/>
      <c r="G737" s="196"/>
      <c r="H737" s="197"/>
      <c r="I737" s="196"/>
      <c r="J737" s="197"/>
      <c r="K737" s="197"/>
      <c r="L737" s="197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8"/>
      <c r="Z737" s="198"/>
      <c r="AA737" s="197"/>
      <c r="AB737" s="197"/>
      <c r="AC737" s="199"/>
      <c r="AD737" s="199"/>
      <c r="AE737" s="199"/>
      <c r="AF737" s="199"/>
      <c r="AG737" s="199"/>
      <c r="AH737" s="199"/>
      <c r="AI737" s="199"/>
      <c r="AJ737" s="199"/>
      <c r="AK737" s="199"/>
      <c r="AL737" s="199"/>
      <c r="AM737" s="199"/>
      <c r="AN737" s="199"/>
      <c r="AO737" s="199"/>
      <c r="AP737" s="200"/>
      <c r="AQ737" s="200"/>
      <c r="AR737" s="200"/>
      <c r="AS737" s="200"/>
    </row>
    <row r="738" ht="15.75" customHeight="1">
      <c r="A738" s="196"/>
      <c r="B738" s="197"/>
      <c r="C738" s="192"/>
      <c r="D738" s="193"/>
      <c r="E738" s="219"/>
      <c r="F738" s="195"/>
      <c r="G738" s="196"/>
      <c r="H738" s="197"/>
      <c r="I738" s="196"/>
      <c r="J738" s="197"/>
      <c r="K738" s="197"/>
      <c r="L738" s="197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8"/>
      <c r="Z738" s="198"/>
      <c r="AA738" s="197"/>
      <c r="AB738" s="197"/>
      <c r="AC738" s="199"/>
      <c r="AD738" s="199"/>
      <c r="AE738" s="199"/>
      <c r="AF738" s="199"/>
      <c r="AG738" s="199"/>
      <c r="AH738" s="199"/>
      <c r="AI738" s="199"/>
      <c r="AJ738" s="199"/>
      <c r="AK738" s="199"/>
      <c r="AL738" s="199"/>
      <c r="AM738" s="199"/>
      <c r="AN738" s="199"/>
      <c r="AO738" s="199"/>
      <c r="AP738" s="200"/>
      <c r="AQ738" s="200"/>
      <c r="AR738" s="200"/>
      <c r="AS738" s="200"/>
    </row>
    <row r="739" ht="15.75" customHeight="1">
      <c r="A739" s="196"/>
      <c r="B739" s="197"/>
      <c r="C739" s="192"/>
      <c r="D739" s="193"/>
      <c r="E739" s="219"/>
      <c r="F739" s="195"/>
      <c r="G739" s="196"/>
      <c r="H739" s="197"/>
      <c r="I739" s="196"/>
      <c r="J739" s="197"/>
      <c r="K739" s="197"/>
      <c r="L739" s="197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8"/>
      <c r="Z739" s="198"/>
      <c r="AA739" s="197"/>
      <c r="AB739" s="197"/>
      <c r="AC739" s="199"/>
      <c r="AD739" s="199"/>
      <c r="AE739" s="199"/>
      <c r="AF739" s="199"/>
      <c r="AG739" s="199"/>
      <c r="AH739" s="199"/>
      <c r="AI739" s="199"/>
      <c r="AJ739" s="199"/>
      <c r="AK739" s="199"/>
      <c r="AL739" s="199"/>
      <c r="AM739" s="199"/>
      <c r="AN739" s="199"/>
      <c r="AO739" s="199"/>
      <c r="AP739" s="200"/>
      <c r="AQ739" s="200"/>
      <c r="AR739" s="200"/>
      <c r="AS739" s="200"/>
    </row>
    <row r="740" ht="15.75" customHeight="1">
      <c r="A740" s="196"/>
      <c r="B740" s="197"/>
      <c r="C740" s="192"/>
      <c r="D740" s="193"/>
      <c r="E740" s="219"/>
      <c r="F740" s="195"/>
      <c r="G740" s="196"/>
      <c r="H740" s="197"/>
      <c r="I740" s="196"/>
      <c r="J740" s="197"/>
      <c r="K740" s="197"/>
      <c r="L740" s="197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8"/>
      <c r="Z740" s="198"/>
      <c r="AA740" s="197"/>
      <c r="AB740" s="197"/>
      <c r="AC740" s="199"/>
      <c r="AD740" s="199"/>
      <c r="AE740" s="199"/>
      <c r="AF740" s="199"/>
      <c r="AG740" s="199"/>
      <c r="AH740" s="199"/>
      <c r="AI740" s="199"/>
      <c r="AJ740" s="199"/>
      <c r="AK740" s="199"/>
      <c r="AL740" s="199"/>
      <c r="AM740" s="199"/>
      <c r="AN740" s="199"/>
      <c r="AO740" s="199"/>
      <c r="AP740" s="200"/>
      <c r="AQ740" s="200"/>
      <c r="AR740" s="200"/>
      <c r="AS740" s="200"/>
    </row>
    <row r="741" ht="15.75" customHeight="1">
      <c r="A741" s="196"/>
      <c r="B741" s="197"/>
      <c r="C741" s="192"/>
      <c r="D741" s="193"/>
      <c r="E741" s="219"/>
      <c r="F741" s="195"/>
      <c r="G741" s="196"/>
      <c r="H741" s="197"/>
      <c r="I741" s="196"/>
      <c r="J741" s="197"/>
      <c r="K741" s="197"/>
      <c r="L741" s="197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8"/>
      <c r="Z741" s="198"/>
      <c r="AA741" s="197"/>
      <c r="AB741" s="197"/>
      <c r="AC741" s="199"/>
      <c r="AD741" s="199"/>
      <c r="AE741" s="199"/>
      <c r="AF741" s="199"/>
      <c r="AG741" s="199"/>
      <c r="AH741" s="199"/>
      <c r="AI741" s="199"/>
      <c r="AJ741" s="199"/>
      <c r="AK741" s="199"/>
      <c r="AL741" s="199"/>
      <c r="AM741" s="199"/>
      <c r="AN741" s="199"/>
      <c r="AO741" s="199"/>
      <c r="AP741" s="200"/>
      <c r="AQ741" s="200"/>
      <c r="AR741" s="200"/>
      <c r="AS741" s="200"/>
    </row>
    <row r="742" ht="15.75" customHeight="1">
      <c r="A742" s="196"/>
      <c r="B742" s="197"/>
      <c r="C742" s="192"/>
      <c r="D742" s="193"/>
      <c r="E742" s="219"/>
      <c r="F742" s="195"/>
      <c r="G742" s="196"/>
      <c r="H742" s="197"/>
      <c r="I742" s="196"/>
      <c r="J742" s="197"/>
      <c r="K742" s="197"/>
      <c r="L742" s="197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8"/>
      <c r="Z742" s="198"/>
      <c r="AA742" s="197"/>
      <c r="AB742" s="197"/>
      <c r="AC742" s="199"/>
      <c r="AD742" s="199"/>
      <c r="AE742" s="199"/>
      <c r="AF742" s="199"/>
      <c r="AG742" s="199"/>
      <c r="AH742" s="199"/>
      <c r="AI742" s="199"/>
      <c r="AJ742" s="199"/>
      <c r="AK742" s="199"/>
      <c r="AL742" s="199"/>
      <c r="AM742" s="199"/>
      <c r="AN742" s="199"/>
      <c r="AO742" s="199"/>
      <c r="AP742" s="200"/>
      <c r="AQ742" s="200"/>
      <c r="AR742" s="200"/>
      <c r="AS742" s="200"/>
    </row>
    <row r="743" ht="15.75" customHeight="1">
      <c r="A743" s="196"/>
      <c r="B743" s="197"/>
      <c r="C743" s="192"/>
      <c r="D743" s="193"/>
      <c r="E743" s="219"/>
      <c r="F743" s="195"/>
      <c r="G743" s="196"/>
      <c r="H743" s="197"/>
      <c r="I743" s="196"/>
      <c r="J743" s="197"/>
      <c r="K743" s="197"/>
      <c r="L743" s="197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8"/>
      <c r="Z743" s="198"/>
      <c r="AA743" s="197"/>
      <c r="AB743" s="197"/>
      <c r="AC743" s="199"/>
      <c r="AD743" s="199"/>
      <c r="AE743" s="199"/>
      <c r="AF743" s="199"/>
      <c r="AG743" s="199"/>
      <c r="AH743" s="199"/>
      <c r="AI743" s="199"/>
      <c r="AJ743" s="199"/>
      <c r="AK743" s="199"/>
      <c r="AL743" s="199"/>
      <c r="AM743" s="199"/>
      <c r="AN743" s="199"/>
      <c r="AO743" s="199"/>
      <c r="AP743" s="200"/>
      <c r="AQ743" s="200"/>
      <c r="AR743" s="200"/>
      <c r="AS743" s="200"/>
    </row>
    <row r="744" ht="15.75" customHeight="1">
      <c r="A744" s="196"/>
      <c r="B744" s="197"/>
      <c r="C744" s="192"/>
      <c r="D744" s="193"/>
      <c r="E744" s="219"/>
      <c r="F744" s="195"/>
      <c r="G744" s="196"/>
      <c r="H744" s="197"/>
      <c r="I744" s="196"/>
      <c r="J744" s="197"/>
      <c r="K744" s="197"/>
      <c r="L744" s="197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8"/>
      <c r="Z744" s="198"/>
      <c r="AA744" s="197"/>
      <c r="AB744" s="197"/>
      <c r="AC744" s="199"/>
      <c r="AD744" s="199"/>
      <c r="AE744" s="199"/>
      <c r="AF744" s="199"/>
      <c r="AG744" s="199"/>
      <c r="AH744" s="199"/>
      <c r="AI744" s="199"/>
      <c r="AJ744" s="199"/>
      <c r="AK744" s="199"/>
      <c r="AL744" s="199"/>
      <c r="AM744" s="199"/>
      <c r="AN744" s="199"/>
      <c r="AO744" s="199"/>
      <c r="AP744" s="200"/>
      <c r="AQ744" s="200"/>
      <c r="AR744" s="200"/>
      <c r="AS744" s="200"/>
    </row>
    <row r="745" ht="15.75" customHeight="1">
      <c r="A745" s="196"/>
      <c r="B745" s="197"/>
      <c r="C745" s="192"/>
      <c r="D745" s="193"/>
      <c r="E745" s="219"/>
      <c r="F745" s="195"/>
      <c r="G745" s="196"/>
      <c r="H745" s="197"/>
      <c r="I745" s="196"/>
      <c r="J745" s="197"/>
      <c r="K745" s="197"/>
      <c r="L745" s="197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8"/>
      <c r="Z745" s="198"/>
      <c r="AA745" s="197"/>
      <c r="AB745" s="197"/>
      <c r="AC745" s="199"/>
      <c r="AD745" s="199"/>
      <c r="AE745" s="199"/>
      <c r="AF745" s="199"/>
      <c r="AG745" s="199"/>
      <c r="AH745" s="199"/>
      <c r="AI745" s="199"/>
      <c r="AJ745" s="199"/>
      <c r="AK745" s="199"/>
      <c r="AL745" s="199"/>
      <c r="AM745" s="199"/>
      <c r="AN745" s="199"/>
      <c r="AO745" s="199"/>
      <c r="AP745" s="200"/>
      <c r="AQ745" s="200"/>
      <c r="AR745" s="200"/>
      <c r="AS745" s="200"/>
    </row>
    <row r="746" ht="15.75" customHeight="1">
      <c r="A746" s="196"/>
      <c r="B746" s="197"/>
      <c r="C746" s="192"/>
      <c r="D746" s="193"/>
      <c r="E746" s="219"/>
      <c r="F746" s="195"/>
      <c r="G746" s="196"/>
      <c r="H746" s="197"/>
      <c r="I746" s="196"/>
      <c r="J746" s="197"/>
      <c r="K746" s="197"/>
      <c r="L746" s="197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8"/>
      <c r="Z746" s="198"/>
      <c r="AA746" s="197"/>
      <c r="AB746" s="197"/>
      <c r="AC746" s="199"/>
      <c r="AD746" s="199"/>
      <c r="AE746" s="199"/>
      <c r="AF746" s="199"/>
      <c r="AG746" s="199"/>
      <c r="AH746" s="199"/>
      <c r="AI746" s="199"/>
      <c r="AJ746" s="199"/>
      <c r="AK746" s="199"/>
      <c r="AL746" s="199"/>
      <c r="AM746" s="199"/>
      <c r="AN746" s="199"/>
      <c r="AO746" s="199"/>
      <c r="AP746" s="200"/>
      <c r="AQ746" s="200"/>
      <c r="AR746" s="200"/>
      <c r="AS746" s="200"/>
    </row>
    <row r="747" ht="15.75" customHeight="1">
      <c r="A747" s="196"/>
      <c r="B747" s="197"/>
      <c r="C747" s="192"/>
      <c r="D747" s="193"/>
      <c r="E747" s="219"/>
      <c r="F747" s="195"/>
      <c r="G747" s="196"/>
      <c r="H747" s="197"/>
      <c r="I747" s="196"/>
      <c r="J747" s="197"/>
      <c r="K747" s="197"/>
      <c r="L747" s="197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8"/>
      <c r="Z747" s="198"/>
      <c r="AA747" s="197"/>
      <c r="AB747" s="197"/>
      <c r="AC747" s="199"/>
      <c r="AD747" s="199"/>
      <c r="AE747" s="199"/>
      <c r="AF747" s="199"/>
      <c r="AG747" s="199"/>
      <c r="AH747" s="199"/>
      <c r="AI747" s="199"/>
      <c r="AJ747" s="199"/>
      <c r="AK747" s="199"/>
      <c r="AL747" s="199"/>
      <c r="AM747" s="199"/>
      <c r="AN747" s="199"/>
      <c r="AO747" s="199"/>
      <c r="AP747" s="200"/>
      <c r="AQ747" s="200"/>
      <c r="AR747" s="200"/>
      <c r="AS747" s="200"/>
    </row>
    <row r="748" ht="15.75" customHeight="1">
      <c r="A748" s="196"/>
      <c r="B748" s="197"/>
      <c r="C748" s="192"/>
      <c r="D748" s="193"/>
      <c r="E748" s="219"/>
      <c r="F748" s="195"/>
      <c r="G748" s="196"/>
      <c r="H748" s="197"/>
      <c r="I748" s="196"/>
      <c r="J748" s="197"/>
      <c r="K748" s="197"/>
      <c r="L748" s="197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8"/>
      <c r="Z748" s="198"/>
      <c r="AA748" s="197"/>
      <c r="AB748" s="197"/>
      <c r="AC748" s="199"/>
      <c r="AD748" s="199"/>
      <c r="AE748" s="199"/>
      <c r="AF748" s="199"/>
      <c r="AG748" s="199"/>
      <c r="AH748" s="199"/>
      <c r="AI748" s="199"/>
      <c r="AJ748" s="199"/>
      <c r="AK748" s="199"/>
      <c r="AL748" s="199"/>
      <c r="AM748" s="199"/>
      <c r="AN748" s="199"/>
      <c r="AO748" s="199"/>
      <c r="AP748" s="200"/>
      <c r="AQ748" s="200"/>
      <c r="AR748" s="200"/>
      <c r="AS748" s="200"/>
    </row>
    <row r="749" ht="15.75" customHeight="1">
      <c r="A749" s="196"/>
      <c r="B749" s="197"/>
      <c r="C749" s="192"/>
      <c r="D749" s="193"/>
      <c r="E749" s="219"/>
      <c r="F749" s="195"/>
      <c r="G749" s="196"/>
      <c r="H749" s="197"/>
      <c r="I749" s="196"/>
      <c r="J749" s="197"/>
      <c r="K749" s="197"/>
      <c r="L749" s="197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8"/>
      <c r="Z749" s="198"/>
      <c r="AA749" s="197"/>
      <c r="AB749" s="197"/>
      <c r="AC749" s="199"/>
      <c r="AD749" s="199"/>
      <c r="AE749" s="199"/>
      <c r="AF749" s="199"/>
      <c r="AG749" s="199"/>
      <c r="AH749" s="199"/>
      <c r="AI749" s="199"/>
      <c r="AJ749" s="199"/>
      <c r="AK749" s="199"/>
      <c r="AL749" s="199"/>
      <c r="AM749" s="199"/>
      <c r="AN749" s="199"/>
      <c r="AO749" s="199"/>
      <c r="AP749" s="200"/>
      <c r="AQ749" s="200"/>
      <c r="AR749" s="200"/>
      <c r="AS749" s="200"/>
    </row>
    <row r="750" ht="15.75" customHeight="1">
      <c r="A750" s="196"/>
      <c r="B750" s="197"/>
      <c r="C750" s="192"/>
      <c r="D750" s="193"/>
      <c r="E750" s="219"/>
      <c r="F750" s="195"/>
      <c r="G750" s="196"/>
      <c r="H750" s="197"/>
      <c r="I750" s="196"/>
      <c r="J750" s="197"/>
      <c r="K750" s="197"/>
      <c r="L750" s="197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8"/>
      <c r="Z750" s="198"/>
      <c r="AA750" s="197"/>
      <c r="AB750" s="197"/>
      <c r="AC750" s="199"/>
      <c r="AD750" s="199"/>
      <c r="AE750" s="199"/>
      <c r="AF750" s="199"/>
      <c r="AG750" s="199"/>
      <c r="AH750" s="199"/>
      <c r="AI750" s="199"/>
      <c r="AJ750" s="199"/>
      <c r="AK750" s="199"/>
      <c r="AL750" s="199"/>
      <c r="AM750" s="199"/>
      <c r="AN750" s="199"/>
      <c r="AO750" s="199"/>
      <c r="AP750" s="200"/>
      <c r="AQ750" s="200"/>
      <c r="AR750" s="200"/>
      <c r="AS750" s="200"/>
    </row>
    <row r="751" ht="15.75" customHeight="1">
      <c r="A751" s="196"/>
      <c r="B751" s="197"/>
      <c r="C751" s="192"/>
      <c r="D751" s="193"/>
      <c r="E751" s="219"/>
      <c r="F751" s="195"/>
      <c r="G751" s="196"/>
      <c r="H751" s="197"/>
      <c r="I751" s="196"/>
      <c r="J751" s="197"/>
      <c r="K751" s="197"/>
      <c r="L751" s="197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8"/>
      <c r="Z751" s="198"/>
      <c r="AA751" s="197"/>
      <c r="AB751" s="197"/>
      <c r="AC751" s="199"/>
      <c r="AD751" s="199"/>
      <c r="AE751" s="199"/>
      <c r="AF751" s="199"/>
      <c r="AG751" s="199"/>
      <c r="AH751" s="199"/>
      <c r="AI751" s="199"/>
      <c r="AJ751" s="199"/>
      <c r="AK751" s="199"/>
      <c r="AL751" s="199"/>
      <c r="AM751" s="199"/>
      <c r="AN751" s="199"/>
      <c r="AO751" s="199"/>
      <c r="AP751" s="200"/>
      <c r="AQ751" s="200"/>
      <c r="AR751" s="200"/>
      <c r="AS751" s="200"/>
    </row>
    <row r="752" ht="15.75" customHeight="1">
      <c r="A752" s="196"/>
      <c r="B752" s="197"/>
      <c r="C752" s="192"/>
      <c r="D752" s="193"/>
      <c r="E752" s="219"/>
      <c r="F752" s="195"/>
      <c r="G752" s="196"/>
      <c r="H752" s="197"/>
      <c r="I752" s="196"/>
      <c r="J752" s="197"/>
      <c r="K752" s="197"/>
      <c r="L752" s="197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8"/>
      <c r="Z752" s="198"/>
      <c r="AA752" s="197"/>
      <c r="AB752" s="197"/>
      <c r="AC752" s="199"/>
      <c r="AD752" s="199"/>
      <c r="AE752" s="199"/>
      <c r="AF752" s="199"/>
      <c r="AG752" s="199"/>
      <c r="AH752" s="199"/>
      <c r="AI752" s="199"/>
      <c r="AJ752" s="199"/>
      <c r="AK752" s="199"/>
      <c r="AL752" s="199"/>
      <c r="AM752" s="199"/>
      <c r="AN752" s="199"/>
      <c r="AO752" s="199"/>
      <c r="AP752" s="200"/>
      <c r="AQ752" s="200"/>
      <c r="AR752" s="200"/>
      <c r="AS752" s="200"/>
    </row>
    <row r="753" ht="15.75" customHeight="1">
      <c r="A753" s="196"/>
      <c r="B753" s="197"/>
      <c r="C753" s="192"/>
      <c r="D753" s="193"/>
      <c r="E753" s="219"/>
      <c r="F753" s="195"/>
      <c r="G753" s="196"/>
      <c r="H753" s="197"/>
      <c r="I753" s="196"/>
      <c r="J753" s="197"/>
      <c r="K753" s="197"/>
      <c r="L753" s="197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8"/>
      <c r="Z753" s="198"/>
      <c r="AA753" s="197"/>
      <c r="AB753" s="197"/>
      <c r="AC753" s="199"/>
      <c r="AD753" s="199"/>
      <c r="AE753" s="199"/>
      <c r="AF753" s="199"/>
      <c r="AG753" s="199"/>
      <c r="AH753" s="199"/>
      <c r="AI753" s="199"/>
      <c r="AJ753" s="199"/>
      <c r="AK753" s="199"/>
      <c r="AL753" s="199"/>
      <c r="AM753" s="199"/>
      <c r="AN753" s="199"/>
      <c r="AO753" s="199"/>
      <c r="AP753" s="200"/>
      <c r="AQ753" s="200"/>
      <c r="AR753" s="200"/>
      <c r="AS753" s="200"/>
    </row>
    <row r="754" ht="15.75" customHeight="1">
      <c r="A754" s="196"/>
      <c r="B754" s="197"/>
      <c r="C754" s="192"/>
      <c r="D754" s="193"/>
      <c r="E754" s="219"/>
      <c r="F754" s="195"/>
      <c r="G754" s="196"/>
      <c r="H754" s="197"/>
      <c r="I754" s="196"/>
      <c r="J754" s="197"/>
      <c r="K754" s="197"/>
      <c r="L754" s="197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8"/>
      <c r="Z754" s="198"/>
      <c r="AA754" s="197"/>
      <c r="AB754" s="197"/>
      <c r="AC754" s="199"/>
      <c r="AD754" s="199"/>
      <c r="AE754" s="199"/>
      <c r="AF754" s="199"/>
      <c r="AG754" s="199"/>
      <c r="AH754" s="199"/>
      <c r="AI754" s="199"/>
      <c r="AJ754" s="199"/>
      <c r="AK754" s="199"/>
      <c r="AL754" s="199"/>
      <c r="AM754" s="199"/>
      <c r="AN754" s="199"/>
      <c r="AO754" s="199"/>
      <c r="AP754" s="200"/>
      <c r="AQ754" s="200"/>
      <c r="AR754" s="200"/>
      <c r="AS754" s="200"/>
    </row>
    <row r="755" ht="15.75" customHeight="1">
      <c r="A755" s="196"/>
      <c r="B755" s="197"/>
      <c r="C755" s="192"/>
      <c r="D755" s="193"/>
      <c r="E755" s="219"/>
      <c r="F755" s="195"/>
      <c r="G755" s="196"/>
      <c r="H755" s="197"/>
      <c r="I755" s="196"/>
      <c r="J755" s="197"/>
      <c r="K755" s="197"/>
      <c r="L755" s="197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8"/>
      <c r="Z755" s="198"/>
      <c r="AA755" s="197"/>
      <c r="AB755" s="197"/>
      <c r="AC755" s="199"/>
      <c r="AD755" s="199"/>
      <c r="AE755" s="199"/>
      <c r="AF755" s="199"/>
      <c r="AG755" s="199"/>
      <c r="AH755" s="199"/>
      <c r="AI755" s="199"/>
      <c r="AJ755" s="199"/>
      <c r="AK755" s="199"/>
      <c r="AL755" s="199"/>
      <c r="AM755" s="199"/>
      <c r="AN755" s="199"/>
      <c r="AO755" s="199"/>
      <c r="AP755" s="200"/>
      <c r="AQ755" s="200"/>
      <c r="AR755" s="200"/>
      <c r="AS755" s="200"/>
    </row>
    <row r="756" ht="15.75" customHeight="1">
      <c r="A756" s="196"/>
      <c r="B756" s="197"/>
      <c r="C756" s="192"/>
      <c r="D756" s="193"/>
      <c r="E756" s="219"/>
      <c r="F756" s="195"/>
      <c r="G756" s="196"/>
      <c r="H756" s="197"/>
      <c r="I756" s="196"/>
      <c r="J756" s="197"/>
      <c r="K756" s="197"/>
      <c r="L756" s="197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8"/>
      <c r="Z756" s="198"/>
      <c r="AA756" s="197"/>
      <c r="AB756" s="197"/>
      <c r="AC756" s="199"/>
      <c r="AD756" s="199"/>
      <c r="AE756" s="199"/>
      <c r="AF756" s="199"/>
      <c r="AG756" s="199"/>
      <c r="AH756" s="199"/>
      <c r="AI756" s="199"/>
      <c r="AJ756" s="199"/>
      <c r="AK756" s="199"/>
      <c r="AL756" s="199"/>
      <c r="AM756" s="199"/>
      <c r="AN756" s="199"/>
      <c r="AO756" s="199"/>
      <c r="AP756" s="200"/>
      <c r="AQ756" s="200"/>
      <c r="AR756" s="200"/>
      <c r="AS756" s="200"/>
    </row>
    <row r="757" ht="15.75" customHeight="1">
      <c r="A757" s="196"/>
      <c r="B757" s="197"/>
      <c r="C757" s="192"/>
      <c r="D757" s="193"/>
      <c r="E757" s="219"/>
      <c r="F757" s="195"/>
      <c r="G757" s="196"/>
      <c r="H757" s="197"/>
      <c r="I757" s="196"/>
      <c r="J757" s="197"/>
      <c r="K757" s="197"/>
      <c r="L757" s="197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8"/>
      <c r="Z757" s="198"/>
      <c r="AA757" s="197"/>
      <c r="AB757" s="197"/>
      <c r="AC757" s="199"/>
      <c r="AD757" s="199"/>
      <c r="AE757" s="199"/>
      <c r="AF757" s="199"/>
      <c r="AG757" s="199"/>
      <c r="AH757" s="199"/>
      <c r="AI757" s="199"/>
      <c r="AJ757" s="199"/>
      <c r="AK757" s="199"/>
      <c r="AL757" s="199"/>
      <c r="AM757" s="199"/>
      <c r="AN757" s="199"/>
      <c r="AO757" s="199"/>
      <c r="AP757" s="200"/>
      <c r="AQ757" s="200"/>
      <c r="AR757" s="200"/>
      <c r="AS757" s="200"/>
    </row>
    <row r="758" ht="15.75" customHeight="1">
      <c r="A758" s="196"/>
      <c r="B758" s="197"/>
      <c r="C758" s="192"/>
      <c r="D758" s="193"/>
      <c r="E758" s="219"/>
      <c r="F758" s="195"/>
      <c r="G758" s="196"/>
      <c r="H758" s="197"/>
      <c r="I758" s="196"/>
      <c r="J758" s="197"/>
      <c r="K758" s="197"/>
      <c r="L758" s="197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8"/>
      <c r="Z758" s="198"/>
      <c r="AA758" s="197"/>
      <c r="AB758" s="197"/>
      <c r="AC758" s="199"/>
      <c r="AD758" s="199"/>
      <c r="AE758" s="199"/>
      <c r="AF758" s="199"/>
      <c r="AG758" s="199"/>
      <c r="AH758" s="199"/>
      <c r="AI758" s="199"/>
      <c r="AJ758" s="199"/>
      <c r="AK758" s="199"/>
      <c r="AL758" s="199"/>
      <c r="AM758" s="199"/>
      <c r="AN758" s="199"/>
      <c r="AO758" s="199"/>
      <c r="AP758" s="200"/>
      <c r="AQ758" s="200"/>
      <c r="AR758" s="200"/>
      <c r="AS758" s="200"/>
    </row>
    <row r="759" ht="15.75" customHeight="1">
      <c r="A759" s="196"/>
      <c r="B759" s="197"/>
      <c r="C759" s="192"/>
      <c r="D759" s="193"/>
      <c r="E759" s="219"/>
      <c r="F759" s="195"/>
      <c r="G759" s="196"/>
      <c r="H759" s="197"/>
      <c r="I759" s="196"/>
      <c r="J759" s="197"/>
      <c r="K759" s="197"/>
      <c r="L759" s="197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8"/>
      <c r="Z759" s="198"/>
      <c r="AA759" s="197"/>
      <c r="AB759" s="197"/>
      <c r="AC759" s="199"/>
      <c r="AD759" s="199"/>
      <c r="AE759" s="199"/>
      <c r="AF759" s="199"/>
      <c r="AG759" s="199"/>
      <c r="AH759" s="199"/>
      <c r="AI759" s="199"/>
      <c r="AJ759" s="199"/>
      <c r="AK759" s="199"/>
      <c r="AL759" s="199"/>
      <c r="AM759" s="199"/>
      <c r="AN759" s="199"/>
      <c r="AO759" s="199"/>
      <c r="AP759" s="200"/>
      <c r="AQ759" s="200"/>
      <c r="AR759" s="200"/>
      <c r="AS759" s="200"/>
    </row>
    <row r="760" ht="15.75" customHeight="1">
      <c r="A760" s="196"/>
      <c r="B760" s="197"/>
      <c r="C760" s="192"/>
      <c r="D760" s="193"/>
      <c r="E760" s="219"/>
      <c r="F760" s="195"/>
      <c r="G760" s="196"/>
      <c r="H760" s="197"/>
      <c r="I760" s="196"/>
      <c r="J760" s="197"/>
      <c r="K760" s="197"/>
      <c r="L760" s="197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8"/>
      <c r="Z760" s="198"/>
      <c r="AA760" s="197"/>
      <c r="AB760" s="197"/>
      <c r="AC760" s="199"/>
      <c r="AD760" s="199"/>
      <c r="AE760" s="199"/>
      <c r="AF760" s="199"/>
      <c r="AG760" s="199"/>
      <c r="AH760" s="199"/>
      <c r="AI760" s="199"/>
      <c r="AJ760" s="199"/>
      <c r="AK760" s="199"/>
      <c r="AL760" s="199"/>
      <c r="AM760" s="199"/>
      <c r="AN760" s="199"/>
      <c r="AO760" s="199"/>
      <c r="AP760" s="200"/>
      <c r="AQ760" s="200"/>
      <c r="AR760" s="200"/>
      <c r="AS760" s="200"/>
    </row>
    <row r="761" ht="15.75" customHeight="1">
      <c r="A761" s="196"/>
      <c r="B761" s="197"/>
      <c r="C761" s="192"/>
      <c r="D761" s="193"/>
      <c r="E761" s="219"/>
      <c r="F761" s="195"/>
      <c r="G761" s="196"/>
      <c r="H761" s="197"/>
      <c r="I761" s="196"/>
      <c r="J761" s="197"/>
      <c r="K761" s="197"/>
      <c r="L761" s="197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8"/>
      <c r="Z761" s="198"/>
      <c r="AA761" s="197"/>
      <c r="AB761" s="197"/>
      <c r="AC761" s="199"/>
      <c r="AD761" s="199"/>
      <c r="AE761" s="199"/>
      <c r="AF761" s="199"/>
      <c r="AG761" s="199"/>
      <c r="AH761" s="199"/>
      <c r="AI761" s="199"/>
      <c r="AJ761" s="199"/>
      <c r="AK761" s="199"/>
      <c r="AL761" s="199"/>
      <c r="AM761" s="199"/>
      <c r="AN761" s="199"/>
      <c r="AO761" s="199"/>
      <c r="AP761" s="200"/>
      <c r="AQ761" s="200"/>
      <c r="AR761" s="200"/>
      <c r="AS761" s="200"/>
    </row>
    <row r="762" ht="15.75" customHeight="1">
      <c r="A762" s="196"/>
      <c r="B762" s="197"/>
      <c r="C762" s="192"/>
      <c r="D762" s="193"/>
      <c r="E762" s="219"/>
      <c r="F762" s="195"/>
      <c r="G762" s="196"/>
      <c r="H762" s="197"/>
      <c r="I762" s="196"/>
      <c r="J762" s="197"/>
      <c r="K762" s="197"/>
      <c r="L762" s="197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8"/>
      <c r="Z762" s="198"/>
      <c r="AA762" s="197"/>
      <c r="AB762" s="197"/>
      <c r="AC762" s="199"/>
      <c r="AD762" s="199"/>
      <c r="AE762" s="199"/>
      <c r="AF762" s="199"/>
      <c r="AG762" s="199"/>
      <c r="AH762" s="199"/>
      <c r="AI762" s="199"/>
      <c r="AJ762" s="199"/>
      <c r="AK762" s="199"/>
      <c r="AL762" s="199"/>
      <c r="AM762" s="199"/>
      <c r="AN762" s="199"/>
      <c r="AO762" s="199"/>
      <c r="AP762" s="200"/>
      <c r="AQ762" s="200"/>
      <c r="AR762" s="200"/>
      <c r="AS762" s="200"/>
    </row>
    <row r="763" ht="15.75" customHeight="1">
      <c r="A763" s="196"/>
      <c r="B763" s="197"/>
      <c r="C763" s="192"/>
      <c r="D763" s="193"/>
      <c r="E763" s="219"/>
      <c r="F763" s="195"/>
      <c r="G763" s="196"/>
      <c r="H763" s="197"/>
      <c r="I763" s="196"/>
      <c r="J763" s="197"/>
      <c r="K763" s="197"/>
      <c r="L763" s="197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8"/>
      <c r="Z763" s="198"/>
      <c r="AA763" s="197"/>
      <c r="AB763" s="197"/>
      <c r="AC763" s="199"/>
      <c r="AD763" s="199"/>
      <c r="AE763" s="199"/>
      <c r="AF763" s="199"/>
      <c r="AG763" s="199"/>
      <c r="AH763" s="199"/>
      <c r="AI763" s="199"/>
      <c r="AJ763" s="199"/>
      <c r="AK763" s="199"/>
      <c r="AL763" s="199"/>
      <c r="AM763" s="199"/>
      <c r="AN763" s="199"/>
      <c r="AO763" s="199"/>
      <c r="AP763" s="200"/>
      <c r="AQ763" s="200"/>
      <c r="AR763" s="200"/>
      <c r="AS763" s="200"/>
    </row>
    <row r="764" ht="15.75" customHeight="1">
      <c r="A764" s="196"/>
      <c r="B764" s="197"/>
      <c r="C764" s="192"/>
      <c r="D764" s="193"/>
      <c r="E764" s="219"/>
      <c r="F764" s="195"/>
      <c r="G764" s="196"/>
      <c r="H764" s="197"/>
      <c r="I764" s="196"/>
      <c r="J764" s="197"/>
      <c r="K764" s="197"/>
      <c r="L764" s="197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8"/>
      <c r="Z764" s="198"/>
      <c r="AA764" s="197"/>
      <c r="AB764" s="197"/>
      <c r="AC764" s="199"/>
      <c r="AD764" s="199"/>
      <c r="AE764" s="199"/>
      <c r="AF764" s="199"/>
      <c r="AG764" s="199"/>
      <c r="AH764" s="199"/>
      <c r="AI764" s="199"/>
      <c r="AJ764" s="199"/>
      <c r="AK764" s="199"/>
      <c r="AL764" s="199"/>
      <c r="AM764" s="199"/>
      <c r="AN764" s="199"/>
      <c r="AO764" s="199"/>
      <c r="AP764" s="200"/>
      <c r="AQ764" s="200"/>
      <c r="AR764" s="200"/>
      <c r="AS764" s="200"/>
    </row>
    <row r="765" ht="15.75" customHeight="1">
      <c r="A765" s="196"/>
      <c r="B765" s="197"/>
      <c r="C765" s="192"/>
      <c r="D765" s="193"/>
      <c r="E765" s="219"/>
      <c r="F765" s="195"/>
      <c r="G765" s="196"/>
      <c r="H765" s="197"/>
      <c r="I765" s="196"/>
      <c r="J765" s="197"/>
      <c r="K765" s="197"/>
      <c r="L765" s="197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8"/>
      <c r="Z765" s="198"/>
      <c r="AA765" s="197"/>
      <c r="AB765" s="197"/>
      <c r="AC765" s="199"/>
      <c r="AD765" s="199"/>
      <c r="AE765" s="199"/>
      <c r="AF765" s="199"/>
      <c r="AG765" s="199"/>
      <c r="AH765" s="199"/>
      <c r="AI765" s="199"/>
      <c r="AJ765" s="199"/>
      <c r="AK765" s="199"/>
      <c r="AL765" s="199"/>
      <c r="AM765" s="199"/>
      <c r="AN765" s="199"/>
      <c r="AO765" s="199"/>
      <c r="AP765" s="200"/>
      <c r="AQ765" s="200"/>
      <c r="AR765" s="200"/>
      <c r="AS765" s="200"/>
    </row>
    <row r="766" ht="15.75" customHeight="1">
      <c r="A766" s="196"/>
      <c r="B766" s="197"/>
      <c r="C766" s="192"/>
      <c r="D766" s="193"/>
      <c r="E766" s="219"/>
      <c r="F766" s="195"/>
      <c r="G766" s="196"/>
      <c r="H766" s="197"/>
      <c r="I766" s="196"/>
      <c r="J766" s="197"/>
      <c r="K766" s="197"/>
      <c r="L766" s="197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8"/>
      <c r="Z766" s="198"/>
      <c r="AA766" s="197"/>
      <c r="AB766" s="197"/>
      <c r="AC766" s="199"/>
      <c r="AD766" s="199"/>
      <c r="AE766" s="199"/>
      <c r="AF766" s="199"/>
      <c r="AG766" s="199"/>
      <c r="AH766" s="199"/>
      <c r="AI766" s="199"/>
      <c r="AJ766" s="199"/>
      <c r="AK766" s="199"/>
      <c r="AL766" s="199"/>
      <c r="AM766" s="199"/>
      <c r="AN766" s="199"/>
      <c r="AO766" s="199"/>
      <c r="AP766" s="200"/>
      <c r="AQ766" s="200"/>
      <c r="AR766" s="200"/>
      <c r="AS766" s="200"/>
    </row>
    <row r="767" ht="15.75" customHeight="1">
      <c r="A767" s="196"/>
      <c r="B767" s="197"/>
      <c r="C767" s="192"/>
      <c r="D767" s="193"/>
      <c r="E767" s="219"/>
      <c r="F767" s="195"/>
      <c r="G767" s="196"/>
      <c r="H767" s="197"/>
      <c r="I767" s="196"/>
      <c r="J767" s="197"/>
      <c r="K767" s="197"/>
      <c r="L767" s="197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8"/>
      <c r="Z767" s="198"/>
      <c r="AA767" s="197"/>
      <c r="AB767" s="197"/>
      <c r="AC767" s="199"/>
      <c r="AD767" s="199"/>
      <c r="AE767" s="199"/>
      <c r="AF767" s="199"/>
      <c r="AG767" s="199"/>
      <c r="AH767" s="199"/>
      <c r="AI767" s="199"/>
      <c r="AJ767" s="199"/>
      <c r="AK767" s="199"/>
      <c r="AL767" s="199"/>
      <c r="AM767" s="199"/>
      <c r="AN767" s="199"/>
      <c r="AO767" s="199"/>
      <c r="AP767" s="200"/>
      <c r="AQ767" s="200"/>
      <c r="AR767" s="200"/>
      <c r="AS767" s="200"/>
    </row>
    <row r="768" ht="15.75" customHeight="1">
      <c r="A768" s="196"/>
      <c r="B768" s="197"/>
      <c r="C768" s="192"/>
      <c r="D768" s="193"/>
      <c r="E768" s="219"/>
      <c r="F768" s="195"/>
      <c r="G768" s="196"/>
      <c r="H768" s="197"/>
      <c r="I768" s="196"/>
      <c r="J768" s="197"/>
      <c r="K768" s="197"/>
      <c r="L768" s="197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8"/>
      <c r="Z768" s="198"/>
      <c r="AA768" s="197"/>
      <c r="AB768" s="197"/>
      <c r="AC768" s="199"/>
      <c r="AD768" s="199"/>
      <c r="AE768" s="199"/>
      <c r="AF768" s="199"/>
      <c r="AG768" s="199"/>
      <c r="AH768" s="199"/>
      <c r="AI768" s="199"/>
      <c r="AJ768" s="199"/>
      <c r="AK768" s="199"/>
      <c r="AL768" s="199"/>
      <c r="AM768" s="199"/>
      <c r="AN768" s="199"/>
      <c r="AO768" s="199"/>
      <c r="AP768" s="200"/>
      <c r="AQ768" s="200"/>
      <c r="AR768" s="200"/>
      <c r="AS768" s="200"/>
    </row>
    <row r="769" ht="15.75" customHeight="1">
      <c r="A769" s="196"/>
      <c r="B769" s="197"/>
      <c r="C769" s="192"/>
      <c r="D769" s="193"/>
      <c r="E769" s="219"/>
      <c r="F769" s="195"/>
      <c r="G769" s="196"/>
      <c r="H769" s="197"/>
      <c r="I769" s="196"/>
      <c r="J769" s="197"/>
      <c r="K769" s="197"/>
      <c r="L769" s="197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8"/>
      <c r="Z769" s="198"/>
      <c r="AA769" s="197"/>
      <c r="AB769" s="197"/>
      <c r="AC769" s="199"/>
      <c r="AD769" s="199"/>
      <c r="AE769" s="199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200"/>
      <c r="AQ769" s="200"/>
      <c r="AR769" s="200"/>
      <c r="AS769" s="200"/>
    </row>
    <row r="770" ht="15.75" customHeight="1">
      <c r="A770" s="196"/>
      <c r="B770" s="197"/>
      <c r="C770" s="192"/>
      <c r="D770" s="193"/>
      <c r="E770" s="219"/>
      <c r="F770" s="195"/>
      <c r="G770" s="196"/>
      <c r="H770" s="197"/>
      <c r="I770" s="196"/>
      <c r="J770" s="197"/>
      <c r="K770" s="197"/>
      <c r="L770" s="197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8"/>
      <c r="Z770" s="198"/>
      <c r="AA770" s="197"/>
      <c r="AB770" s="197"/>
      <c r="AC770" s="199"/>
      <c r="AD770" s="199"/>
      <c r="AE770" s="199"/>
      <c r="AF770" s="199"/>
      <c r="AG770" s="199"/>
      <c r="AH770" s="199"/>
      <c r="AI770" s="199"/>
      <c r="AJ770" s="199"/>
      <c r="AK770" s="199"/>
      <c r="AL770" s="199"/>
      <c r="AM770" s="199"/>
      <c r="AN770" s="199"/>
      <c r="AO770" s="199"/>
      <c r="AP770" s="200"/>
      <c r="AQ770" s="200"/>
      <c r="AR770" s="200"/>
      <c r="AS770" s="200"/>
    </row>
    <row r="771" ht="15.75" customHeight="1">
      <c r="A771" s="196"/>
      <c r="B771" s="197"/>
      <c r="C771" s="192"/>
      <c r="D771" s="193"/>
      <c r="E771" s="219"/>
      <c r="F771" s="195"/>
      <c r="G771" s="196"/>
      <c r="H771" s="197"/>
      <c r="I771" s="196"/>
      <c r="J771" s="197"/>
      <c r="K771" s="197"/>
      <c r="L771" s="197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8"/>
      <c r="Z771" s="198"/>
      <c r="AA771" s="197"/>
      <c r="AB771" s="197"/>
      <c r="AC771" s="199"/>
      <c r="AD771" s="199"/>
      <c r="AE771" s="199"/>
      <c r="AF771" s="199"/>
      <c r="AG771" s="199"/>
      <c r="AH771" s="199"/>
      <c r="AI771" s="199"/>
      <c r="AJ771" s="199"/>
      <c r="AK771" s="199"/>
      <c r="AL771" s="199"/>
      <c r="AM771" s="199"/>
      <c r="AN771" s="199"/>
      <c r="AO771" s="199"/>
      <c r="AP771" s="200"/>
      <c r="AQ771" s="200"/>
      <c r="AR771" s="200"/>
      <c r="AS771" s="200"/>
    </row>
    <row r="772" ht="15.75" customHeight="1">
      <c r="A772" s="196"/>
      <c r="B772" s="197"/>
      <c r="C772" s="192"/>
      <c r="D772" s="193"/>
      <c r="E772" s="219"/>
      <c r="F772" s="195"/>
      <c r="G772" s="196"/>
      <c r="H772" s="197"/>
      <c r="I772" s="196"/>
      <c r="J772" s="197"/>
      <c r="K772" s="197"/>
      <c r="L772" s="197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8"/>
      <c r="Z772" s="198"/>
      <c r="AA772" s="197"/>
      <c r="AB772" s="197"/>
      <c r="AC772" s="199"/>
      <c r="AD772" s="199"/>
      <c r="AE772" s="199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200"/>
      <c r="AQ772" s="200"/>
      <c r="AR772" s="200"/>
      <c r="AS772" s="200"/>
    </row>
    <row r="773" ht="15.75" customHeight="1">
      <c r="A773" s="196"/>
      <c r="B773" s="197"/>
      <c r="C773" s="192"/>
      <c r="D773" s="193"/>
      <c r="E773" s="219"/>
      <c r="F773" s="195"/>
      <c r="G773" s="196"/>
      <c r="H773" s="197"/>
      <c r="I773" s="196"/>
      <c r="J773" s="197"/>
      <c r="K773" s="197"/>
      <c r="L773" s="197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8"/>
      <c r="Z773" s="198"/>
      <c r="AA773" s="197"/>
      <c r="AB773" s="197"/>
      <c r="AC773" s="199"/>
      <c r="AD773" s="199"/>
      <c r="AE773" s="199"/>
      <c r="AF773" s="199"/>
      <c r="AG773" s="199"/>
      <c r="AH773" s="199"/>
      <c r="AI773" s="199"/>
      <c r="AJ773" s="199"/>
      <c r="AK773" s="199"/>
      <c r="AL773" s="199"/>
      <c r="AM773" s="199"/>
      <c r="AN773" s="199"/>
      <c r="AO773" s="199"/>
      <c r="AP773" s="200"/>
      <c r="AQ773" s="200"/>
      <c r="AR773" s="200"/>
      <c r="AS773" s="200"/>
    </row>
    <row r="774" ht="15.75" customHeight="1">
      <c r="A774" s="196"/>
      <c r="B774" s="197"/>
      <c r="C774" s="192"/>
      <c r="D774" s="193"/>
      <c r="E774" s="219"/>
      <c r="F774" s="195"/>
      <c r="G774" s="196"/>
      <c r="H774" s="197"/>
      <c r="I774" s="196"/>
      <c r="J774" s="197"/>
      <c r="K774" s="197"/>
      <c r="L774" s="197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8"/>
      <c r="Z774" s="198"/>
      <c r="AA774" s="197"/>
      <c r="AB774" s="197"/>
      <c r="AC774" s="199"/>
      <c r="AD774" s="199"/>
      <c r="AE774" s="199"/>
      <c r="AF774" s="199"/>
      <c r="AG774" s="199"/>
      <c r="AH774" s="199"/>
      <c r="AI774" s="199"/>
      <c r="AJ774" s="199"/>
      <c r="AK774" s="199"/>
      <c r="AL774" s="199"/>
      <c r="AM774" s="199"/>
      <c r="AN774" s="199"/>
      <c r="AO774" s="199"/>
      <c r="AP774" s="200"/>
      <c r="AQ774" s="200"/>
      <c r="AR774" s="200"/>
      <c r="AS774" s="200"/>
    </row>
    <row r="775" ht="15.75" customHeight="1">
      <c r="A775" s="196"/>
      <c r="B775" s="197"/>
      <c r="C775" s="192"/>
      <c r="D775" s="193"/>
      <c r="E775" s="219"/>
      <c r="F775" s="195"/>
      <c r="G775" s="196"/>
      <c r="H775" s="197"/>
      <c r="I775" s="196"/>
      <c r="J775" s="197"/>
      <c r="K775" s="197"/>
      <c r="L775" s="197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8"/>
      <c r="Z775" s="198"/>
      <c r="AA775" s="197"/>
      <c r="AB775" s="197"/>
      <c r="AC775" s="199"/>
      <c r="AD775" s="199"/>
      <c r="AE775" s="199"/>
      <c r="AF775" s="199"/>
      <c r="AG775" s="199"/>
      <c r="AH775" s="199"/>
      <c r="AI775" s="199"/>
      <c r="AJ775" s="199"/>
      <c r="AK775" s="199"/>
      <c r="AL775" s="199"/>
      <c r="AM775" s="199"/>
      <c r="AN775" s="199"/>
      <c r="AO775" s="199"/>
      <c r="AP775" s="200"/>
      <c r="AQ775" s="200"/>
      <c r="AR775" s="200"/>
      <c r="AS775" s="200"/>
    </row>
    <row r="776" ht="15.75" customHeight="1">
      <c r="A776" s="196"/>
      <c r="B776" s="197"/>
      <c r="C776" s="192"/>
      <c r="D776" s="193"/>
      <c r="E776" s="219"/>
      <c r="F776" s="195"/>
      <c r="G776" s="196"/>
      <c r="H776" s="197"/>
      <c r="I776" s="196"/>
      <c r="J776" s="197"/>
      <c r="K776" s="197"/>
      <c r="L776" s="197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8"/>
      <c r="Z776" s="198"/>
      <c r="AA776" s="197"/>
      <c r="AB776" s="197"/>
      <c r="AC776" s="199"/>
      <c r="AD776" s="199"/>
      <c r="AE776" s="199"/>
      <c r="AF776" s="199"/>
      <c r="AG776" s="199"/>
      <c r="AH776" s="199"/>
      <c r="AI776" s="199"/>
      <c r="AJ776" s="199"/>
      <c r="AK776" s="199"/>
      <c r="AL776" s="199"/>
      <c r="AM776" s="199"/>
      <c r="AN776" s="199"/>
      <c r="AO776" s="199"/>
      <c r="AP776" s="200"/>
      <c r="AQ776" s="200"/>
      <c r="AR776" s="200"/>
      <c r="AS776" s="200"/>
    </row>
    <row r="777" ht="15.75" customHeight="1">
      <c r="A777" s="196"/>
      <c r="B777" s="197"/>
      <c r="C777" s="192"/>
      <c r="D777" s="193"/>
      <c r="E777" s="219"/>
      <c r="F777" s="195"/>
      <c r="G777" s="196"/>
      <c r="H777" s="197"/>
      <c r="I777" s="196"/>
      <c r="J777" s="197"/>
      <c r="K777" s="197"/>
      <c r="L777" s="197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8"/>
      <c r="Z777" s="198"/>
      <c r="AA777" s="197"/>
      <c r="AB777" s="197"/>
      <c r="AC777" s="199"/>
      <c r="AD777" s="199"/>
      <c r="AE777" s="199"/>
      <c r="AF777" s="199"/>
      <c r="AG777" s="199"/>
      <c r="AH777" s="199"/>
      <c r="AI777" s="199"/>
      <c r="AJ777" s="199"/>
      <c r="AK777" s="199"/>
      <c r="AL777" s="199"/>
      <c r="AM777" s="199"/>
      <c r="AN777" s="199"/>
      <c r="AO777" s="199"/>
      <c r="AP777" s="200"/>
      <c r="AQ777" s="200"/>
      <c r="AR777" s="200"/>
      <c r="AS777" s="200"/>
    </row>
    <row r="778" ht="15.75" customHeight="1">
      <c r="A778" s="196"/>
      <c r="B778" s="197"/>
      <c r="C778" s="192"/>
      <c r="D778" s="193"/>
      <c r="E778" s="219"/>
      <c r="F778" s="195"/>
      <c r="G778" s="196"/>
      <c r="H778" s="197"/>
      <c r="I778" s="196"/>
      <c r="J778" s="197"/>
      <c r="K778" s="197"/>
      <c r="L778" s="197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8"/>
      <c r="Z778" s="198"/>
      <c r="AA778" s="197"/>
      <c r="AB778" s="197"/>
      <c r="AC778" s="199"/>
      <c r="AD778" s="199"/>
      <c r="AE778" s="199"/>
      <c r="AF778" s="199"/>
      <c r="AG778" s="199"/>
      <c r="AH778" s="199"/>
      <c r="AI778" s="199"/>
      <c r="AJ778" s="199"/>
      <c r="AK778" s="199"/>
      <c r="AL778" s="199"/>
      <c r="AM778" s="199"/>
      <c r="AN778" s="199"/>
      <c r="AO778" s="199"/>
      <c r="AP778" s="200"/>
      <c r="AQ778" s="200"/>
      <c r="AR778" s="200"/>
      <c r="AS778" s="200"/>
    </row>
    <row r="779" ht="15.75" customHeight="1">
      <c r="A779" s="196"/>
      <c r="B779" s="197"/>
      <c r="C779" s="192"/>
      <c r="D779" s="193"/>
      <c r="E779" s="219"/>
      <c r="F779" s="195"/>
      <c r="G779" s="196"/>
      <c r="H779" s="197"/>
      <c r="I779" s="196"/>
      <c r="J779" s="197"/>
      <c r="K779" s="197"/>
      <c r="L779" s="197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8"/>
      <c r="Z779" s="198"/>
      <c r="AA779" s="197"/>
      <c r="AB779" s="197"/>
      <c r="AC779" s="199"/>
      <c r="AD779" s="199"/>
      <c r="AE779" s="199"/>
      <c r="AF779" s="199"/>
      <c r="AG779" s="199"/>
      <c r="AH779" s="199"/>
      <c r="AI779" s="199"/>
      <c r="AJ779" s="199"/>
      <c r="AK779" s="199"/>
      <c r="AL779" s="199"/>
      <c r="AM779" s="199"/>
      <c r="AN779" s="199"/>
      <c r="AO779" s="199"/>
      <c r="AP779" s="200"/>
      <c r="AQ779" s="200"/>
      <c r="AR779" s="200"/>
      <c r="AS779" s="200"/>
    </row>
    <row r="780" ht="15.75" customHeight="1">
      <c r="A780" s="196"/>
      <c r="B780" s="197"/>
      <c r="C780" s="192"/>
      <c r="D780" s="193"/>
      <c r="E780" s="219"/>
      <c r="F780" s="195"/>
      <c r="G780" s="196"/>
      <c r="H780" s="197"/>
      <c r="I780" s="196"/>
      <c r="J780" s="197"/>
      <c r="K780" s="197"/>
      <c r="L780" s="197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8"/>
      <c r="Z780" s="198"/>
      <c r="AA780" s="197"/>
      <c r="AB780" s="197"/>
      <c r="AC780" s="199"/>
      <c r="AD780" s="199"/>
      <c r="AE780" s="199"/>
      <c r="AF780" s="199"/>
      <c r="AG780" s="199"/>
      <c r="AH780" s="199"/>
      <c r="AI780" s="199"/>
      <c r="AJ780" s="199"/>
      <c r="AK780" s="199"/>
      <c r="AL780" s="199"/>
      <c r="AM780" s="199"/>
      <c r="AN780" s="199"/>
      <c r="AO780" s="199"/>
      <c r="AP780" s="200"/>
      <c r="AQ780" s="200"/>
      <c r="AR780" s="200"/>
      <c r="AS780" s="200"/>
    </row>
    <row r="781" ht="15.75" customHeight="1">
      <c r="A781" s="196"/>
      <c r="B781" s="197"/>
      <c r="C781" s="192"/>
      <c r="D781" s="193"/>
      <c r="E781" s="219"/>
      <c r="F781" s="195"/>
      <c r="G781" s="196"/>
      <c r="H781" s="197"/>
      <c r="I781" s="196"/>
      <c r="J781" s="197"/>
      <c r="K781" s="197"/>
      <c r="L781" s="197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8"/>
      <c r="Z781" s="198"/>
      <c r="AA781" s="197"/>
      <c r="AB781" s="197"/>
      <c r="AC781" s="199"/>
      <c r="AD781" s="199"/>
      <c r="AE781" s="199"/>
      <c r="AF781" s="199"/>
      <c r="AG781" s="199"/>
      <c r="AH781" s="199"/>
      <c r="AI781" s="199"/>
      <c r="AJ781" s="199"/>
      <c r="AK781" s="199"/>
      <c r="AL781" s="199"/>
      <c r="AM781" s="199"/>
      <c r="AN781" s="199"/>
      <c r="AO781" s="199"/>
      <c r="AP781" s="200"/>
      <c r="AQ781" s="200"/>
      <c r="AR781" s="200"/>
      <c r="AS781" s="200"/>
    </row>
    <row r="782" ht="15.75" customHeight="1">
      <c r="A782" s="196"/>
      <c r="B782" s="197"/>
      <c r="C782" s="192"/>
      <c r="D782" s="193"/>
      <c r="E782" s="219"/>
      <c r="F782" s="195"/>
      <c r="G782" s="196"/>
      <c r="H782" s="197"/>
      <c r="I782" s="196"/>
      <c r="J782" s="197"/>
      <c r="K782" s="197"/>
      <c r="L782" s="197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8"/>
      <c r="Z782" s="198"/>
      <c r="AA782" s="197"/>
      <c r="AB782" s="197"/>
      <c r="AC782" s="199"/>
      <c r="AD782" s="199"/>
      <c r="AE782" s="199"/>
      <c r="AF782" s="199"/>
      <c r="AG782" s="199"/>
      <c r="AH782" s="199"/>
      <c r="AI782" s="199"/>
      <c r="AJ782" s="199"/>
      <c r="AK782" s="199"/>
      <c r="AL782" s="199"/>
      <c r="AM782" s="199"/>
      <c r="AN782" s="199"/>
      <c r="AO782" s="199"/>
      <c r="AP782" s="200"/>
      <c r="AQ782" s="200"/>
      <c r="AR782" s="200"/>
      <c r="AS782" s="200"/>
    </row>
    <row r="783" ht="15.75" customHeight="1">
      <c r="A783" s="196"/>
      <c r="B783" s="197"/>
      <c r="C783" s="192"/>
      <c r="D783" s="193"/>
      <c r="E783" s="219"/>
      <c r="F783" s="195"/>
      <c r="G783" s="196"/>
      <c r="H783" s="197"/>
      <c r="I783" s="196"/>
      <c r="J783" s="197"/>
      <c r="K783" s="197"/>
      <c r="L783" s="197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8"/>
      <c r="Z783" s="198"/>
      <c r="AA783" s="197"/>
      <c r="AB783" s="197"/>
      <c r="AC783" s="199"/>
      <c r="AD783" s="199"/>
      <c r="AE783" s="199"/>
      <c r="AF783" s="199"/>
      <c r="AG783" s="199"/>
      <c r="AH783" s="199"/>
      <c r="AI783" s="199"/>
      <c r="AJ783" s="199"/>
      <c r="AK783" s="199"/>
      <c r="AL783" s="199"/>
      <c r="AM783" s="199"/>
      <c r="AN783" s="199"/>
      <c r="AO783" s="199"/>
      <c r="AP783" s="200"/>
      <c r="AQ783" s="200"/>
      <c r="AR783" s="200"/>
      <c r="AS783" s="200"/>
    </row>
    <row r="784" ht="15.75" customHeight="1">
      <c r="A784" s="196"/>
      <c r="B784" s="197"/>
      <c r="C784" s="192"/>
      <c r="D784" s="193"/>
      <c r="E784" s="219"/>
      <c r="F784" s="195"/>
      <c r="G784" s="196"/>
      <c r="H784" s="197"/>
      <c r="I784" s="196"/>
      <c r="J784" s="197"/>
      <c r="K784" s="197"/>
      <c r="L784" s="197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8"/>
      <c r="Z784" s="198"/>
      <c r="AA784" s="197"/>
      <c r="AB784" s="197"/>
      <c r="AC784" s="199"/>
      <c r="AD784" s="199"/>
      <c r="AE784" s="199"/>
      <c r="AF784" s="199"/>
      <c r="AG784" s="199"/>
      <c r="AH784" s="199"/>
      <c r="AI784" s="199"/>
      <c r="AJ784" s="199"/>
      <c r="AK784" s="199"/>
      <c r="AL784" s="199"/>
      <c r="AM784" s="199"/>
      <c r="AN784" s="199"/>
      <c r="AO784" s="199"/>
      <c r="AP784" s="200"/>
      <c r="AQ784" s="200"/>
      <c r="AR784" s="200"/>
      <c r="AS784" s="200"/>
    </row>
    <row r="785" ht="15.75" customHeight="1">
      <c r="A785" s="196"/>
      <c r="B785" s="197"/>
      <c r="C785" s="192"/>
      <c r="D785" s="193"/>
      <c r="E785" s="219"/>
      <c r="F785" s="195"/>
      <c r="G785" s="196"/>
      <c r="H785" s="197"/>
      <c r="I785" s="196"/>
      <c r="J785" s="197"/>
      <c r="K785" s="197"/>
      <c r="L785" s="197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8"/>
      <c r="Z785" s="198"/>
      <c r="AA785" s="197"/>
      <c r="AB785" s="197"/>
      <c r="AC785" s="199"/>
      <c r="AD785" s="199"/>
      <c r="AE785" s="199"/>
      <c r="AF785" s="199"/>
      <c r="AG785" s="199"/>
      <c r="AH785" s="199"/>
      <c r="AI785" s="199"/>
      <c r="AJ785" s="199"/>
      <c r="AK785" s="199"/>
      <c r="AL785" s="199"/>
      <c r="AM785" s="199"/>
      <c r="AN785" s="199"/>
      <c r="AO785" s="199"/>
      <c r="AP785" s="200"/>
      <c r="AQ785" s="200"/>
      <c r="AR785" s="200"/>
      <c r="AS785" s="200"/>
    </row>
    <row r="786" ht="15.75" customHeight="1">
      <c r="A786" s="196"/>
      <c r="B786" s="197"/>
      <c r="C786" s="192"/>
      <c r="D786" s="193"/>
      <c r="E786" s="219"/>
      <c r="F786" s="195"/>
      <c r="G786" s="196"/>
      <c r="H786" s="197"/>
      <c r="I786" s="196"/>
      <c r="J786" s="197"/>
      <c r="K786" s="197"/>
      <c r="L786" s="197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8"/>
      <c r="Z786" s="198"/>
      <c r="AA786" s="197"/>
      <c r="AB786" s="197"/>
      <c r="AC786" s="199"/>
      <c r="AD786" s="199"/>
      <c r="AE786" s="199"/>
      <c r="AF786" s="199"/>
      <c r="AG786" s="199"/>
      <c r="AH786" s="199"/>
      <c r="AI786" s="199"/>
      <c r="AJ786" s="199"/>
      <c r="AK786" s="199"/>
      <c r="AL786" s="199"/>
      <c r="AM786" s="199"/>
      <c r="AN786" s="199"/>
      <c r="AO786" s="199"/>
      <c r="AP786" s="200"/>
      <c r="AQ786" s="200"/>
      <c r="AR786" s="200"/>
      <c r="AS786" s="200"/>
    </row>
    <row r="787" ht="15.75" customHeight="1">
      <c r="A787" s="196"/>
      <c r="B787" s="197"/>
      <c r="C787" s="192"/>
      <c r="D787" s="193"/>
      <c r="E787" s="219"/>
      <c r="F787" s="195"/>
      <c r="G787" s="196"/>
      <c r="H787" s="197"/>
      <c r="I787" s="196"/>
      <c r="J787" s="197"/>
      <c r="K787" s="197"/>
      <c r="L787" s="197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8"/>
      <c r="Z787" s="198"/>
      <c r="AA787" s="197"/>
      <c r="AB787" s="197"/>
      <c r="AC787" s="199"/>
      <c r="AD787" s="199"/>
      <c r="AE787" s="199"/>
      <c r="AF787" s="199"/>
      <c r="AG787" s="199"/>
      <c r="AH787" s="199"/>
      <c r="AI787" s="199"/>
      <c r="AJ787" s="199"/>
      <c r="AK787" s="199"/>
      <c r="AL787" s="199"/>
      <c r="AM787" s="199"/>
      <c r="AN787" s="199"/>
      <c r="AO787" s="199"/>
      <c r="AP787" s="200"/>
      <c r="AQ787" s="200"/>
      <c r="AR787" s="200"/>
      <c r="AS787" s="200"/>
    </row>
    <row r="788" ht="15.75" customHeight="1">
      <c r="A788" s="196"/>
      <c r="B788" s="197"/>
      <c r="C788" s="192"/>
      <c r="D788" s="193"/>
      <c r="E788" s="219"/>
      <c r="F788" s="195"/>
      <c r="G788" s="196"/>
      <c r="H788" s="197"/>
      <c r="I788" s="196"/>
      <c r="J788" s="197"/>
      <c r="K788" s="197"/>
      <c r="L788" s="197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8"/>
      <c r="Z788" s="198"/>
      <c r="AA788" s="197"/>
      <c r="AB788" s="197"/>
      <c r="AC788" s="199"/>
      <c r="AD788" s="199"/>
      <c r="AE788" s="199"/>
      <c r="AF788" s="199"/>
      <c r="AG788" s="199"/>
      <c r="AH788" s="199"/>
      <c r="AI788" s="199"/>
      <c r="AJ788" s="199"/>
      <c r="AK788" s="199"/>
      <c r="AL788" s="199"/>
      <c r="AM788" s="199"/>
      <c r="AN788" s="199"/>
      <c r="AO788" s="199"/>
      <c r="AP788" s="200"/>
      <c r="AQ788" s="200"/>
      <c r="AR788" s="200"/>
      <c r="AS788" s="200"/>
    </row>
    <row r="789" ht="15.75" customHeight="1">
      <c r="A789" s="196"/>
      <c r="B789" s="197"/>
      <c r="C789" s="192"/>
      <c r="D789" s="193"/>
      <c r="E789" s="219"/>
      <c r="F789" s="195"/>
      <c r="G789" s="196"/>
      <c r="H789" s="197"/>
      <c r="I789" s="196"/>
      <c r="J789" s="197"/>
      <c r="K789" s="197"/>
      <c r="L789" s="197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8"/>
      <c r="Z789" s="198"/>
      <c r="AA789" s="197"/>
      <c r="AB789" s="197"/>
      <c r="AC789" s="199"/>
      <c r="AD789" s="199"/>
      <c r="AE789" s="199"/>
      <c r="AF789" s="199"/>
      <c r="AG789" s="199"/>
      <c r="AH789" s="199"/>
      <c r="AI789" s="199"/>
      <c r="AJ789" s="199"/>
      <c r="AK789" s="199"/>
      <c r="AL789" s="199"/>
      <c r="AM789" s="199"/>
      <c r="AN789" s="199"/>
      <c r="AO789" s="199"/>
      <c r="AP789" s="200"/>
      <c r="AQ789" s="200"/>
      <c r="AR789" s="200"/>
      <c r="AS789" s="200"/>
    </row>
    <row r="790" ht="15.75" customHeight="1">
      <c r="A790" s="196"/>
      <c r="B790" s="197"/>
      <c r="C790" s="192"/>
      <c r="D790" s="193"/>
      <c r="E790" s="219"/>
      <c r="F790" s="195"/>
      <c r="G790" s="196"/>
      <c r="H790" s="197"/>
      <c r="I790" s="196"/>
      <c r="J790" s="197"/>
      <c r="K790" s="197"/>
      <c r="L790" s="197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8"/>
      <c r="Z790" s="198"/>
      <c r="AA790" s="197"/>
      <c r="AB790" s="197"/>
      <c r="AC790" s="199"/>
      <c r="AD790" s="199"/>
      <c r="AE790" s="199"/>
      <c r="AF790" s="199"/>
      <c r="AG790" s="199"/>
      <c r="AH790" s="199"/>
      <c r="AI790" s="199"/>
      <c r="AJ790" s="199"/>
      <c r="AK790" s="199"/>
      <c r="AL790" s="199"/>
      <c r="AM790" s="199"/>
      <c r="AN790" s="199"/>
      <c r="AO790" s="199"/>
      <c r="AP790" s="200"/>
      <c r="AQ790" s="200"/>
      <c r="AR790" s="200"/>
      <c r="AS790" s="200"/>
    </row>
    <row r="791" ht="15.75" customHeight="1">
      <c r="A791" s="196"/>
      <c r="B791" s="197"/>
      <c r="C791" s="192"/>
      <c r="D791" s="193"/>
      <c r="E791" s="219"/>
      <c r="F791" s="195"/>
      <c r="G791" s="196"/>
      <c r="H791" s="197"/>
      <c r="I791" s="196"/>
      <c r="J791" s="197"/>
      <c r="K791" s="197"/>
      <c r="L791" s="197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8"/>
      <c r="Z791" s="198"/>
      <c r="AA791" s="197"/>
      <c r="AB791" s="197"/>
      <c r="AC791" s="199"/>
      <c r="AD791" s="199"/>
      <c r="AE791" s="199"/>
      <c r="AF791" s="199"/>
      <c r="AG791" s="199"/>
      <c r="AH791" s="199"/>
      <c r="AI791" s="199"/>
      <c r="AJ791" s="199"/>
      <c r="AK791" s="199"/>
      <c r="AL791" s="199"/>
      <c r="AM791" s="199"/>
      <c r="AN791" s="199"/>
      <c r="AO791" s="199"/>
      <c r="AP791" s="200"/>
      <c r="AQ791" s="200"/>
      <c r="AR791" s="200"/>
      <c r="AS791" s="200"/>
    </row>
    <row r="792" ht="15.75" customHeight="1">
      <c r="A792" s="196"/>
      <c r="B792" s="197"/>
      <c r="C792" s="192"/>
      <c r="D792" s="193"/>
      <c r="E792" s="219"/>
      <c r="F792" s="195"/>
      <c r="G792" s="196"/>
      <c r="H792" s="197"/>
      <c r="I792" s="196"/>
      <c r="J792" s="197"/>
      <c r="K792" s="197"/>
      <c r="L792" s="197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8"/>
      <c r="Z792" s="198"/>
      <c r="AA792" s="197"/>
      <c r="AB792" s="197"/>
      <c r="AC792" s="199"/>
      <c r="AD792" s="199"/>
      <c r="AE792" s="199"/>
      <c r="AF792" s="199"/>
      <c r="AG792" s="199"/>
      <c r="AH792" s="199"/>
      <c r="AI792" s="199"/>
      <c r="AJ792" s="199"/>
      <c r="AK792" s="199"/>
      <c r="AL792" s="199"/>
      <c r="AM792" s="199"/>
      <c r="AN792" s="199"/>
      <c r="AO792" s="199"/>
      <c r="AP792" s="200"/>
      <c r="AQ792" s="200"/>
      <c r="AR792" s="200"/>
      <c r="AS792" s="200"/>
    </row>
    <row r="793" ht="15.75" customHeight="1">
      <c r="A793" s="196"/>
      <c r="B793" s="197"/>
      <c r="C793" s="192"/>
      <c r="D793" s="193"/>
      <c r="E793" s="219"/>
      <c r="F793" s="195"/>
      <c r="G793" s="196"/>
      <c r="H793" s="197"/>
      <c r="I793" s="196"/>
      <c r="J793" s="197"/>
      <c r="K793" s="197"/>
      <c r="L793" s="197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8"/>
      <c r="Z793" s="198"/>
      <c r="AA793" s="197"/>
      <c r="AB793" s="197"/>
      <c r="AC793" s="199"/>
      <c r="AD793" s="199"/>
      <c r="AE793" s="199"/>
      <c r="AF793" s="199"/>
      <c r="AG793" s="199"/>
      <c r="AH793" s="199"/>
      <c r="AI793" s="199"/>
      <c r="AJ793" s="199"/>
      <c r="AK793" s="199"/>
      <c r="AL793" s="199"/>
      <c r="AM793" s="199"/>
      <c r="AN793" s="199"/>
      <c r="AO793" s="199"/>
      <c r="AP793" s="200"/>
      <c r="AQ793" s="200"/>
      <c r="AR793" s="200"/>
      <c r="AS793" s="200"/>
    </row>
    <row r="794" ht="15.75" customHeight="1">
      <c r="A794" s="196"/>
      <c r="B794" s="197"/>
      <c r="C794" s="192"/>
      <c r="D794" s="193"/>
      <c r="E794" s="219"/>
      <c r="F794" s="195"/>
      <c r="G794" s="196"/>
      <c r="H794" s="197"/>
      <c r="I794" s="196"/>
      <c r="J794" s="197"/>
      <c r="K794" s="197"/>
      <c r="L794" s="197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8"/>
      <c r="Z794" s="198"/>
      <c r="AA794" s="197"/>
      <c r="AB794" s="197"/>
      <c r="AC794" s="199"/>
      <c r="AD794" s="199"/>
      <c r="AE794" s="199"/>
      <c r="AF794" s="199"/>
      <c r="AG794" s="199"/>
      <c r="AH794" s="199"/>
      <c r="AI794" s="199"/>
      <c r="AJ794" s="199"/>
      <c r="AK794" s="199"/>
      <c r="AL794" s="199"/>
      <c r="AM794" s="199"/>
      <c r="AN794" s="199"/>
      <c r="AO794" s="199"/>
      <c r="AP794" s="200"/>
      <c r="AQ794" s="200"/>
      <c r="AR794" s="200"/>
      <c r="AS794" s="200"/>
    </row>
    <row r="795" ht="15.75" customHeight="1">
      <c r="A795" s="196"/>
      <c r="B795" s="197"/>
      <c r="C795" s="192"/>
      <c r="D795" s="193"/>
      <c r="E795" s="219"/>
      <c r="F795" s="195"/>
      <c r="G795" s="196"/>
      <c r="H795" s="197"/>
      <c r="I795" s="196"/>
      <c r="J795" s="197"/>
      <c r="K795" s="197"/>
      <c r="L795" s="197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8"/>
      <c r="Z795" s="198"/>
      <c r="AA795" s="197"/>
      <c r="AB795" s="197"/>
      <c r="AC795" s="199"/>
      <c r="AD795" s="199"/>
      <c r="AE795" s="199"/>
      <c r="AF795" s="199"/>
      <c r="AG795" s="199"/>
      <c r="AH795" s="199"/>
      <c r="AI795" s="199"/>
      <c r="AJ795" s="199"/>
      <c r="AK795" s="199"/>
      <c r="AL795" s="199"/>
      <c r="AM795" s="199"/>
      <c r="AN795" s="199"/>
      <c r="AO795" s="199"/>
      <c r="AP795" s="200"/>
      <c r="AQ795" s="200"/>
      <c r="AR795" s="200"/>
      <c r="AS795" s="200"/>
    </row>
    <row r="796" ht="15.75" customHeight="1">
      <c r="A796" s="196"/>
      <c r="B796" s="197"/>
      <c r="C796" s="192"/>
      <c r="D796" s="193"/>
      <c r="E796" s="219"/>
      <c r="F796" s="195"/>
      <c r="G796" s="196"/>
      <c r="H796" s="197"/>
      <c r="I796" s="196"/>
      <c r="J796" s="197"/>
      <c r="K796" s="197"/>
      <c r="L796" s="197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8"/>
      <c r="Z796" s="198"/>
      <c r="AA796" s="197"/>
      <c r="AB796" s="197"/>
      <c r="AC796" s="199"/>
      <c r="AD796" s="199"/>
      <c r="AE796" s="199"/>
      <c r="AF796" s="199"/>
      <c r="AG796" s="199"/>
      <c r="AH796" s="199"/>
      <c r="AI796" s="199"/>
      <c r="AJ796" s="199"/>
      <c r="AK796" s="199"/>
      <c r="AL796" s="199"/>
      <c r="AM796" s="199"/>
      <c r="AN796" s="199"/>
      <c r="AO796" s="199"/>
      <c r="AP796" s="200"/>
      <c r="AQ796" s="200"/>
      <c r="AR796" s="200"/>
      <c r="AS796" s="200"/>
    </row>
    <row r="797" ht="15.75" customHeight="1">
      <c r="A797" s="196"/>
      <c r="B797" s="197"/>
      <c r="C797" s="192"/>
      <c r="D797" s="193"/>
      <c r="E797" s="219"/>
      <c r="F797" s="195"/>
      <c r="G797" s="196"/>
      <c r="H797" s="197"/>
      <c r="I797" s="196"/>
      <c r="J797" s="197"/>
      <c r="K797" s="197"/>
      <c r="L797" s="197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8"/>
      <c r="Z797" s="198"/>
      <c r="AA797" s="197"/>
      <c r="AB797" s="197"/>
      <c r="AC797" s="199"/>
      <c r="AD797" s="199"/>
      <c r="AE797" s="199"/>
      <c r="AF797" s="199"/>
      <c r="AG797" s="199"/>
      <c r="AH797" s="199"/>
      <c r="AI797" s="199"/>
      <c r="AJ797" s="199"/>
      <c r="AK797" s="199"/>
      <c r="AL797" s="199"/>
      <c r="AM797" s="199"/>
      <c r="AN797" s="199"/>
      <c r="AO797" s="199"/>
      <c r="AP797" s="200"/>
      <c r="AQ797" s="200"/>
      <c r="AR797" s="200"/>
      <c r="AS797" s="200"/>
    </row>
    <row r="798" ht="15.75" customHeight="1">
      <c r="A798" s="196"/>
      <c r="B798" s="197"/>
      <c r="C798" s="192"/>
      <c r="D798" s="193"/>
      <c r="E798" s="219"/>
      <c r="F798" s="195"/>
      <c r="G798" s="196"/>
      <c r="H798" s="197"/>
      <c r="I798" s="196"/>
      <c r="J798" s="197"/>
      <c r="K798" s="197"/>
      <c r="L798" s="197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8"/>
      <c r="Z798" s="198"/>
      <c r="AA798" s="197"/>
      <c r="AB798" s="197"/>
      <c r="AC798" s="199"/>
      <c r="AD798" s="199"/>
      <c r="AE798" s="199"/>
      <c r="AF798" s="199"/>
      <c r="AG798" s="199"/>
      <c r="AH798" s="199"/>
      <c r="AI798" s="199"/>
      <c r="AJ798" s="199"/>
      <c r="AK798" s="199"/>
      <c r="AL798" s="199"/>
      <c r="AM798" s="199"/>
      <c r="AN798" s="199"/>
      <c r="AO798" s="199"/>
      <c r="AP798" s="200"/>
      <c r="AQ798" s="200"/>
      <c r="AR798" s="200"/>
      <c r="AS798" s="200"/>
    </row>
    <row r="799" ht="15.75" customHeight="1">
      <c r="A799" s="196"/>
      <c r="B799" s="197"/>
      <c r="C799" s="192"/>
      <c r="D799" s="193"/>
      <c r="E799" s="219"/>
      <c r="F799" s="195"/>
      <c r="G799" s="196"/>
      <c r="H799" s="197"/>
      <c r="I799" s="196"/>
      <c r="J799" s="197"/>
      <c r="K799" s="197"/>
      <c r="L799" s="197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8"/>
      <c r="Z799" s="198"/>
      <c r="AA799" s="197"/>
      <c r="AB799" s="197"/>
      <c r="AC799" s="199"/>
      <c r="AD799" s="199"/>
      <c r="AE799" s="199"/>
      <c r="AF799" s="199"/>
      <c r="AG799" s="199"/>
      <c r="AH799" s="199"/>
      <c r="AI799" s="199"/>
      <c r="AJ799" s="199"/>
      <c r="AK799" s="199"/>
      <c r="AL799" s="199"/>
      <c r="AM799" s="199"/>
      <c r="AN799" s="199"/>
      <c r="AO799" s="199"/>
      <c r="AP799" s="200"/>
      <c r="AQ799" s="200"/>
      <c r="AR799" s="200"/>
      <c r="AS799" s="200"/>
    </row>
    <row r="800" ht="15.75" customHeight="1">
      <c r="A800" s="196"/>
      <c r="B800" s="197"/>
      <c r="C800" s="192"/>
      <c r="D800" s="193"/>
      <c r="E800" s="219"/>
      <c r="F800" s="195"/>
      <c r="G800" s="196"/>
      <c r="H800" s="197"/>
      <c r="I800" s="196"/>
      <c r="J800" s="197"/>
      <c r="K800" s="197"/>
      <c r="L800" s="197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8"/>
      <c r="Z800" s="198"/>
      <c r="AA800" s="197"/>
      <c r="AB800" s="197"/>
      <c r="AC800" s="199"/>
      <c r="AD800" s="199"/>
      <c r="AE800" s="199"/>
      <c r="AF800" s="199"/>
      <c r="AG800" s="199"/>
      <c r="AH800" s="199"/>
      <c r="AI800" s="199"/>
      <c r="AJ800" s="199"/>
      <c r="AK800" s="199"/>
      <c r="AL800" s="199"/>
      <c r="AM800" s="199"/>
      <c r="AN800" s="199"/>
      <c r="AO800" s="199"/>
      <c r="AP800" s="200"/>
      <c r="AQ800" s="200"/>
      <c r="AR800" s="200"/>
      <c r="AS800" s="200"/>
    </row>
    <row r="801" ht="15.75" customHeight="1">
      <c r="A801" s="196"/>
      <c r="B801" s="197"/>
      <c r="C801" s="192"/>
      <c r="D801" s="193"/>
      <c r="E801" s="219"/>
      <c r="F801" s="195"/>
      <c r="G801" s="196"/>
      <c r="H801" s="197"/>
      <c r="I801" s="196"/>
      <c r="J801" s="197"/>
      <c r="K801" s="197"/>
      <c r="L801" s="197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8"/>
      <c r="Z801" s="198"/>
      <c r="AA801" s="197"/>
      <c r="AB801" s="197"/>
      <c r="AC801" s="199"/>
      <c r="AD801" s="199"/>
      <c r="AE801" s="199"/>
      <c r="AF801" s="199"/>
      <c r="AG801" s="199"/>
      <c r="AH801" s="199"/>
      <c r="AI801" s="199"/>
      <c r="AJ801" s="199"/>
      <c r="AK801" s="199"/>
      <c r="AL801" s="199"/>
      <c r="AM801" s="199"/>
      <c r="AN801" s="199"/>
      <c r="AO801" s="199"/>
      <c r="AP801" s="200"/>
      <c r="AQ801" s="200"/>
      <c r="AR801" s="200"/>
      <c r="AS801" s="200"/>
    </row>
    <row r="802" ht="15.75" customHeight="1">
      <c r="A802" s="196"/>
      <c r="B802" s="197"/>
      <c r="C802" s="192"/>
      <c r="D802" s="193"/>
      <c r="E802" s="219"/>
      <c r="F802" s="195"/>
      <c r="G802" s="196"/>
      <c r="H802" s="197"/>
      <c r="I802" s="196"/>
      <c r="J802" s="197"/>
      <c r="K802" s="197"/>
      <c r="L802" s="197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8"/>
      <c r="Z802" s="198"/>
      <c r="AA802" s="197"/>
      <c r="AB802" s="197"/>
      <c r="AC802" s="199"/>
      <c r="AD802" s="199"/>
      <c r="AE802" s="199"/>
      <c r="AF802" s="199"/>
      <c r="AG802" s="199"/>
      <c r="AH802" s="199"/>
      <c r="AI802" s="199"/>
      <c r="AJ802" s="199"/>
      <c r="AK802" s="199"/>
      <c r="AL802" s="199"/>
      <c r="AM802" s="199"/>
      <c r="AN802" s="199"/>
      <c r="AO802" s="199"/>
      <c r="AP802" s="200"/>
      <c r="AQ802" s="200"/>
      <c r="AR802" s="200"/>
      <c r="AS802" s="200"/>
    </row>
    <row r="803" ht="15.75" customHeight="1">
      <c r="A803" s="196"/>
      <c r="B803" s="197"/>
      <c r="C803" s="192"/>
      <c r="D803" s="193"/>
      <c r="E803" s="219"/>
      <c r="F803" s="195"/>
      <c r="G803" s="196"/>
      <c r="H803" s="197"/>
      <c r="I803" s="196"/>
      <c r="J803" s="197"/>
      <c r="K803" s="197"/>
      <c r="L803" s="197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8"/>
      <c r="Z803" s="198"/>
      <c r="AA803" s="197"/>
      <c r="AB803" s="197"/>
      <c r="AC803" s="199"/>
      <c r="AD803" s="199"/>
      <c r="AE803" s="199"/>
      <c r="AF803" s="199"/>
      <c r="AG803" s="199"/>
      <c r="AH803" s="199"/>
      <c r="AI803" s="199"/>
      <c r="AJ803" s="199"/>
      <c r="AK803" s="199"/>
      <c r="AL803" s="199"/>
      <c r="AM803" s="199"/>
      <c r="AN803" s="199"/>
      <c r="AO803" s="199"/>
      <c r="AP803" s="200"/>
      <c r="AQ803" s="200"/>
      <c r="AR803" s="200"/>
      <c r="AS803" s="200"/>
    </row>
    <row r="804" ht="15.75" customHeight="1">
      <c r="A804" s="196"/>
      <c r="B804" s="197"/>
      <c r="C804" s="192"/>
      <c r="D804" s="193"/>
      <c r="E804" s="219"/>
      <c r="F804" s="195"/>
      <c r="G804" s="196"/>
      <c r="H804" s="197"/>
      <c r="I804" s="196"/>
      <c r="J804" s="197"/>
      <c r="K804" s="197"/>
      <c r="L804" s="197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8"/>
      <c r="Z804" s="198"/>
      <c r="AA804" s="197"/>
      <c r="AB804" s="197"/>
      <c r="AC804" s="199"/>
      <c r="AD804" s="199"/>
      <c r="AE804" s="199"/>
      <c r="AF804" s="199"/>
      <c r="AG804" s="199"/>
      <c r="AH804" s="199"/>
      <c r="AI804" s="199"/>
      <c r="AJ804" s="199"/>
      <c r="AK804" s="199"/>
      <c r="AL804" s="199"/>
      <c r="AM804" s="199"/>
      <c r="AN804" s="199"/>
      <c r="AO804" s="199"/>
      <c r="AP804" s="200"/>
      <c r="AQ804" s="200"/>
      <c r="AR804" s="200"/>
      <c r="AS804" s="200"/>
    </row>
    <row r="805" ht="15.75" customHeight="1">
      <c r="A805" s="196"/>
      <c r="B805" s="197"/>
      <c r="C805" s="192"/>
      <c r="D805" s="193"/>
      <c r="E805" s="219"/>
      <c r="F805" s="195"/>
      <c r="G805" s="196"/>
      <c r="H805" s="197"/>
      <c r="I805" s="196"/>
      <c r="J805" s="197"/>
      <c r="K805" s="197"/>
      <c r="L805" s="197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8"/>
      <c r="Z805" s="198"/>
      <c r="AA805" s="197"/>
      <c r="AB805" s="197"/>
      <c r="AC805" s="199"/>
      <c r="AD805" s="199"/>
      <c r="AE805" s="199"/>
      <c r="AF805" s="199"/>
      <c r="AG805" s="199"/>
      <c r="AH805" s="199"/>
      <c r="AI805" s="199"/>
      <c r="AJ805" s="199"/>
      <c r="AK805" s="199"/>
      <c r="AL805" s="199"/>
      <c r="AM805" s="199"/>
      <c r="AN805" s="199"/>
      <c r="AO805" s="199"/>
      <c r="AP805" s="200"/>
      <c r="AQ805" s="200"/>
      <c r="AR805" s="200"/>
      <c r="AS805" s="200"/>
    </row>
    <row r="806" ht="15.75" customHeight="1">
      <c r="A806" s="196"/>
      <c r="B806" s="197"/>
      <c r="C806" s="192"/>
      <c r="D806" s="193"/>
      <c r="E806" s="219"/>
      <c r="F806" s="195"/>
      <c r="G806" s="196"/>
      <c r="H806" s="197"/>
      <c r="I806" s="196"/>
      <c r="J806" s="197"/>
      <c r="K806" s="197"/>
      <c r="L806" s="197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8"/>
      <c r="Z806" s="198"/>
      <c r="AA806" s="197"/>
      <c r="AB806" s="197"/>
      <c r="AC806" s="199"/>
      <c r="AD806" s="199"/>
      <c r="AE806" s="199"/>
      <c r="AF806" s="199"/>
      <c r="AG806" s="199"/>
      <c r="AH806" s="199"/>
      <c r="AI806" s="199"/>
      <c r="AJ806" s="199"/>
      <c r="AK806" s="199"/>
      <c r="AL806" s="199"/>
      <c r="AM806" s="199"/>
      <c r="AN806" s="199"/>
      <c r="AO806" s="199"/>
      <c r="AP806" s="200"/>
      <c r="AQ806" s="200"/>
      <c r="AR806" s="200"/>
      <c r="AS806" s="200"/>
    </row>
    <row r="807" ht="15.75" customHeight="1">
      <c r="A807" s="196"/>
      <c r="B807" s="197"/>
      <c r="C807" s="192"/>
      <c r="D807" s="193"/>
      <c r="E807" s="219"/>
      <c r="F807" s="195"/>
      <c r="G807" s="196"/>
      <c r="H807" s="197"/>
      <c r="I807" s="196"/>
      <c r="J807" s="197"/>
      <c r="K807" s="197"/>
      <c r="L807" s="197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8"/>
      <c r="Z807" s="198"/>
      <c r="AA807" s="197"/>
      <c r="AB807" s="197"/>
      <c r="AC807" s="199"/>
      <c r="AD807" s="199"/>
      <c r="AE807" s="199"/>
      <c r="AF807" s="199"/>
      <c r="AG807" s="199"/>
      <c r="AH807" s="199"/>
      <c r="AI807" s="199"/>
      <c r="AJ807" s="199"/>
      <c r="AK807" s="199"/>
      <c r="AL807" s="199"/>
      <c r="AM807" s="199"/>
      <c r="AN807" s="199"/>
      <c r="AO807" s="199"/>
      <c r="AP807" s="200"/>
      <c r="AQ807" s="200"/>
      <c r="AR807" s="200"/>
      <c r="AS807" s="200"/>
    </row>
    <row r="808" ht="15.75" customHeight="1">
      <c r="A808" s="196"/>
      <c r="B808" s="197"/>
      <c r="C808" s="192"/>
      <c r="D808" s="193"/>
      <c r="E808" s="219"/>
      <c r="F808" s="195"/>
      <c r="G808" s="196"/>
      <c r="H808" s="197"/>
      <c r="I808" s="196"/>
      <c r="J808" s="197"/>
      <c r="K808" s="197"/>
      <c r="L808" s="197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8"/>
      <c r="Z808" s="198"/>
      <c r="AA808" s="197"/>
      <c r="AB808" s="197"/>
      <c r="AC808" s="199"/>
      <c r="AD808" s="199"/>
      <c r="AE808" s="199"/>
      <c r="AF808" s="199"/>
      <c r="AG808" s="199"/>
      <c r="AH808" s="199"/>
      <c r="AI808" s="199"/>
      <c r="AJ808" s="199"/>
      <c r="AK808" s="199"/>
      <c r="AL808" s="199"/>
      <c r="AM808" s="199"/>
      <c r="AN808" s="199"/>
      <c r="AO808" s="199"/>
      <c r="AP808" s="200"/>
      <c r="AQ808" s="200"/>
      <c r="AR808" s="200"/>
      <c r="AS808" s="200"/>
    </row>
    <row r="809" ht="15.75" customHeight="1">
      <c r="A809" s="196"/>
      <c r="B809" s="197"/>
      <c r="C809" s="192"/>
      <c r="D809" s="193"/>
      <c r="E809" s="219"/>
      <c r="F809" s="195"/>
      <c r="G809" s="196"/>
      <c r="H809" s="197"/>
      <c r="I809" s="196"/>
      <c r="J809" s="197"/>
      <c r="K809" s="197"/>
      <c r="L809" s="197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8"/>
      <c r="Z809" s="198"/>
      <c r="AA809" s="197"/>
      <c r="AB809" s="197"/>
      <c r="AC809" s="199"/>
      <c r="AD809" s="199"/>
      <c r="AE809" s="199"/>
      <c r="AF809" s="199"/>
      <c r="AG809" s="199"/>
      <c r="AH809" s="199"/>
      <c r="AI809" s="199"/>
      <c r="AJ809" s="199"/>
      <c r="AK809" s="199"/>
      <c r="AL809" s="199"/>
      <c r="AM809" s="199"/>
      <c r="AN809" s="199"/>
      <c r="AO809" s="199"/>
      <c r="AP809" s="200"/>
      <c r="AQ809" s="200"/>
      <c r="AR809" s="200"/>
      <c r="AS809" s="200"/>
    </row>
    <row r="810" ht="15.75" customHeight="1">
      <c r="A810" s="196"/>
      <c r="B810" s="197"/>
      <c r="C810" s="192"/>
      <c r="D810" s="193"/>
      <c r="E810" s="219"/>
      <c r="F810" s="195"/>
      <c r="G810" s="196"/>
      <c r="H810" s="197"/>
      <c r="I810" s="196"/>
      <c r="J810" s="197"/>
      <c r="K810" s="197"/>
      <c r="L810" s="197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8"/>
      <c r="Z810" s="198"/>
      <c r="AA810" s="197"/>
      <c r="AB810" s="197"/>
      <c r="AC810" s="199"/>
      <c r="AD810" s="199"/>
      <c r="AE810" s="199"/>
      <c r="AF810" s="199"/>
      <c r="AG810" s="199"/>
      <c r="AH810" s="199"/>
      <c r="AI810" s="199"/>
      <c r="AJ810" s="199"/>
      <c r="AK810" s="199"/>
      <c r="AL810" s="199"/>
      <c r="AM810" s="199"/>
      <c r="AN810" s="199"/>
      <c r="AO810" s="199"/>
      <c r="AP810" s="200"/>
      <c r="AQ810" s="200"/>
      <c r="AR810" s="200"/>
      <c r="AS810" s="200"/>
    </row>
    <row r="811" ht="15.75" customHeight="1">
      <c r="A811" s="196"/>
      <c r="B811" s="197"/>
      <c r="C811" s="192"/>
      <c r="D811" s="193"/>
      <c r="E811" s="219"/>
      <c r="F811" s="195"/>
      <c r="G811" s="196"/>
      <c r="H811" s="197"/>
      <c r="I811" s="196"/>
      <c r="J811" s="197"/>
      <c r="K811" s="197"/>
      <c r="L811" s="197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8"/>
      <c r="Z811" s="198"/>
      <c r="AA811" s="197"/>
      <c r="AB811" s="197"/>
      <c r="AC811" s="199"/>
      <c r="AD811" s="199"/>
      <c r="AE811" s="199"/>
      <c r="AF811" s="199"/>
      <c r="AG811" s="199"/>
      <c r="AH811" s="199"/>
      <c r="AI811" s="199"/>
      <c r="AJ811" s="199"/>
      <c r="AK811" s="199"/>
      <c r="AL811" s="199"/>
      <c r="AM811" s="199"/>
      <c r="AN811" s="199"/>
      <c r="AO811" s="199"/>
      <c r="AP811" s="200"/>
      <c r="AQ811" s="200"/>
      <c r="AR811" s="200"/>
      <c r="AS811" s="200"/>
    </row>
    <row r="812" ht="15.75" customHeight="1">
      <c r="A812" s="196"/>
      <c r="B812" s="197"/>
      <c r="C812" s="192"/>
      <c r="D812" s="193"/>
      <c r="E812" s="219"/>
      <c r="F812" s="195"/>
      <c r="G812" s="196"/>
      <c r="H812" s="197"/>
      <c r="I812" s="196"/>
      <c r="J812" s="197"/>
      <c r="K812" s="197"/>
      <c r="L812" s="197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8"/>
      <c r="Z812" s="198"/>
      <c r="AA812" s="197"/>
      <c r="AB812" s="197"/>
      <c r="AC812" s="199"/>
      <c r="AD812" s="199"/>
      <c r="AE812" s="199"/>
      <c r="AF812" s="199"/>
      <c r="AG812" s="199"/>
      <c r="AH812" s="199"/>
      <c r="AI812" s="199"/>
      <c r="AJ812" s="199"/>
      <c r="AK812" s="199"/>
      <c r="AL812" s="199"/>
      <c r="AM812" s="199"/>
      <c r="AN812" s="199"/>
      <c r="AO812" s="199"/>
      <c r="AP812" s="200"/>
      <c r="AQ812" s="200"/>
      <c r="AR812" s="200"/>
      <c r="AS812" s="200"/>
    </row>
    <row r="813" ht="15.75" customHeight="1">
      <c r="A813" s="196"/>
      <c r="B813" s="197"/>
      <c r="C813" s="192"/>
      <c r="D813" s="193"/>
      <c r="E813" s="219"/>
      <c r="F813" s="195"/>
      <c r="G813" s="196"/>
      <c r="H813" s="197"/>
      <c r="I813" s="196"/>
      <c r="J813" s="197"/>
      <c r="K813" s="197"/>
      <c r="L813" s="197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8"/>
      <c r="Z813" s="198"/>
      <c r="AA813" s="197"/>
      <c r="AB813" s="197"/>
      <c r="AC813" s="199"/>
      <c r="AD813" s="199"/>
      <c r="AE813" s="199"/>
      <c r="AF813" s="199"/>
      <c r="AG813" s="199"/>
      <c r="AH813" s="199"/>
      <c r="AI813" s="199"/>
      <c r="AJ813" s="199"/>
      <c r="AK813" s="199"/>
      <c r="AL813" s="199"/>
      <c r="AM813" s="199"/>
      <c r="AN813" s="199"/>
      <c r="AO813" s="199"/>
      <c r="AP813" s="200"/>
      <c r="AQ813" s="200"/>
      <c r="AR813" s="200"/>
      <c r="AS813" s="200"/>
    </row>
    <row r="814" ht="15.75" customHeight="1">
      <c r="A814" s="196"/>
      <c r="B814" s="197"/>
      <c r="C814" s="192"/>
      <c r="D814" s="193"/>
      <c r="E814" s="219"/>
      <c r="F814" s="195"/>
      <c r="G814" s="196"/>
      <c r="H814" s="197"/>
      <c r="I814" s="196"/>
      <c r="J814" s="197"/>
      <c r="K814" s="197"/>
      <c r="L814" s="197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8"/>
      <c r="Z814" s="198"/>
      <c r="AA814" s="197"/>
      <c r="AB814" s="197"/>
      <c r="AC814" s="199"/>
      <c r="AD814" s="199"/>
      <c r="AE814" s="199"/>
      <c r="AF814" s="199"/>
      <c r="AG814" s="199"/>
      <c r="AH814" s="199"/>
      <c r="AI814" s="199"/>
      <c r="AJ814" s="199"/>
      <c r="AK814" s="199"/>
      <c r="AL814" s="199"/>
      <c r="AM814" s="199"/>
      <c r="AN814" s="199"/>
      <c r="AO814" s="199"/>
      <c r="AP814" s="200"/>
      <c r="AQ814" s="200"/>
      <c r="AR814" s="200"/>
      <c r="AS814" s="200"/>
    </row>
    <row r="815" ht="15.75" customHeight="1">
      <c r="A815" s="196"/>
      <c r="B815" s="197"/>
      <c r="C815" s="192"/>
      <c r="D815" s="193"/>
      <c r="E815" s="219"/>
      <c r="F815" s="195"/>
      <c r="G815" s="196"/>
      <c r="H815" s="197"/>
      <c r="I815" s="196"/>
      <c r="J815" s="197"/>
      <c r="K815" s="197"/>
      <c r="L815" s="197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8"/>
      <c r="Z815" s="198"/>
      <c r="AA815" s="197"/>
      <c r="AB815" s="197"/>
      <c r="AC815" s="199"/>
      <c r="AD815" s="199"/>
      <c r="AE815" s="199"/>
      <c r="AF815" s="199"/>
      <c r="AG815" s="199"/>
      <c r="AH815" s="199"/>
      <c r="AI815" s="199"/>
      <c r="AJ815" s="199"/>
      <c r="AK815" s="199"/>
      <c r="AL815" s="199"/>
      <c r="AM815" s="199"/>
      <c r="AN815" s="199"/>
      <c r="AO815" s="199"/>
      <c r="AP815" s="200"/>
      <c r="AQ815" s="200"/>
      <c r="AR815" s="200"/>
      <c r="AS815" s="200"/>
    </row>
    <row r="816" ht="15.75" customHeight="1">
      <c r="A816" s="196"/>
      <c r="B816" s="197"/>
      <c r="C816" s="192"/>
      <c r="D816" s="193"/>
      <c r="E816" s="219"/>
      <c r="F816" s="195"/>
      <c r="G816" s="196"/>
      <c r="H816" s="197"/>
      <c r="I816" s="196"/>
      <c r="J816" s="197"/>
      <c r="K816" s="197"/>
      <c r="L816" s="197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8"/>
      <c r="Z816" s="198"/>
      <c r="AA816" s="197"/>
      <c r="AB816" s="197"/>
      <c r="AC816" s="199"/>
      <c r="AD816" s="199"/>
      <c r="AE816" s="199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200"/>
      <c r="AQ816" s="200"/>
      <c r="AR816" s="200"/>
      <c r="AS816" s="200"/>
    </row>
    <row r="817" ht="15.75" customHeight="1">
      <c r="A817" s="196"/>
      <c r="B817" s="197"/>
      <c r="C817" s="192"/>
      <c r="D817" s="193"/>
      <c r="E817" s="219"/>
      <c r="F817" s="195"/>
      <c r="G817" s="196"/>
      <c r="H817" s="197"/>
      <c r="I817" s="196"/>
      <c r="J817" s="197"/>
      <c r="K817" s="197"/>
      <c r="L817" s="197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8"/>
      <c r="Z817" s="198"/>
      <c r="AA817" s="197"/>
      <c r="AB817" s="197"/>
      <c r="AC817" s="199"/>
      <c r="AD817" s="199"/>
      <c r="AE817" s="199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200"/>
      <c r="AQ817" s="200"/>
      <c r="AR817" s="200"/>
      <c r="AS817" s="200"/>
    </row>
    <row r="818" ht="15.75" customHeight="1">
      <c r="A818" s="196"/>
      <c r="B818" s="197"/>
      <c r="C818" s="192"/>
      <c r="D818" s="193"/>
      <c r="E818" s="219"/>
      <c r="F818" s="195"/>
      <c r="G818" s="196"/>
      <c r="H818" s="197"/>
      <c r="I818" s="196"/>
      <c r="J818" s="197"/>
      <c r="K818" s="197"/>
      <c r="L818" s="197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8"/>
      <c r="Z818" s="198"/>
      <c r="AA818" s="197"/>
      <c r="AB818" s="197"/>
      <c r="AC818" s="199"/>
      <c r="AD818" s="199"/>
      <c r="AE818" s="199"/>
      <c r="AF818" s="199"/>
      <c r="AG818" s="199"/>
      <c r="AH818" s="199"/>
      <c r="AI818" s="199"/>
      <c r="AJ818" s="199"/>
      <c r="AK818" s="199"/>
      <c r="AL818" s="199"/>
      <c r="AM818" s="199"/>
      <c r="AN818" s="199"/>
      <c r="AO818" s="199"/>
      <c r="AP818" s="200"/>
      <c r="AQ818" s="200"/>
      <c r="AR818" s="200"/>
      <c r="AS818" s="200"/>
    </row>
    <row r="819" ht="15.75" customHeight="1">
      <c r="A819" s="196"/>
      <c r="B819" s="197"/>
      <c r="C819" s="192"/>
      <c r="D819" s="193"/>
      <c r="E819" s="219"/>
      <c r="F819" s="195"/>
      <c r="G819" s="196"/>
      <c r="H819" s="197"/>
      <c r="I819" s="196"/>
      <c r="J819" s="197"/>
      <c r="K819" s="197"/>
      <c r="L819" s="197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8"/>
      <c r="Z819" s="198"/>
      <c r="AA819" s="197"/>
      <c r="AB819" s="197"/>
      <c r="AC819" s="199"/>
      <c r="AD819" s="199"/>
      <c r="AE819" s="199"/>
      <c r="AF819" s="199"/>
      <c r="AG819" s="199"/>
      <c r="AH819" s="199"/>
      <c r="AI819" s="199"/>
      <c r="AJ819" s="199"/>
      <c r="AK819" s="199"/>
      <c r="AL819" s="199"/>
      <c r="AM819" s="199"/>
      <c r="AN819" s="199"/>
      <c r="AO819" s="199"/>
      <c r="AP819" s="200"/>
      <c r="AQ819" s="200"/>
      <c r="AR819" s="200"/>
      <c r="AS819" s="200"/>
    </row>
    <row r="820" ht="15.75" customHeight="1">
      <c r="A820" s="196"/>
      <c r="B820" s="197"/>
      <c r="C820" s="192"/>
      <c r="D820" s="193"/>
      <c r="E820" s="219"/>
      <c r="F820" s="195"/>
      <c r="G820" s="196"/>
      <c r="H820" s="197"/>
      <c r="I820" s="196"/>
      <c r="J820" s="197"/>
      <c r="K820" s="197"/>
      <c r="L820" s="197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8"/>
      <c r="Z820" s="198"/>
      <c r="AA820" s="197"/>
      <c r="AB820" s="197"/>
      <c r="AC820" s="199"/>
      <c r="AD820" s="199"/>
      <c r="AE820" s="199"/>
      <c r="AF820" s="199"/>
      <c r="AG820" s="199"/>
      <c r="AH820" s="199"/>
      <c r="AI820" s="199"/>
      <c r="AJ820" s="199"/>
      <c r="AK820" s="199"/>
      <c r="AL820" s="199"/>
      <c r="AM820" s="199"/>
      <c r="AN820" s="199"/>
      <c r="AO820" s="199"/>
      <c r="AP820" s="200"/>
      <c r="AQ820" s="200"/>
      <c r="AR820" s="200"/>
      <c r="AS820" s="200"/>
    </row>
    <row r="821" ht="15.75" customHeight="1">
      <c r="A821" s="196"/>
      <c r="B821" s="197"/>
      <c r="C821" s="192"/>
      <c r="D821" s="193"/>
      <c r="E821" s="219"/>
      <c r="F821" s="195"/>
      <c r="G821" s="196"/>
      <c r="H821" s="197"/>
      <c r="I821" s="196"/>
      <c r="J821" s="197"/>
      <c r="K821" s="197"/>
      <c r="L821" s="197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8"/>
      <c r="Z821" s="198"/>
      <c r="AA821" s="197"/>
      <c r="AB821" s="197"/>
      <c r="AC821" s="199"/>
      <c r="AD821" s="199"/>
      <c r="AE821" s="199"/>
      <c r="AF821" s="199"/>
      <c r="AG821" s="199"/>
      <c r="AH821" s="199"/>
      <c r="AI821" s="199"/>
      <c r="AJ821" s="199"/>
      <c r="AK821" s="199"/>
      <c r="AL821" s="199"/>
      <c r="AM821" s="199"/>
      <c r="AN821" s="199"/>
      <c r="AO821" s="199"/>
      <c r="AP821" s="200"/>
      <c r="AQ821" s="200"/>
      <c r="AR821" s="200"/>
      <c r="AS821" s="200"/>
    </row>
    <row r="822" ht="15.75" customHeight="1">
      <c r="A822" s="196"/>
      <c r="B822" s="197"/>
      <c r="C822" s="192"/>
      <c r="D822" s="193"/>
      <c r="E822" s="219"/>
      <c r="F822" s="195"/>
      <c r="G822" s="196"/>
      <c r="H822" s="197"/>
      <c r="I822" s="196"/>
      <c r="J822" s="197"/>
      <c r="K822" s="197"/>
      <c r="L822" s="197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8"/>
      <c r="Z822" s="198"/>
      <c r="AA822" s="197"/>
      <c r="AB822" s="197"/>
      <c r="AC822" s="199"/>
      <c r="AD822" s="199"/>
      <c r="AE822" s="199"/>
      <c r="AF822" s="199"/>
      <c r="AG822" s="199"/>
      <c r="AH822" s="199"/>
      <c r="AI822" s="199"/>
      <c r="AJ822" s="199"/>
      <c r="AK822" s="199"/>
      <c r="AL822" s="199"/>
      <c r="AM822" s="199"/>
      <c r="AN822" s="199"/>
      <c r="AO822" s="199"/>
      <c r="AP822" s="200"/>
      <c r="AQ822" s="200"/>
      <c r="AR822" s="200"/>
      <c r="AS822" s="200"/>
    </row>
    <row r="823" ht="15.75" customHeight="1">
      <c r="A823" s="196"/>
      <c r="B823" s="197"/>
      <c r="C823" s="192"/>
      <c r="D823" s="193"/>
      <c r="E823" s="219"/>
      <c r="F823" s="195"/>
      <c r="G823" s="196"/>
      <c r="H823" s="197"/>
      <c r="I823" s="196"/>
      <c r="J823" s="197"/>
      <c r="K823" s="197"/>
      <c r="L823" s="197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8"/>
      <c r="Z823" s="198"/>
      <c r="AA823" s="197"/>
      <c r="AB823" s="197"/>
      <c r="AC823" s="199"/>
      <c r="AD823" s="199"/>
      <c r="AE823" s="199"/>
      <c r="AF823" s="199"/>
      <c r="AG823" s="199"/>
      <c r="AH823" s="199"/>
      <c r="AI823" s="199"/>
      <c r="AJ823" s="199"/>
      <c r="AK823" s="199"/>
      <c r="AL823" s="199"/>
      <c r="AM823" s="199"/>
      <c r="AN823" s="199"/>
      <c r="AO823" s="199"/>
      <c r="AP823" s="200"/>
      <c r="AQ823" s="200"/>
      <c r="AR823" s="200"/>
      <c r="AS823" s="200"/>
    </row>
    <row r="824" ht="15.75" customHeight="1">
      <c r="A824" s="196"/>
      <c r="B824" s="197"/>
      <c r="C824" s="192"/>
      <c r="D824" s="193"/>
      <c r="E824" s="219"/>
      <c r="F824" s="195"/>
      <c r="G824" s="196"/>
      <c r="H824" s="197"/>
      <c r="I824" s="196"/>
      <c r="J824" s="197"/>
      <c r="K824" s="197"/>
      <c r="L824" s="197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8"/>
      <c r="Z824" s="198"/>
      <c r="AA824" s="197"/>
      <c r="AB824" s="197"/>
      <c r="AC824" s="199"/>
      <c r="AD824" s="199"/>
      <c r="AE824" s="199"/>
      <c r="AF824" s="199"/>
      <c r="AG824" s="199"/>
      <c r="AH824" s="199"/>
      <c r="AI824" s="199"/>
      <c r="AJ824" s="199"/>
      <c r="AK824" s="199"/>
      <c r="AL824" s="199"/>
      <c r="AM824" s="199"/>
      <c r="AN824" s="199"/>
      <c r="AO824" s="199"/>
      <c r="AP824" s="200"/>
      <c r="AQ824" s="200"/>
      <c r="AR824" s="200"/>
      <c r="AS824" s="200"/>
    </row>
    <row r="825" ht="15.75" customHeight="1">
      <c r="A825" s="196"/>
      <c r="B825" s="197"/>
      <c r="C825" s="192"/>
      <c r="D825" s="193"/>
      <c r="E825" s="219"/>
      <c r="F825" s="195"/>
      <c r="G825" s="196"/>
      <c r="H825" s="197"/>
      <c r="I825" s="196"/>
      <c r="J825" s="197"/>
      <c r="K825" s="197"/>
      <c r="L825" s="197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8"/>
      <c r="Z825" s="198"/>
      <c r="AA825" s="197"/>
      <c r="AB825" s="197"/>
      <c r="AC825" s="199"/>
      <c r="AD825" s="199"/>
      <c r="AE825" s="199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200"/>
      <c r="AQ825" s="200"/>
      <c r="AR825" s="200"/>
      <c r="AS825" s="200"/>
    </row>
    <row r="826" ht="15.75" customHeight="1">
      <c r="A826" s="196"/>
      <c r="B826" s="197"/>
      <c r="C826" s="192"/>
      <c r="D826" s="193"/>
      <c r="E826" s="219"/>
      <c r="F826" s="195"/>
      <c r="G826" s="196"/>
      <c r="H826" s="197"/>
      <c r="I826" s="196"/>
      <c r="J826" s="197"/>
      <c r="K826" s="197"/>
      <c r="L826" s="197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8"/>
      <c r="Z826" s="198"/>
      <c r="AA826" s="197"/>
      <c r="AB826" s="197"/>
      <c r="AC826" s="199"/>
      <c r="AD826" s="199"/>
      <c r="AE826" s="199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200"/>
      <c r="AQ826" s="200"/>
      <c r="AR826" s="200"/>
      <c r="AS826" s="200"/>
    </row>
    <row r="827" ht="15.75" customHeight="1">
      <c r="A827" s="196"/>
      <c r="B827" s="197"/>
      <c r="C827" s="192"/>
      <c r="D827" s="193"/>
      <c r="E827" s="219"/>
      <c r="F827" s="195"/>
      <c r="G827" s="196"/>
      <c r="H827" s="197"/>
      <c r="I827" s="196"/>
      <c r="J827" s="197"/>
      <c r="K827" s="197"/>
      <c r="L827" s="197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8"/>
      <c r="Z827" s="198"/>
      <c r="AA827" s="197"/>
      <c r="AB827" s="197"/>
      <c r="AC827" s="199"/>
      <c r="AD827" s="199"/>
      <c r="AE827" s="199"/>
      <c r="AF827" s="199"/>
      <c r="AG827" s="199"/>
      <c r="AH827" s="199"/>
      <c r="AI827" s="199"/>
      <c r="AJ827" s="199"/>
      <c r="AK827" s="199"/>
      <c r="AL827" s="199"/>
      <c r="AM827" s="199"/>
      <c r="AN827" s="199"/>
      <c r="AO827" s="199"/>
      <c r="AP827" s="200"/>
      <c r="AQ827" s="200"/>
      <c r="AR827" s="200"/>
      <c r="AS827" s="200"/>
    </row>
    <row r="828" ht="15.75" customHeight="1">
      <c r="A828" s="196"/>
      <c r="B828" s="197"/>
      <c r="C828" s="192"/>
      <c r="D828" s="193"/>
      <c r="E828" s="219"/>
      <c r="F828" s="195"/>
      <c r="G828" s="196"/>
      <c r="H828" s="197"/>
      <c r="I828" s="196"/>
      <c r="J828" s="197"/>
      <c r="K828" s="197"/>
      <c r="L828" s="197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8"/>
      <c r="Z828" s="198"/>
      <c r="AA828" s="197"/>
      <c r="AB828" s="197"/>
      <c r="AC828" s="199"/>
      <c r="AD828" s="199"/>
      <c r="AE828" s="199"/>
      <c r="AF828" s="199"/>
      <c r="AG828" s="199"/>
      <c r="AH828" s="199"/>
      <c r="AI828" s="199"/>
      <c r="AJ828" s="199"/>
      <c r="AK828" s="199"/>
      <c r="AL828" s="199"/>
      <c r="AM828" s="199"/>
      <c r="AN828" s="199"/>
      <c r="AO828" s="199"/>
      <c r="AP828" s="200"/>
      <c r="AQ828" s="200"/>
      <c r="AR828" s="200"/>
      <c r="AS828" s="200"/>
    </row>
    <row r="829" ht="15.75" customHeight="1">
      <c r="A829" s="196"/>
      <c r="B829" s="197"/>
      <c r="C829" s="192"/>
      <c r="D829" s="193"/>
      <c r="E829" s="219"/>
      <c r="F829" s="195"/>
      <c r="G829" s="196"/>
      <c r="H829" s="197"/>
      <c r="I829" s="196"/>
      <c r="J829" s="197"/>
      <c r="K829" s="197"/>
      <c r="L829" s="197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8"/>
      <c r="Z829" s="198"/>
      <c r="AA829" s="197"/>
      <c r="AB829" s="197"/>
      <c r="AC829" s="199"/>
      <c r="AD829" s="199"/>
      <c r="AE829" s="199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200"/>
      <c r="AQ829" s="200"/>
      <c r="AR829" s="200"/>
      <c r="AS829" s="200"/>
    </row>
    <row r="830" ht="15.75" customHeight="1">
      <c r="A830" s="196"/>
      <c r="B830" s="197"/>
      <c r="C830" s="192"/>
      <c r="D830" s="193"/>
      <c r="E830" s="219"/>
      <c r="F830" s="195"/>
      <c r="G830" s="196"/>
      <c r="H830" s="197"/>
      <c r="I830" s="196"/>
      <c r="J830" s="197"/>
      <c r="K830" s="197"/>
      <c r="L830" s="197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8"/>
      <c r="Z830" s="198"/>
      <c r="AA830" s="197"/>
      <c r="AB830" s="197"/>
      <c r="AC830" s="199"/>
      <c r="AD830" s="199"/>
      <c r="AE830" s="199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200"/>
      <c r="AQ830" s="200"/>
      <c r="AR830" s="200"/>
      <c r="AS830" s="200"/>
    </row>
    <row r="831" ht="15.75" customHeight="1">
      <c r="A831" s="196"/>
      <c r="B831" s="197"/>
      <c r="C831" s="192"/>
      <c r="D831" s="193"/>
      <c r="E831" s="219"/>
      <c r="F831" s="195"/>
      <c r="G831" s="196"/>
      <c r="H831" s="197"/>
      <c r="I831" s="196"/>
      <c r="J831" s="197"/>
      <c r="K831" s="197"/>
      <c r="L831" s="197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8"/>
      <c r="Z831" s="198"/>
      <c r="AA831" s="197"/>
      <c r="AB831" s="197"/>
      <c r="AC831" s="199"/>
      <c r="AD831" s="199"/>
      <c r="AE831" s="199"/>
      <c r="AF831" s="199"/>
      <c r="AG831" s="199"/>
      <c r="AH831" s="199"/>
      <c r="AI831" s="199"/>
      <c r="AJ831" s="199"/>
      <c r="AK831" s="199"/>
      <c r="AL831" s="199"/>
      <c r="AM831" s="199"/>
      <c r="AN831" s="199"/>
      <c r="AO831" s="199"/>
      <c r="AP831" s="200"/>
      <c r="AQ831" s="200"/>
      <c r="AR831" s="200"/>
      <c r="AS831" s="200"/>
    </row>
    <row r="832" ht="15.75" customHeight="1">
      <c r="A832" s="196"/>
      <c r="B832" s="197"/>
      <c r="C832" s="192"/>
      <c r="D832" s="193"/>
      <c r="E832" s="219"/>
      <c r="F832" s="195"/>
      <c r="G832" s="196"/>
      <c r="H832" s="197"/>
      <c r="I832" s="196"/>
      <c r="J832" s="197"/>
      <c r="K832" s="197"/>
      <c r="L832" s="197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8"/>
      <c r="Z832" s="198"/>
      <c r="AA832" s="197"/>
      <c r="AB832" s="197"/>
      <c r="AC832" s="199"/>
      <c r="AD832" s="199"/>
      <c r="AE832" s="199"/>
      <c r="AF832" s="199"/>
      <c r="AG832" s="199"/>
      <c r="AH832" s="199"/>
      <c r="AI832" s="199"/>
      <c r="AJ832" s="199"/>
      <c r="AK832" s="199"/>
      <c r="AL832" s="199"/>
      <c r="AM832" s="199"/>
      <c r="AN832" s="199"/>
      <c r="AO832" s="199"/>
      <c r="AP832" s="200"/>
      <c r="AQ832" s="200"/>
      <c r="AR832" s="200"/>
      <c r="AS832" s="200"/>
    </row>
    <row r="833" ht="15.75" customHeight="1">
      <c r="A833" s="196"/>
      <c r="B833" s="197"/>
      <c r="C833" s="192"/>
      <c r="D833" s="193"/>
      <c r="E833" s="219"/>
      <c r="F833" s="195"/>
      <c r="G833" s="196"/>
      <c r="H833" s="197"/>
      <c r="I833" s="196"/>
      <c r="J833" s="197"/>
      <c r="K833" s="197"/>
      <c r="L833" s="197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8"/>
      <c r="Z833" s="198"/>
      <c r="AA833" s="197"/>
      <c r="AB833" s="197"/>
      <c r="AC833" s="199"/>
      <c r="AD833" s="199"/>
      <c r="AE833" s="199"/>
      <c r="AF833" s="199"/>
      <c r="AG833" s="199"/>
      <c r="AH833" s="199"/>
      <c r="AI833" s="199"/>
      <c r="AJ833" s="199"/>
      <c r="AK833" s="199"/>
      <c r="AL833" s="199"/>
      <c r="AM833" s="199"/>
      <c r="AN833" s="199"/>
      <c r="AO833" s="199"/>
      <c r="AP833" s="200"/>
      <c r="AQ833" s="200"/>
      <c r="AR833" s="200"/>
      <c r="AS833" s="200"/>
    </row>
    <row r="834" ht="15.75" customHeight="1">
      <c r="A834" s="196"/>
      <c r="B834" s="197"/>
      <c r="C834" s="192"/>
      <c r="D834" s="193"/>
      <c r="E834" s="219"/>
      <c r="F834" s="195"/>
      <c r="G834" s="196"/>
      <c r="H834" s="197"/>
      <c r="I834" s="196"/>
      <c r="J834" s="197"/>
      <c r="K834" s="197"/>
      <c r="L834" s="197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8"/>
      <c r="Z834" s="198"/>
      <c r="AA834" s="197"/>
      <c r="AB834" s="197"/>
      <c r="AC834" s="199"/>
      <c r="AD834" s="199"/>
      <c r="AE834" s="199"/>
      <c r="AF834" s="199"/>
      <c r="AG834" s="199"/>
      <c r="AH834" s="199"/>
      <c r="AI834" s="199"/>
      <c r="AJ834" s="199"/>
      <c r="AK834" s="199"/>
      <c r="AL834" s="199"/>
      <c r="AM834" s="199"/>
      <c r="AN834" s="199"/>
      <c r="AO834" s="199"/>
      <c r="AP834" s="200"/>
      <c r="AQ834" s="200"/>
      <c r="AR834" s="200"/>
      <c r="AS834" s="200"/>
    </row>
    <row r="835" ht="15.75" customHeight="1">
      <c r="A835" s="196"/>
      <c r="B835" s="197"/>
      <c r="C835" s="192"/>
      <c r="D835" s="193"/>
      <c r="E835" s="219"/>
      <c r="F835" s="195"/>
      <c r="G835" s="196"/>
      <c r="H835" s="197"/>
      <c r="I835" s="196"/>
      <c r="J835" s="197"/>
      <c r="K835" s="197"/>
      <c r="L835" s="197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8"/>
      <c r="Z835" s="198"/>
      <c r="AA835" s="197"/>
      <c r="AB835" s="197"/>
      <c r="AC835" s="199"/>
      <c r="AD835" s="199"/>
      <c r="AE835" s="199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200"/>
      <c r="AQ835" s="200"/>
      <c r="AR835" s="200"/>
      <c r="AS835" s="200"/>
    </row>
    <row r="836" ht="15.75" customHeight="1">
      <c r="A836" s="196"/>
      <c r="B836" s="197"/>
      <c r="C836" s="192"/>
      <c r="D836" s="193"/>
      <c r="E836" s="219"/>
      <c r="F836" s="195"/>
      <c r="G836" s="196"/>
      <c r="H836" s="197"/>
      <c r="I836" s="196"/>
      <c r="J836" s="197"/>
      <c r="K836" s="197"/>
      <c r="L836" s="197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8"/>
      <c r="Z836" s="198"/>
      <c r="AA836" s="197"/>
      <c r="AB836" s="197"/>
      <c r="AC836" s="199"/>
      <c r="AD836" s="199"/>
      <c r="AE836" s="199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200"/>
      <c r="AQ836" s="200"/>
      <c r="AR836" s="200"/>
      <c r="AS836" s="200"/>
    </row>
    <row r="837" ht="15.75" customHeight="1">
      <c r="A837" s="196"/>
      <c r="B837" s="197"/>
      <c r="C837" s="192"/>
      <c r="D837" s="193"/>
      <c r="E837" s="219"/>
      <c r="F837" s="195"/>
      <c r="G837" s="196"/>
      <c r="H837" s="197"/>
      <c r="I837" s="196"/>
      <c r="J837" s="197"/>
      <c r="K837" s="197"/>
      <c r="L837" s="197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8"/>
      <c r="Z837" s="198"/>
      <c r="AA837" s="197"/>
      <c r="AB837" s="197"/>
      <c r="AC837" s="199"/>
      <c r="AD837" s="199"/>
      <c r="AE837" s="199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200"/>
      <c r="AQ837" s="200"/>
      <c r="AR837" s="200"/>
      <c r="AS837" s="200"/>
    </row>
    <row r="838" ht="15.75" customHeight="1">
      <c r="A838" s="196"/>
      <c r="B838" s="197"/>
      <c r="C838" s="192"/>
      <c r="D838" s="193"/>
      <c r="E838" s="219"/>
      <c r="F838" s="195"/>
      <c r="G838" s="196"/>
      <c r="H838" s="197"/>
      <c r="I838" s="196"/>
      <c r="J838" s="197"/>
      <c r="K838" s="197"/>
      <c r="L838" s="197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8"/>
      <c r="Z838" s="198"/>
      <c r="AA838" s="197"/>
      <c r="AB838" s="197"/>
      <c r="AC838" s="199"/>
      <c r="AD838" s="199"/>
      <c r="AE838" s="199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200"/>
      <c r="AQ838" s="200"/>
      <c r="AR838" s="200"/>
      <c r="AS838" s="200"/>
    </row>
    <row r="839" ht="15.75" customHeight="1">
      <c r="A839" s="196"/>
      <c r="B839" s="197"/>
      <c r="C839" s="192"/>
      <c r="D839" s="193"/>
      <c r="E839" s="219"/>
      <c r="F839" s="195"/>
      <c r="G839" s="196"/>
      <c r="H839" s="197"/>
      <c r="I839" s="196"/>
      <c r="J839" s="197"/>
      <c r="K839" s="197"/>
      <c r="L839" s="197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8"/>
      <c r="Z839" s="198"/>
      <c r="AA839" s="197"/>
      <c r="AB839" s="197"/>
      <c r="AC839" s="199"/>
      <c r="AD839" s="199"/>
      <c r="AE839" s="199"/>
      <c r="AF839" s="199"/>
      <c r="AG839" s="199"/>
      <c r="AH839" s="199"/>
      <c r="AI839" s="199"/>
      <c r="AJ839" s="199"/>
      <c r="AK839" s="199"/>
      <c r="AL839" s="199"/>
      <c r="AM839" s="199"/>
      <c r="AN839" s="199"/>
      <c r="AO839" s="199"/>
      <c r="AP839" s="200"/>
      <c r="AQ839" s="200"/>
      <c r="AR839" s="200"/>
      <c r="AS839" s="200"/>
    </row>
    <row r="840" ht="15.75" customHeight="1">
      <c r="A840" s="196"/>
      <c r="B840" s="197"/>
      <c r="C840" s="192"/>
      <c r="D840" s="193"/>
      <c r="E840" s="219"/>
      <c r="F840" s="195"/>
      <c r="G840" s="196"/>
      <c r="H840" s="197"/>
      <c r="I840" s="196"/>
      <c r="J840" s="197"/>
      <c r="K840" s="197"/>
      <c r="L840" s="197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8"/>
      <c r="Z840" s="198"/>
      <c r="AA840" s="197"/>
      <c r="AB840" s="197"/>
      <c r="AC840" s="199"/>
      <c r="AD840" s="199"/>
      <c r="AE840" s="199"/>
      <c r="AF840" s="199"/>
      <c r="AG840" s="199"/>
      <c r="AH840" s="199"/>
      <c r="AI840" s="199"/>
      <c r="AJ840" s="199"/>
      <c r="AK840" s="199"/>
      <c r="AL840" s="199"/>
      <c r="AM840" s="199"/>
      <c r="AN840" s="199"/>
      <c r="AO840" s="199"/>
      <c r="AP840" s="200"/>
      <c r="AQ840" s="200"/>
      <c r="AR840" s="200"/>
      <c r="AS840" s="200"/>
    </row>
    <row r="841" ht="15.75" customHeight="1">
      <c r="A841" s="196"/>
      <c r="B841" s="197"/>
      <c r="C841" s="192"/>
      <c r="D841" s="193"/>
      <c r="E841" s="219"/>
      <c r="F841" s="195"/>
      <c r="G841" s="196"/>
      <c r="H841" s="197"/>
      <c r="I841" s="196"/>
      <c r="J841" s="197"/>
      <c r="K841" s="197"/>
      <c r="L841" s="197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8"/>
      <c r="Z841" s="198"/>
      <c r="AA841" s="197"/>
      <c r="AB841" s="197"/>
      <c r="AC841" s="199"/>
      <c r="AD841" s="199"/>
      <c r="AE841" s="199"/>
      <c r="AF841" s="199"/>
      <c r="AG841" s="199"/>
      <c r="AH841" s="199"/>
      <c r="AI841" s="199"/>
      <c r="AJ841" s="199"/>
      <c r="AK841" s="199"/>
      <c r="AL841" s="199"/>
      <c r="AM841" s="199"/>
      <c r="AN841" s="199"/>
      <c r="AO841" s="199"/>
      <c r="AP841" s="200"/>
      <c r="AQ841" s="200"/>
      <c r="AR841" s="200"/>
      <c r="AS841" s="200"/>
    </row>
    <row r="842" ht="15.75" customHeight="1">
      <c r="A842" s="196"/>
      <c r="B842" s="197"/>
      <c r="C842" s="192"/>
      <c r="D842" s="193"/>
      <c r="E842" s="219"/>
      <c r="F842" s="195"/>
      <c r="G842" s="196"/>
      <c r="H842" s="197"/>
      <c r="I842" s="196"/>
      <c r="J842" s="197"/>
      <c r="K842" s="197"/>
      <c r="L842" s="197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8"/>
      <c r="Z842" s="198"/>
      <c r="AA842" s="197"/>
      <c r="AB842" s="197"/>
      <c r="AC842" s="199"/>
      <c r="AD842" s="199"/>
      <c r="AE842" s="199"/>
      <c r="AF842" s="199"/>
      <c r="AG842" s="199"/>
      <c r="AH842" s="199"/>
      <c r="AI842" s="199"/>
      <c r="AJ842" s="199"/>
      <c r="AK842" s="199"/>
      <c r="AL842" s="199"/>
      <c r="AM842" s="199"/>
      <c r="AN842" s="199"/>
      <c r="AO842" s="199"/>
      <c r="AP842" s="200"/>
      <c r="AQ842" s="200"/>
      <c r="AR842" s="200"/>
      <c r="AS842" s="200"/>
    </row>
    <row r="843" ht="15.75" customHeight="1">
      <c r="A843" s="196"/>
      <c r="B843" s="197"/>
      <c r="C843" s="192"/>
      <c r="D843" s="193"/>
      <c r="E843" s="219"/>
      <c r="F843" s="195"/>
      <c r="G843" s="196"/>
      <c r="H843" s="197"/>
      <c r="I843" s="196"/>
      <c r="J843" s="197"/>
      <c r="K843" s="197"/>
      <c r="L843" s="197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8"/>
      <c r="Z843" s="198"/>
      <c r="AA843" s="197"/>
      <c r="AB843" s="197"/>
      <c r="AC843" s="199"/>
      <c r="AD843" s="199"/>
      <c r="AE843" s="199"/>
      <c r="AF843" s="199"/>
      <c r="AG843" s="199"/>
      <c r="AH843" s="199"/>
      <c r="AI843" s="199"/>
      <c r="AJ843" s="199"/>
      <c r="AK843" s="199"/>
      <c r="AL843" s="199"/>
      <c r="AM843" s="199"/>
      <c r="AN843" s="199"/>
      <c r="AO843" s="199"/>
      <c r="AP843" s="200"/>
      <c r="AQ843" s="200"/>
      <c r="AR843" s="200"/>
      <c r="AS843" s="200"/>
    </row>
    <row r="844" ht="15.75" customHeight="1">
      <c r="A844" s="196"/>
      <c r="B844" s="197"/>
      <c r="C844" s="192"/>
      <c r="D844" s="193"/>
      <c r="E844" s="219"/>
      <c r="F844" s="195"/>
      <c r="G844" s="196"/>
      <c r="H844" s="197"/>
      <c r="I844" s="196"/>
      <c r="J844" s="197"/>
      <c r="K844" s="197"/>
      <c r="L844" s="197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8"/>
      <c r="Z844" s="198"/>
      <c r="AA844" s="197"/>
      <c r="AB844" s="197"/>
      <c r="AC844" s="199"/>
      <c r="AD844" s="199"/>
      <c r="AE844" s="199"/>
      <c r="AF844" s="199"/>
      <c r="AG844" s="199"/>
      <c r="AH844" s="199"/>
      <c r="AI844" s="199"/>
      <c r="AJ844" s="199"/>
      <c r="AK844" s="199"/>
      <c r="AL844" s="199"/>
      <c r="AM844" s="199"/>
      <c r="AN844" s="199"/>
      <c r="AO844" s="199"/>
      <c r="AP844" s="200"/>
      <c r="AQ844" s="200"/>
      <c r="AR844" s="200"/>
      <c r="AS844" s="200"/>
    </row>
    <row r="845" ht="15.75" customHeight="1">
      <c r="A845" s="196"/>
      <c r="B845" s="197"/>
      <c r="C845" s="192"/>
      <c r="D845" s="193"/>
      <c r="E845" s="219"/>
      <c r="F845" s="195"/>
      <c r="G845" s="196"/>
      <c r="H845" s="197"/>
      <c r="I845" s="196"/>
      <c r="J845" s="197"/>
      <c r="K845" s="197"/>
      <c r="L845" s="197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8"/>
      <c r="Z845" s="198"/>
      <c r="AA845" s="197"/>
      <c r="AB845" s="197"/>
      <c r="AC845" s="199"/>
      <c r="AD845" s="199"/>
      <c r="AE845" s="199"/>
      <c r="AF845" s="199"/>
      <c r="AG845" s="199"/>
      <c r="AH845" s="199"/>
      <c r="AI845" s="199"/>
      <c r="AJ845" s="199"/>
      <c r="AK845" s="199"/>
      <c r="AL845" s="199"/>
      <c r="AM845" s="199"/>
      <c r="AN845" s="199"/>
      <c r="AO845" s="199"/>
      <c r="AP845" s="200"/>
      <c r="AQ845" s="200"/>
      <c r="AR845" s="200"/>
      <c r="AS845" s="200"/>
    </row>
    <row r="846" ht="15.75" customHeight="1">
      <c r="A846" s="196"/>
      <c r="B846" s="197"/>
      <c r="C846" s="192"/>
      <c r="D846" s="193"/>
      <c r="E846" s="219"/>
      <c r="F846" s="195"/>
      <c r="G846" s="196"/>
      <c r="H846" s="197"/>
      <c r="I846" s="196"/>
      <c r="J846" s="197"/>
      <c r="K846" s="197"/>
      <c r="L846" s="197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8"/>
      <c r="Z846" s="198"/>
      <c r="AA846" s="197"/>
      <c r="AB846" s="197"/>
      <c r="AC846" s="199"/>
      <c r="AD846" s="199"/>
      <c r="AE846" s="199"/>
      <c r="AF846" s="199"/>
      <c r="AG846" s="199"/>
      <c r="AH846" s="199"/>
      <c r="AI846" s="199"/>
      <c r="AJ846" s="199"/>
      <c r="AK846" s="199"/>
      <c r="AL846" s="199"/>
      <c r="AM846" s="199"/>
      <c r="AN846" s="199"/>
      <c r="AO846" s="199"/>
      <c r="AP846" s="200"/>
      <c r="AQ846" s="200"/>
      <c r="AR846" s="200"/>
      <c r="AS846" s="200"/>
    </row>
  </sheetData>
  <hyperlinks>
    <hyperlink r:id="rId4" ref="D6"/>
  </hyperlinks>
  <printOptions gridLines="1" horizontalCentered="1"/>
  <pageMargins bottom="0.25" footer="0.0" header="0.0" left="0.20287389155219954" right="0.46107702625499897" top="0.25"/>
  <pageSetup paperSize="9" cellComments="atEnd" orientation="portrait" pageOrder="overThenDown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hidden="1" min="1" max="1" width="17.33"/>
    <col customWidth="1" min="2" max="2" width="36.0"/>
    <col customWidth="1" min="5" max="5" width="19.0"/>
    <col customWidth="1" min="8" max="8" width="7.22"/>
  </cols>
  <sheetData>
    <row r="1">
      <c r="A1" s="221" t="str">
        <f>IFERROR(__xludf.DUMMYFUNCTION("IMPORTRANGE(""https://docs.google.com/spreadsheets/d/1h8i0mY2i70DSX-Sju4sC8Pudz_Rdlib8tF5tFWnSGdA"",""Respuestas!A:h"")"),"Marca temporal")</f>
        <v>Marca temporal</v>
      </c>
      <c r="B1" s="221" t="str">
        <f>IFERROR(__xludf.DUMMYFUNCTION("""COMPUTED_VALUE"""),"Apellido y Nombre (cómo aparece en el DNI)")</f>
        <v>Apellido y Nombre (cómo aparece en el DNI)</v>
      </c>
      <c r="C1" s="222" t="str">
        <f>IFERROR(__xludf.DUMMYFUNCTION("""COMPUTED_VALUE"""),"DNI")</f>
        <v>DNI</v>
      </c>
      <c r="D1" s="221" t="str">
        <f>IFERROR(__xludf.DUMMYFUNCTION("""COMPUTED_VALUE"""),"Edad")</f>
        <v>Edad</v>
      </c>
      <c r="E1" s="221" t="str">
        <f>IFERROR(__xludf.DUMMYFUNCTION("""COMPUTED_VALUE"""),"Sede a la que pertenece")</f>
        <v>Sede a la que pertenece</v>
      </c>
      <c r="F1" s="221" t="str">
        <f>IFERROR(__xludf.DUMMYFUNCTION("""COMPUTED_VALUE"""),"Nivel que rinde [Preparatorio]")</f>
        <v>Nivel que rinde [Preparatorio]</v>
      </c>
      <c r="G1" s="221" t="str">
        <f>IFERROR(__xludf.DUMMYFUNCTION("""COMPUTED_VALUE"""),"Nivel que rinde [Elemental]")</f>
        <v>Nivel que rinde [Elemental]</v>
      </c>
      <c r="H1" s="221" t="str">
        <f>IFERROR(__xludf.DUMMYFUNCTION("""COMPUTED_VALUE"""),"Nivel que rinde [Superior]")</f>
        <v>Nivel que rinde [Superior]</v>
      </c>
    </row>
    <row r="2">
      <c r="A2" s="223">
        <f>IFERROR(__xludf.DUMMYFUNCTION("""COMPUTED_VALUE"""),45944.83512452546)</f>
        <v>45944.83512</v>
      </c>
      <c r="B2" s="221" t="str">
        <f>IFERROR(__xludf.DUMMYFUNCTION("""COMPUTED_VALUE"""),"Back Brenda Anahi ")</f>
        <v>Back Brenda Anahi </v>
      </c>
      <c r="C2" s="222" t="str">
        <f>IFERROR(__xludf.DUMMYFUNCTION("""COMPUTED_VALUE"""),"52739073")</f>
        <v>52739073</v>
      </c>
      <c r="D2" s="221">
        <f>IFERROR(__xludf.DUMMYFUNCTION("""COMPUTED_VALUE"""),12.0)</f>
        <v>12</v>
      </c>
      <c r="E2" s="221" t="str">
        <f>IFERROR(__xludf.DUMMYFUNCTION("""COMPUTED_VALUE"""),"Alem")</f>
        <v>Alem</v>
      </c>
      <c r="F2" s="221" t="str">
        <f>IFERROR(__xludf.DUMMYFUNCTION("""COMPUTED_VALUE"""),"Segundo")</f>
        <v>Segundo</v>
      </c>
      <c r="G2" s="221"/>
      <c r="H2" s="221"/>
    </row>
    <row r="3">
      <c r="A3" s="223">
        <f>IFERROR(__xludf.DUMMYFUNCTION("""COMPUTED_VALUE"""),45944.32252431713)</f>
        <v>45944.32252</v>
      </c>
      <c r="B3" s="221" t="str">
        <f>IFERROR(__xludf.DUMMYFUNCTION("""COMPUTED_VALUE"""),"Carolina Belén Rominski ")</f>
        <v>Carolina Belén Rominski </v>
      </c>
      <c r="C3" s="222" t="str">
        <f>IFERROR(__xludf.DUMMYFUNCTION("""COMPUTED_VALUE"""),"43831994")</f>
        <v>43831994</v>
      </c>
      <c r="D3" s="221">
        <f>IFERROR(__xludf.DUMMYFUNCTION("""COMPUTED_VALUE"""),23.0)</f>
        <v>23</v>
      </c>
      <c r="E3" s="221" t="str">
        <f>IFERROR(__xludf.DUMMYFUNCTION("""COMPUTED_VALUE"""),"Alem")</f>
        <v>Alem</v>
      </c>
      <c r="F3" s="221" t="str">
        <f>IFERROR(__xludf.DUMMYFUNCTION("""COMPUTED_VALUE"""),"Segundo")</f>
        <v>Segundo</v>
      </c>
      <c r="G3" s="221"/>
      <c r="H3" s="221"/>
    </row>
    <row r="4">
      <c r="A4" s="223">
        <f>IFERROR(__xludf.DUMMYFUNCTION("""COMPUTED_VALUE"""),45946.65316971065)</f>
        <v>45946.65317</v>
      </c>
      <c r="B4" s="221" t="str">
        <f>IFERROR(__xludf.DUMMYFUNCTION("""COMPUTED_VALUE"""),"Hanna Denise Machado")</f>
        <v>Hanna Denise Machado</v>
      </c>
      <c r="C4" s="222" t="str">
        <f>IFERROR(__xludf.DUMMYFUNCTION("""COMPUTED_VALUE"""),"52809887")</f>
        <v>52809887</v>
      </c>
      <c r="D4" s="221">
        <f>IFERROR(__xludf.DUMMYFUNCTION("""COMPUTED_VALUE"""),12.0)</f>
        <v>12</v>
      </c>
      <c r="E4" s="221" t="str">
        <f>IFERROR(__xludf.DUMMYFUNCTION("""COMPUTED_VALUE"""),"Alem")</f>
        <v>Alem</v>
      </c>
      <c r="F4" s="221" t="str">
        <f>IFERROR(__xludf.DUMMYFUNCTION("""COMPUTED_VALUE"""),"Segundo")</f>
        <v>Segundo</v>
      </c>
      <c r="G4" s="221"/>
      <c r="H4" s="221"/>
    </row>
    <row r="5">
      <c r="A5" s="223">
        <f>IFERROR(__xludf.DUMMYFUNCTION("""COMPUTED_VALUE"""),45944.78662118055)</f>
        <v>45944.78662</v>
      </c>
      <c r="B5" s="221" t="str">
        <f>IFERROR(__xludf.DUMMYFUNCTION("""COMPUTED_VALUE"""),"Pufal Mariana Elizabeth ")</f>
        <v>Pufal Mariana Elizabeth </v>
      </c>
      <c r="C5" s="222" t="str">
        <f>IFERROR(__xludf.DUMMYFUNCTION("""COMPUTED_VALUE"""),"28539165")</f>
        <v>28539165</v>
      </c>
      <c r="D5" s="221">
        <f>IFERROR(__xludf.DUMMYFUNCTION("""COMPUTED_VALUE"""),44.0)</f>
        <v>44</v>
      </c>
      <c r="E5" s="221" t="str">
        <f>IFERROR(__xludf.DUMMYFUNCTION("""COMPUTED_VALUE"""),"Alem")</f>
        <v>Alem</v>
      </c>
      <c r="F5" s="221" t="str">
        <f>IFERROR(__xludf.DUMMYFUNCTION("""COMPUTED_VALUE"""),"Segundo")</f>
        <v>Segundo</v>
      </c>
      <c r="G5" s="221"/>
      <c r="H5" s="221"/>
    </row>
    <row r="6">
      <c r="A6" s="223">
        <f>IFERROR(__xludf.DUMMYFUNCTION("""COMPUTED_VALUE"""),45944.32984788195)</f>
        <v>45944.32985</v>
      </c>
      <c r="B6" s="221" t="str">
        <f>IFERROR(__xludf.DUMMYFUNCTION("""COMPUTED_VALUE"""),"Wach Candela Jazmín ")</f>
        <v>Wach Candela Jazmín </v>
      </c>
      <c r="C6" s="222" t="str">
        <f>IFERROR(__xludf.DUMMYFUNCTION("""COMPUTED_VALUE"""),"53090248")</f>
        <v>53090248</v>
      </c>
      <c r="D6" s="221">
        <f>IFERROR(__xludf.DUMMYFUNCTION("""COMPUTED_VALUE"""),12.0)</f>
        <v>12</v>
      </c>
      <c r="E6" s="221" t="str">
        <f>IFERROR(__xludf.DUMMYFUNCTION("""COMPUTED_VALUE"""),"Alem")</f>
        <v>Alem</v>
      </c>
      <c r="F6" s="221" t="str">
        <f>IFERROR(__xludf.DUMMYFUNCTION("""COMPUTED_VALUE"""),"Segundo")</f>
        <v>Segundo</v>
      </c>
      <c r="G6" s="221"/>
      <c r="H6" s="221"/>
    </row>
    <row r="7">
      <c r="A7" s="223">
        <f>IFERROR(__xludf.DUMMYFUNCTION("""COMPUTED_VALUE"""),45944.93285814815)</f>
        <v>45944.93286</v>
      </c>
      <c r="B7" s="221" t="str">
        <f>IFERROR(__xludf.DUMMYFUNCTION("""COMPUTED_VALUE"""),"Benjamin Maximiliano Losanto")</f>
        <v>Benjamin Maximiliano Losanto</v>
      </c>
      <c r="C7" s="222" t="str">
        <f>IFERROR(__xludf.DUMMYFUNCTION("""COMPUTED_VALUE"""),"53796732")</f>
        <v>53796732</v>
      </c>
      <c r="D7" s="221">
        <f>IFERROR(__xludf.DUMMYFUNCTION("""COMPUTED_VALUE"""),11.0)</f>
        <v>11</v>
      </c>
      <c r="E7" s="221" t="str">
        <f>IFERROR(__xludf.DUMMYFUNCTION("""COMPUTED_VALUE"""),"Alem")</f>
        <v>Alem</v>
      </c>
      <c r="F7" s="221"/>
      <c r="G7" s="221" t="str">
        <f>IFERROR(__xludf.DUMMYFUNCTION("""COMPUTED_VALUE"""),"Segundo")</f>
        <v>Segundo</v>
      </c>
      <c r="H7" s="221"/>
    </row>
    <row r="8">
      <c r="A8" s="223">
        <f>IFERROR(__xludf.DUMMYFUNCTION("""COMPUTED_VALUE"""),45947.656347094904)</f>
        <v>45947.65635</v>
      </c>
      <c r="B8" s="221" t="str">
        <f>IFERROR(__xludf.DUMMYFUNCTION("""COMPUTED_VALUE"""),"Leites Franco Emmanuel ")</f>
        <v>Leites Franco Emmanuel </v>
      </c>
      <c r="C8" s="222" t="str">
        <f>IFERROR(__xludf.DUMMYFUNCTION("""COMPUTED_VALUE"""),"34234803 ")</f>
        <v>34234803 </v>
      </c>
      <c r="D8" s="221">
        <f>IFERROR(__xludf.DUMMYFUNCTION("""COMPUTED_VALUE"""),31.0)</f>
        <v>31</v>
      </c>
      <c r="E8" s="221" t="str">
        <f>IFERROR(__xludf.DUMMYFUNCTION("""COMPUTED_VALUE"""),"Alem")</f>
        <v>Alem</v>
      </c>
      <c r="F8" s="221"/>
      <c r="G8" s="221" t="str">
        <f>IFERROR(__xludf.DUMMYFUNCTION("""COMPUTED_VALUE"""),"Primero")</f>
        <v>Primero</v>
      </c>
      <c r="H8" s="221"/>
    </row>
    <row r="9">
      <c r="A9" s="223">
        <f>IFERROR(__xludf.DUMMYFUNCTION("""COMPUTED_VALUE"""),45947.656347094904)</f>
        <v>45947.65635</v>
      </c>
      <c r="B9" s="221" t="str">
        <f>IFERROR(__xludf.DUMMYFUNCTION("""COMPUTED_VALUE"""),"Leites Franco Emmanuel ")</f>
        <v>Leites Franco Emmanuel </v>
      </c>
      <c r="C9" s="222" t="str">
        <f>IFERROR(__xludf.DUMMYFUNCTION("""COMPUTED_VALUE"""),"34234803 ")</f>
        <v>34234803 </v>
      </c>
      <c r="D9" s="221">
        <f>IFERROR(__xludf.DUMMYFUNCTION("""COMPUTED_VALUE"""),31.0)</f>
        <v>31</v>
      </c>
      <c r="E9" s="224" t="str">
        <f>IFERROR(__xludf.DUMMYFUNCTION("""COMPUTED_VALUE"""),"Alem")</f>
        <v>Alem</v>
      </c>
      <c r="F9" s="221"/>
      <c r="G9" s="221" t="str">
        <f>IFERROR(__xludf.DUMMYFUNCTION("""COMPUTED_VALUE"""),"Segundo")</f>
        <v>Segundo</v>
      </c>
      <c r="H9" s="221"/>
    </row>
    <row r="10">
      <c r="A10" s="223">
        <f>IFERROR(__xludf.DUMMYFUNCTION("""COMPUTED_VALUE"""),45948.94379193287)</f>
        <v>45948.94379</v>
      </c>
      <c r="B10" s="221" t="str">
        <f>IFERROR(__xludf.DUMMYFUNCTION("""COMPUTED_VALUE"""),"Luz Milagros Pona Romero ")</f>
        <v>Luz Milagros Pona Romero </v>
      </c>
      <c r="C10" s="222" t="str">
        <f>IFERROR(__xludf.DUMMYFUNCTION("""COMPUTED_VALUE"""),"53536539")</f>
        <v>53536539</v>
      </c>
      <c r="D10" s="221">
        <f>IFERROR(__xludf.DUMMYFUNCTION("""COMPUTED_VALUE"""),11.0)</f>
        <v>11</v>
      </c>
      <c r="E10" s="221" t="str">
        <f>IFERROR(__xludf.DUMMYFUNCTION("""COMPUTED_VALUE"""),"Alem")</f>
        <v>Alem</v>
      </c>
      <c r="F10" s="221"/>
      <c r="G10" s="221" t="str">
        <f>IFERROR(__xludf.DUMMYFUNCTION("""COMPUTED_VALUE"""),"Segundo")</f>
        <v>Segundo</v>
      </c>
      <c r="H10" s="221"/>
    </row>
    <row r="11">
      <c r="A11" s="223">
        <f>IFERROR(__xludf.DUMMYFUNCTION("""COMPUTED_VALUE"""),45945.50250314815)</f>
        <v>45945.5025</v>
      </c>
      <c r="B11" s="221" t="str">
        <f>IFERROR(__xludf.DUMMYFUNCTION("""COMPUTED_VALUE"""),"Olexen Mariana Cinthia ")</f>
        <v>Olexen Mariana Cinthia </v>
      </c>
      <c r="C11" s="222" t="str">
        <f>IFERROR(__xludf.DUMMYFUNCTION("""COMPUTED_VALUE"""),"42288209")</f>
        <v>42288209</v>
      </c>
      <c r="D11" s="221">
        <f>IFERROR(__xludf.DUMMYFUNCTION("""COMPUTED_VALUE"""),25.0)</f>
        <v>25</v>
      </c>
      <c r="E11" s="221" t="str">
        <f>IFERROR(__xludf.DUMMYFUNCTION("""COMPUTED_VALUE"""),"Alem")</f>
        <v>Alem</v>
      </c>
      <c r="F11" s="221" t="str">
        <f>IFERROR(__xludf.DUMMYFUNCTION("""COMPUTED_VALUE"""),"Primero")</f>
        <v>Primero</v>
      </c>
      <c r="G11" s="221"/>
      <c r="H11" s="221"/>
    </row>
    <row r="12">
      <c r="A12" s="223">
        <f>IFERROR(__xludf.DUMMYFUNCTION("""COMPUTED_VALUE"""),45944.33147420139)</f>
        <v>45944.33147</v>
      </c>
      <c r="B12" s="221" t="str">
        <f>IFERROR(__xludf.DUMMYFUNCTION("""COMPUTED_VALUE"""),"Roballo Antonela Itatí ")</f>
        <v>Roballo Antonela Itatí </v>
      </c>
      <c r="C12" s="222" t="str">
        <f>IFERROR(__xludf.DUMMYFUNCTION("""COMPUTED_VALUE"""),"41506733")</f>
        <v>41506733</v>
      </c>
      <c r="D12" s="221">
        <f>IFERROR(__xludf.DUMMYFUNCTION("""COMPUTED_VALUE"""),27.0)</f>
        <v>27</v>
      </c>
      <c r="E12" s="221" t="str">
        <f>IFERROR(__xludf.DUMMYFUNCTION("""COMPUTED_VALUE"""),"Alem")</f>
        <v>Alem</v>
      </c>
      <c r="F12" s="221"/>
      <c r="G12" s="221"/>
      <c r="H12" s="221" t="str">
        <f>IFERROR(__xludf.DUMMYFUNCTION("""COMPUTED_VALUE"""),"Diploma")</f>
        <v>Diploma</v>
      </c>
    </row>
    <row r="13">
      <c r="A13" s="223">
        <f>IFERROR(__xludf.DUMMYFUNCTION("""COMPUTED_VALUE"""),45944.91907858796)</f>
        <v>45944.91908</v>
      </c>
      <c r="B13" s="221" t="str">
        <f>IFERROR(__xludf.DUMMYFUNCTION("""COMPUTED_VALUE"""),"Tereschuk Anibal Adrian")</f>
        <v>Tereschuk Anibal Adrian</v>
      </c>
      <c r="C13" s="222" t="str">
        <f>IFERROR(__xludf.DUMMYFUNCTION("""COMPUTED_VALUE"""),"40197439")</f>
        <v>40197439</v>
      </c>
      <c r="D13" s="221">
        <f>IFERROR(__xludf.DUMMYFUNCTION("""COMPUTED_VALUE"""),28.0)</f>
        <v>28</v>
      </c>
      <c r="E13" s="221" t="str">
        <f>IFERROR(__xludf.DUMMYFUNCTION("""COMPUTED_VALUE"""),"Alem")</f>
        <v>Alem</v>
      </c>
      <c r="F13" s="221" t="str">
        <f>IFERROR(__xludf.DUMMYFUNCTION("""COMPUTED_VALUE"""),"Primero")</f>
        <v>Primero</v>
      </c>
      <c r="G13" s="221"/>
      <c r="H13" s="221"/>
    </row>
    <row r="14">
      <c r="A14" s="223">
        <f>IFERROR(__xludf.DUMMYFUNCTION("""COMPUTED_VALUE"""),45947.72061549769)</f>
        <v>45947.72062</v>
      </c>
      <c r="B14" s="221" t="str">
        <f>IFERROR(__xludf.DUMMYFUNCTION("""COMPUTED_VALUE"""),"Yasmin Araceli Cerdan")</f>
        <v>Yasmin Araceli Cerdan</v>
      </c>
      <c r="C14" s="222" t="str">
        <f>IFERROR(__xludf.DUMMYFUNCTION("""COMPUTED_VALUE"""),"53092552")</f>
        <v>53092552</v>
      </c>
      <c r="D14" s="221">
        <f>IFERROR(__xludf.DUMMYFUNCTION("""COMPUTED_VALUE"""),12.0)</f>
        <v>12</v>
      </c>
      <c r="E14" s="221" t="str">
        <f>IFERROR(__xludf.DUMMYFUNCTION("""COMPUTED_VALUE"""),"Alem")</f>
        <v>Alem</v>
      </c>
      <c r="F14" s="221"/>
      <c r="G14" s="221" t="str">
        <f>IFERROR(__xludf.DUMMYFUNCTION("""COMPUTED_VALUE"""),"Segundo")</f>
        <v>Segundo</v>
      </c>
      <c r="H14" s="221"/>
    </row>
    <row r="15">
      <c r="A15" s="223">
        <f>IFERROR(__xludf.DUMMYFUNCTION("""COMPUTED_VALUE"""),45979.33452512731)</f>
        <v>45979.33453</v>
      </c>
      <c r="B15" s="221" t="str">
        <f>IFERROR(__xludf.DUMMYFUNCTION("""COMPUTED_VALUE"""),"Arndt Ona Guillermina")</f>
        <v>Arndt Ona Guillermina</v>
      </c>
      <c r="C15" s="222" t="str">
        <f>IFERROR(__xludf.DUMMYFUNCTION("""COMPUTED_VALUE"""),"53785780")</f>
        <v>53785780</v>
      </c>
      <c r="D15" s="221">
        <f>IFERROR(__xludf.DUMMYFUNCTION("""COMPUTED_VALUE"""),11.0)</f>
        <v>11</v>
      </c>
      <c r="E15" s="221" t="str">
        <f>IFERROR(__xludf.DUMMYFUNCTION("""COMPUTED_VALUE"""),"Alem")</f>
        <v>Alem</v>
      </c>
      <c r="F15" s="221" t="str">
        <f>IFERROR(__xludf.DUMMYFUNCTION("""COMPUTED_VALUE"""),"Segundo")</f>
        <v>Segundo</v>
      </c>
      <c r="G15" s="221"/>
      <c r="H15" s="221"/>
    </row>
    <row r="16">
      <c r="A16" s="223">
        <f>IFERROR(__xludf.DUMMYFUNCTION("""COMPUTED_VALUE"""),45979.3965162963)</f>
        <v>45979.39652</v>
      </c>
      <c r="B16" s="221" t="str">
        <f>IFERROR(__xludf.DUMMYFUNCTION("""COMPUTED_VALUE"""),"Frenna Zoe Alexia")</f>
        <v>Frenna Zoe Alexia</v>
      </c>
      <c r="C16" s="222" t="str">
        <f>IFERROR(__xludf.DUMMYFUNCTION("""COMPUTED_VALUE"""),"53785766")</f>
        <v>53785766</v>
      </c>
      <c r="D16" s="221">
        <f>IFERROR(__xludf.DUMMYFUNCTION("""COMPUTED_VALUE"""),11.0)</f>
        <v>11</v>
      </c>
      <c r="E16" s="221" t="str">
        <f>IFERROR(__xludf.DUMMYFUNCTION("""COMPUTED_VALUE"""),"Alem")</f>
        <v>Alem</v>
      </c>
      <c r="F16" s="221" t="str">
        <f>IFERROR(__xludf.DUMMYFUNCTION("""COMPUTED_VALUE"""),"Segundo")</f>
        <v>Segundo</v>
      </c>
      <c r="G16" s="221"/>
      <c r="H16" s="221"/>
    </row>
    <row r="17">
      <c r="A17" s="223">
        <f>IFERROR(__xludf.DUMMYFUNCTION("""COMPUTED_VALUE"""),45947.662856423616)</f>
        <v>45947.66286</v>
      </c>
      <c r="B17" s="221" t="str">
        <f>IFERROR(__xludf.DUMMYFUNCTION("""COMPUTED_VALUE"""),"Aguirre Guadalupe Xiomara ")</f>
        <v>Aguirre Guadalupe Xiomara </v>
      </c>
      <c r="C17" s="222" t="str">
        <f>IFERROR(__xludf.DUMMYFUNCTION("""COMPUTED_VALUE"""),"55617160")</f>
        <v>55617160</v>
      </c>
      <c r="D17" s="221">
        <f>IFERROR(__xludf.DUMMYFUNCTION("""COMPUTED_VALUE"""),9.0)</f>
        <v>9</v>
      </c>
      <c r="E17" s="221" t="str">
        <f>IFERROR(__xludf.DUMMYFUNCTION("""COMPUTED_VALUE"""),"Arroyo del Medio")</f>
        <v>Arroyo del Medio</v>
      </c>
      <c r="F17" s="221" t="str">
        <f>IFERROR(__xludf.DUMMYFUNCTION("""COMPUTED_VALUE"""),"Primero")</f>
        <v>Primero</v>
      </c>
      <c r="G17" s="221"/>
      <c r="H17" s="221"/>
    </row>
    <row r="18">
      <c r="A18" s="223">
        <f>IFERROR(__xludf.DUMMYFUNCTION("""COMPUTED_VALUE"""),45947.66467428241)</f>
        <v>45947.66467</v>
      </c>
      <c r="B18" s="221" t="str">
        <f>IFERROR(__xludf.DUMMYFUNCTION("""COMPUTED_VALUE"""),"Gimena Aylin Leites ")</f>
        <v>Gimena Aylin Leites </v>
      </c>
      <c r="C18" s="222" t="str">
        <f>IFERROR(__xludf.DUMMYFUNCTION("""COMPUTED_VALUE"""),"54232826")</f>
        <v>54232826</v>
      </c>
      <c r="D18" s="221">
        <f>IFERROR(__xludf.DUMMYFUNCTION("""COMPUTED_VALUE"""),10.0)</f>
        <v>10</v>
      </c>
      <c r="E18" s="221" t="str">
        <f>IFERROR(__xludf.DUMMYFUNCTION("""COMPUTED_VALUE"""),"Arroyo del Medio")</f>
        <v>Arroyo del Medio</v>
      </c>
      <c r="F18" s="221" t="str">
        <f>IFERROR(__xludf.DUMMYFUNCTION("""COMPUTED_VALUE"""),"Primero")</f>
        <v>Primero</v>
      </c>
      <c r="G18" s="221"/>
      <c r="H18" s="221"/>
    </row>
    <row r="19">
      <c r="A19" s="223">
        <f>IFERROR(__xludf.DUMMYFUNCTION("""COMPUTED_VALUE"""),45951.397326342594)</f>
        <v>45951.39733</v>
      </c>
      <c r="B19" s="221" t="str">
        <f>IFERROR(__xludf.DUMMYFUNCTION("""COMPUTED_VALUE"""),"Araujo Mariza Itatí ")</f>
        <v>Araujo Mariza Itatí </v>
      </c>
      <c r="C19" s="222" t="str">
        <f>IFERROR(__xludf.DUMMYFUNCTION("""COMPUTED_VALUE"""),"36456529")</f>
        <v>36456529</v>
      </c>
      <c r="D19" s="221">
        <f>IFERROR(__xludf.DUMMYFUNCTION("""COMPUTED_VALUE"""),32.0)</f>
        <v>32</v>
      </c>
      <c r="E19" s="221" t="str">
        <f>IFERROR(__xludf.DUMMYFUNCTION("""COMPUTED_VALUE"""),"Cerro Azul")</f>
        <v>Cerro Azul</v>
      </c>
      <c r="F19" s="221" t="str">
        <f>IFERROR(__xludf.DUMMYFUNCTION("""COMPUTED_VALUE"""),"Primero")</f>
        <v>Primero</v>
      </c>
      <c r="G19" s="221"/>
      <c r="H19" s="221"/>
    </row>
    <row r="20">
      <c r="A20" s="223">
        <f>IFERROR(__xludf.DUMMYFUNCTION("""COMPUTED_VALUE"""),45947.661569375)</f>
        <v>45947.66157</v>
      </c>
      <c r="B20" s="221" t="str">
        <f>IFERROR(__xludf.DUMMYFUNCTION("""COMPUTED_VALUE"""),"Báez Natali Yaquelin")</f>
        <v>Báez Natali Yaquelin</v>
      </c>
      <c r="C20" s="222" t="str">
        <f>IFERROR(__xludf.DUMMYFUNCTION("""COMPUTED_VALUE"""),"43331812")</f>
        <v>43331812</v>
      </c>
      <c r="D20" s="221">
        <f>IFERROR(__xludf.DUMMYFUNCTION("""COMPUTED_VALUE"""),24.0)</f>
        <v>24</v>
      </c>
      <c r="E20" s="221" t="str">
        <f>IFERROR(__xludf.DUMMYFUNCTION("""COMPUTED_VALUE"""),"Cerro Azul")</f>
        <v>Cerro Azul</v>
      </c>
      <c r="F20" s="221" t="str">
        <f>IFERROR(__xludf.DUMMYFUNCTION("""COMPUTED_VALUE"""),"Primero")</f>
        <v>Primero</v>
      </c>
      <c r="G20" s="221"/>
      <c r="H20" s="221"/>
    </row>
    <row r="21">
      <c r="A21" s="223">
        <f>IFERROR(__xludf.DUMMYFUNCTION("""COMPUTED_VALUE"""),45947.68593521991)</f>
        <v>45947.68594</v>
      </c>
      <c r="B21" s="221" t="str">
        <f>IFERROR(__xludf.DUMMYFUNCTION("""COMPUTED_VALUE"""),"Ferreyra Yesica Belén ")</f>
        <v>Ferreyra Yesica Belén </v>
      </c>
      <c r="C21" s="222" t="str">
        <f>IFERROR(__xludf.DUMMYFUNCTION("""COMPUTED_VALUE"""),"36456601")</f>
        <v>36456601</v>
      </c>
      <c r="D21" s="221">
        <f>IFERROR(__xludf.DUMMYFUNCTION("""COMPUTED_VALUE"""),32.0)</f>
        <v>32</v>
      </c>
      <c r="E21" s="221" t="str">
        <f>IFERROR(__xludf.DUMMYFUNCTION("""COMPUTED_VALUE"""),"Cerro Azul")</f>
        <v>Cerro Azul</v>
      </c>
      <c r="F21" s="221" t="str">
        <f>IFERROR(__xludf.DUMMYFUNCTION("""COMPUTED_VALUE"""),"Primero")</f>
        <v>Primero</v>
      </c>
      <c r="G21" s="221"/>
      <c r="H21" s="221"/>
    </row>
    <row r="22">
      <c r="A22" s="223">
        <f>IFERROR(__xludf.DUMMYFUNCTION("""COMPUTED_VALUE"""),45951.38710287037)</f>
        <v>45951.3871</v>
      </c>
      <c r="B22" s="221" t="str">
        <f>IFERROR(__xludf.DUMMYFUNCTION("""COMPUTED_VALUE"""),"Francesconi Agustina Nazarena ")</f>
        <v>Francesconi Agustina Nazarena </v>
      </c>
      <c r="C22" s="222" t="str">
        <f>IFERROR(__xludf.DUMMYFUNCTION("""COMPUTED_VALUE"""),"42515020 ")</f>
        <v>42515020 </v>
      </c>
      <c r="D22" s="221">
        <f>IFERROR(__xludf.DUMMYFUNCTION("""COMPUTED_VALUE"""),25.0)</f>
        <v>25</v>
      </c>
      <c r="E22" s="221" t="str">
        <f>IFERROR(__xludf.DUMMYFUNCTION("""COMPUTED_VALUE"""),"Cerro Azul")</f>
        <v>Cerro Azul</v>
      </c>
      <c r="F22" s="221" t="str">
        <f>IFERROR(__xludf.DUMMYFUNCTION("""COMPUTED_VALUE"""),"Primero")</f>
        <v>Primero</v>
      </c>
      <c r="G22" s="221"/>
      <c r="H22" s="221"/>
    </row>
    <row r="23">
      <c r="A23" s="223">
        <f>IFERROR(__xludf.DUMMYFUNCTION("""COMPUTED_VALUE"""),45944.552513449074)</f>
        <v>45944.55251</v>
      </c>
      <c r="B23" s="221" t="str">
        <f>IFERROR(__xludf.DUMMYFUNCTION("""COMPUTED_VALUE"""),"Cardozo Gómez Fernández Sofía itati")</f>
        <v>Cardozo Gómez Fernández Sofía itati</v>
      </c>
      <c r="C23" s="222" t="str">
        <f>IFERROR(__xludf.DUMMYFUNCTION("""COMPUTED_VALUE"""),"53537483")</f>
        <v>53537483</v>
      </c>
      <c r="D23" s="221">
        <f>IFERROR(__xludf.DUMMYFUNCTION("""COMPUTED_VALUE"""),11.0)</f>
        <v>11</v>
      </c>
      <c r="E23" s="221" t="str">
        <f>IFERROR(__xludf.DUMMYFUNCTION("""COMPUTED_VALUE"""),"Itacaruaré")</f>
        <v>Itacaruaré</v>
      </c>
      <c r="F23" s="221" t="str">
        <f>IFERROR(__xludf.DUMMYFUNCTION("""COMPUTED_VALUE"""),"Primero")</f>
        <v>Primero</v>
      </c>
      <c r="G23" s="221"/>
      <c r="H23" s="221"/>
    </row>
    <row r="24">
      <c r="A24" s="223">
        <f>IFERROR(__xludf.DUMMYFUNCTION("""COMPUTED_VALUE"""),45947.76365172454)</f>
        <v>45947.76365</v>
      </c>
      <c r="B24" s="221" t="str">
        <f>IFERROR(__xludf.DUMMYFUNCTION("""COMPUTED_VALUE"""),"Kohl  de Oliveira William ")</f>
        <v>Kohl  de Oliveira William </v>
      </c>
      <c r="C24" s="222" t="str">
        <f>IFERROR(__xludf.DUMMYFUNCTION("""COMPUTED_VALUE"""),"53785767")</f>
        <v>53785767</v>
      </c>
      <c r="D24" s="221">
        <f>IFERROR(__xludf.DUMMYFUNCTION("""COMPUTED_VALUE"""),11.0)</f>
        <v>11</v>
      </c>
      <c r="E24" s="221" t="str">
        <f>IFERROR(__xludf.DUMMYFUNCTION("""COMPUTED_VALUE"""),"Itacaruaré")</f>
        <v>Itacaruaré</v>
      </c>
      <c r="F24" s="221" t="str">
        <f>IFERROR(__xludf.DUMMYFUNCTION("""COMPUTED_VALUE"""),"Primero")</f>
        <v>Primero</v>
      </c>
      <c r="G24" s="221"/>
      <c r="H24" s="221"/>
    </row>
    <row r="25">
      <c r="A25" s="223">
        <f>IFERROR(__xludf.DUMMYFUNCTION("""COMPUTED_VALUE"""),45947.741382314816)</f>
        <v>45947.74138</v>
      </c>
      <c r="B25" s="221" t="str">
        <f>IFERROR(__xludf.DUMMYFUNCTION("""COMPUTED_VALUE"""),"Medina Candela Lissel Oraide ")</f>
        <v>Medina Candela Lissel Oraide </v>
      </c>
      <c r="C25" s="222" t="str">
        <f>IFERROR(__xludf.DUMMYFUNCTION("""COMPUTED_VALUE"""),"55777016 ")</f>
        <v>55777016 </v>
      </c>
      <c r="D25" s="221">
        <f>IFERROR(__xludf.DUMMYFUNCTION("""COMPUTED_VALUE"""),9.0)</f>
        <v>9</v>
      </c>
      <c r="E25" s="221" t="str">
        <f>IFERROR(__xludf.DUMMYFUNCTION("""COMPUTED_VALUE"""),"Itacaruaré")</f>
        <v>Itacaruaré</v>
      </c>
      <c r="F25" s="221" t="str">
        <f>IFERROR(__xludf.DUMMYFUNCTION("""COMPUTED_VALUE"""),"Primero")</f>
        <v>Primero</v>
      </c>
      <c r="G25" s="221"/>
      <c r="H25" s="221"/>
    </row>
    <row r="26">
      <c r="A26" s="223">
        <f>IFERROR(__xludf.DUMMYFUNCTION("""COMPUTED_VALUE"""),45950.38479863426)</f>
        <v>45950.3848</v>
      </c>
      <c r="B26" s="221" t="str">
        <f>IFERROR(__xludf.DUMMYFUNCTION("""COMPUTED_VALUE"""),"Pawluk Ghisleyne Mariel")</f>
        <v>Pawluk Ghisleyne Mariel</v>
      </c>
      <c r="C26" s="222" t="str">
        <f>IFERROR(__xludf.DUMMYFUNCTION("""COMPUTED_VALUE"""),"55488299")</f>
        <v>55488299</v>
      </c>
      <c r="D26" s="221">
        <f>IFERROR(__xludf.DUMMYFUNCTION("""COMPUTED_VALUE"""),9.0)</f>
        <v>9</v>
      </c>
      <c r="E26" s="221" t="str">
        <f>IFERROR(__xludf.DUMMYFUNCTION("""COMPUTED_VALUE"""),"Itacaruaré")</f>
        <v>Itacaruaré</v>
      </c>
      <c r="F26" s="221" t="str">
        <f>IFERROR(__xludf.DUMMYFUNCTION("""COMPUTED_VALUE"""),"Primero")</f>
        <v>Primero</v>
      </c>
      <c r="G26" s="221"/>
      <c r="H26" s="221"/>
    </row>
    <row r="27">
      <c r="A27" s="223">
        <f>IFERROR(__xludf.DUMMYFUNCTION("""COMPUTED_VALUE"""),45944.53577581019)</f>
        <v>45944.53578</v>
      </c>
      <c r="B27" s="221" t="str">
        <f>IFERROR(__xludf.DUMMYFUNCTION("""COMPUTED_VALUE"""),"Roballo Florencia Agustina")</f>
        <v>Roballo Florencia Agustina</v>
      </c>
      <c r="C27" s="222" t="str">
        <f>IFERROR(__xludf.DUMMYFUNCTION("""COMPUTED_VALUE"""),"55777006")</f>
        <v>55777006</v>
      </c>
      <c r="D27" s="221">
        <f>IFERROR(__xludf.DUMMYFUNCTION("""COMPUTED_VALUE"""),9.0)</f>
        <v>9</v>
      </c>
      <c r="E27" s="221" t="str">
        <f>IFERROR(__xludf.DUMMYFUNCTION("""COMPUTED_VALUE"""),"Itacaruaré")</f>
        <v>Itacaruaré</v>
      </c>
      <c r="F27" s="221" t="str">
        <f>IFERROR(__xludf.DUMMYFUNCTION("""COMPUTED_VALUE"""),"Primero")</f>
        <v>Primero</v>
      </c>
      <c r="G27" s="221"/>
      <c r="H27" s="221"/>
    </row>
    <row r="28">
      <c r="A28" s="223">
        <f>IFERROR(__xludf.DUMMYFUNCTION("""COMPUTED_VALUE"""),45944.48489047454)</f>
        <v>45944.48489</v>
      </c>
      <c r="B28" s="221" t="str">
        <f>IFERROR(__xludf.DUMMYFUNCTION("""COMPUTED_VALUE"""),"Rodríguez Sofia Itatí")</f>
        <v>Rodríguez Sofia Itatí</v>
      </c>
      <c r="C28" s="222" t="str">
        <f>IFERROR(__xludf.DUMMYFUNCTION("""COMPUTED_VALUE"""),"53963778")</f>
        <v>53963778</v>
      </c>
      <c r="D28" s="221">
        <f>IFERROR(__xludf.DUMMYFUNCTION("""COMPUTED_VALUE"""),9.0)</f>
        <v>9</v>
      </c>
      <c r="E28" s="221" t="str">
        <f>IFERROR(__xludf.DUMMYFUNCTION("""COMPUTED_VALUE"""),"Itacaruaré")</f>
        <v>Itacaruaré</v>
      </c>
      <c r="F28" s="221" t="str">
        <f>IFERROR(__xludf.DUMMYFUNCTION("""COMPUTED_VALUE"""),"Primero")</f>
        <v>Primero</v>
      </c>
      <c r="G28" s="221"/>
      <c r="H28" s="221"/>
    </row>
    <row r="29">
      <c r="A29" s="223">
        <f>IFERROR(__xludf.DUMMYFUNCTION("""COMPUTED_VALUE"""),45944.366519884265)</f>
        <v>45944.36652</v>
      </c>
      <c r="B29" s="221" t="str">
        <f>IFERROR(__xludf.DUMMYFUNCTION("""COMPUTED_VALUE"""),"Da Rosa Luz Morena ")</f>
        <v>Da Rosa Luz Morena </v>
      </c>
      <c r="C29" s="222" t="str">
        <f>IFERROR(__xludf.DUMMYFUNCTION("""COMPUTED_VALUE"""),"52300816")</f>
        <v>52300816</v>
      </c>
      <c r="D29" s="221">
        <f>IFERROR(__xludf.DUMMYFUNCTION("""COMPUTED_VALUE"""),13.0)</f>
        <v>13</v>
      </c>
      <c r="E29" s="221" t="str">
        <f>IFERROR(__xludf.DUMMYFUNCTION("""COMPUTED_VALUE"""),"Itacaruaré")</f>
        <v>Itacaruaré</v>
      </c>
      <c r="F29" s="221" t="str">
        <f>IFERROR(__xludf.DUMMYFUNCTION("""COMPUTED_VALUE"""),"Segundo")</f>
        <v>Segundo</v>
      </c>
      <c r="G29" s="221"/>
      <c r="H29" s="221"/>
    </row>
    <row r="30">
      <c r="A30" s="223">
        <f>IFERROR(__xludf.DUMMYFUNCTION("""COMPUTED_VALUE"""),45947.71577708333)</f>
        <v>45947.71578</v>
      </c>
      <c r="B30" s="221" t="str">
        <f>IFERROR(__xludf.DUMMYFUNCTION("""COMPUTED_VALUE"""),"Rodriguez Ludmara Gisahi ")</f>
        <v>Rodriguez Ludmara Gisahi </v>
      </c>
      <c r="C30" s="222" t="str">
        <f>IFERROR(__xludf.DUMMYFUNCTION("""COMPUTED_VALUE"""),"51083733")</f>
        <v>51083733</v>
      </c>
      <c r="D30" s="221">
        <f>IFERROR(__xludf.DUMMYFUNCTION("""COMPUTED_VALUE"""),14.0)</f>
        <v>14</v>
      </c>
      <c r="E30" s="221" t="str">
        <f>IFERROR(__xludf.DUMMYFUNCTION("""COMPUTED_VALUE"""),"Itacaruaré")</f>
        <v>Itacaruaré</v>
      </c>
      <c r="F30" s="221" t="str">
        <f>IFERROR(__xludf.DUMMYFUNCTION("""COMPUTED_VALUE"""),"Segundo")</f>
        <v>Segundo</v>
      </c>
      <c r="G30" s="221"/>
      <c r="H30" s="221"/>
    </row>
    <row r="31">
      <c r="A31" s="223">
        <f>IFERROR(__xludf.DUMMYFUNCTION("""COMPUTED_VALUE"""),45948.463588645835)</f>
        <v>45948.46359</v>
      </c>
      <c r="B31" s="221" t="str">
        <f>IFERROR(__xludf.DUMMYFUNCTION("""COMPUTED_VALUE"""),"Candia Sabrina Yazmin ")</f>
        <v>Candia Sabrina Yazmin </v>
      </c>
      <c r="C31" s="222" t="str">
        <f>IFERROR(__xludf.DUMMYFUNCTION("""COMPUTED_VALUE"""),"52173063")</f>
        <v>52173063</v>
      </c>
      <c r="D31" s="221">
        <f>IFERROR(__xludf.DUMMYFUNCTION("""COMPUTED_VALUE"""),13.0)</f>
        <v>13</v>
      </c>
      <c r="E31" s="221" t="str">
        <f>IFERROR(__xludf.DUMMYFUNCTION("""COMPUTED_VALUE"""),"Itacaruaré")</f>
        <v>Itacaruaré</v>
      </c>
      <c r="F31" s="221"/>
      <c r="G31" s="221" t="str">
        <f>IFERROR(__xludf.DUMMYFUNCTION("""COMPUTED_VALUE"""),"Primero")</f>
        <v>Primero</v>
      </c>
      <c r="H31" s="221"/>
    </row>
    <row r="32">
      <c r="A32" s="223">
        <f>IFERROR(__xludf.DUMMYFUNCTION("""COMPUTED_VALUE"""),45947.715852291665)</f>
        <v>45947.71585</v>
      </c>
      <c r="B32" s="221" t="str">
        <f>IFERROR(__xludf.DUMMYFUNCTION("""COMPUTED_VALUE"""),"Cavallo Ámbar Abril")</f>
        <v>Cavallo Ámbar Abril</v>
      </c>
      <c r="C32" s="222" t="str">
        <f>IFERROR(__xludf.DUMMYFUNCTION("""COMPUTED_VALUE"""),"52449851")</f>
        <v>52449851</v>
      </c>
      <c r="D32" s="221">
        <f>IFERROR(__xludf.DUMMYFUNCTION("""COMPUTED_VALUE"""),13.0)</f>
        <v>13</v>
      </c>
      <c r="E32" s="221" t="str">
        <f>IFERROR(__xludf.DUMMYFUNCTION("""COMPUTED_VALUE"""),"Itacaruaré")</f>
        <v>Itacaruaré</v>
      </c>
      <c r="F32" s="221"/>
      <c r="G32" s="221" t="str">
        <f>IFERROR(__xludf.DUMMYFUNCTION("""COMPUTED_VALUE"""),"Primero")</f>
        <v>Primero</v>
      </c>
      <c r="H32" s="221"/>
    </row>
    <row r="33">
      <c r="A33" s="223">
        <f>IFERROR(__xludf.DUMMYFUNCTION("""COMPUTED_VALUE"""),45947.740095810186)</f>
        <v>45947.7401</v>
      </c>
      <c r="B33" s="221" t="str">
        <f>IFERROR(__xludf.DUMMYFUNCTION("""COMPUTED_VALUE"""),"Medina Luisana Ailend")</f>
        <v>Medina Luisana Ailend</v>
      </c>
      <c r="C33" s="222" t="str">
        <f>IFERROR(__xludf.DUMMYFUNCTION("""COMPUTED_VALUE"""),"52739062")</f>
        <v>52739062</v>
      </c>
      <c r="D33" s="221">
        <f>IFERROR(__xludf.DUMMYFUNCTION("""COMPUTED_VALUE"""),12.0)</f>
        <v>12</v>
      </c>
      <c r="E33" s="221" t="str">
        <f>IFERROR(__xludf.DUMMYFUNCTION("""COMPUTED_VALUE"""),"Itacaruaré")</f>
        <v>Itacaruaré</v>
      </c>
      <c r="F33" s="221"/>
      <c r="G33" s="221" t="str">
        <f>IFERROR(__xludf.DUMMYFUNCTION("""COMPUTED_VALUE"""),"Primero")</f>
        <v>Primero</v>
      </c>
      <c r="H33" s="221"/>
    </row>
    <row r="34">
      <c r="A34" s="223">
        <f>IFERROR(__xludf.DUMMYFUNCTION("""COMPUTED_VALUE"""),45944.36437326389)</f>
        <v>45944.36437</v>
      </c>
      <c r="B34" s="221" t="str">
        <f>IFERROR(__xludf.DUMMYFUNCTION("""COMPUTED_VALUE"""),"Renata Valentina Llamosas ")</f>
        <v>Renata Valentina Llamosas </v>
      </c>
      <c r="C34" s="222" t="str">
        <f>IFERROR(__xludf.DUMMYFUNCTION("""COMPUTED_VALUE"""),"52309302")</f>
        <v>52309302</v>
      </c>
      <c r="D34" s="221">
        <f>IFERROR(__xludf.DUMMYFUNCTION("""COMPUTED_VALUE"""),13.0)</f>
        <v>13</v>
      </c>
      <c r="E34" s="221" t="str">
        <f>IFERROR(__xludf.DUMMYFUNCTION("""COMPUTED_VALUE"""),"Itacaruaré")</f>
        <v>Itacaruaré</v>
      </c>
      <c r="F34" s="221"/>
      <c r="G34" s="221" t="str">
        <f>IFERROR(__xludf.DUMMYFUNCTION("""COMPUTED_VALUE"""),"Primero")</f>
        <v>Primero</v>
      </c>
      <c r="H34" s="221"/>
    </row>
    <row r="35">
      <c r="A35" s="223">
        <f>IFERROR(__xludf.DUMMYFUNCTION("""COMPUTED_VALUE"""),45947.716001458335)</f>
        <v>45947.716</v>
      </c>
      <c r="B35" s="221" t="str">
        <f>IFERROR(__xludf.DUMMYFUNCTION("""COMPUTED_VALUE"""),"Rizzello Valentina Aylen")</f>
        <v>Rizzello Valentina Aylen</v>
      </c>
      <c r="C35" s="222" t="str">
        <f>IFERROR(__xludf.DUMMYFUNCTION("""COMPUTED_VALUE"""),"55343203")</f>
        <v>55343203</v>
      </c>
      <c r="D35" s="221">
        <f>IFERROR(__xludf.DUMMYFUNCTION("""COMPUTED_VALUE"""),9.0)</f>
        <v>9</v>
      </c>
      <c r="E35" s="221" t="str">
        <f>IFERROR(__xludf.DUMMYFUNCTION("""COMPUTED_VALUE"""),"Itacaruaré")</f>
        <v>Itacaruaré</v>
      </c>
      <c r="F35" s="221"/>
      <c r="G35" s="221" t="str">
        <f>IFERROR(__xludf.DUMMYFUNCTION("""COMPUTED_VALUE"""),"Primero")</f>
        <v>Primero</v>
      </c>
      <c r="H35" s="221"/>
    </row>
    <row r="36">
      <c r="A36" s="223">
        <f>IFERROR(__xludf.DUMMYFUNCTION("""COMPUTED_VALUE"""),45947.93515608796)</f>
        <v>45947.93516</v>
      </c>
      <c r="B36" s="221" t="str">
        <f>IFERROR(__xludf.DUMMYFUNCTION("""COMPUTED_VALUE"""),"Rodríguez de Oliveira Solange María ")</f>
        <v>Rodríguez de Oliveira Solange María </v>
      </c>
      <c r="C36" s="222" t="str">
        <f>IFERROR(__xludf.DUMMYFUNCTION("""COMPUTED_VALUE"""),"34802897")</f>
        <v>34802897</v>
      </c>
      <c r="D36" s="221">
        <f>IFERROR(__xludf.DUMMYFUNCTION("""COMPUTED_VALUE"""),34.0)</f>
        <v>34</v>
      </c>
      <c r="E36" s="221" t="str">
        <f>IFERROR(__xludf.DUMMYFUNCTION("""COMPUTED_VALUE"""),"Itacaruaré")</f>
        <v>Itacaruaré</v>
      </c>
      <c r="F36" s="221"/>
      <c r="G36" s="221"/>
      <c r="H36" s="221" t="str">
        <f>IFERROR(__xludf.DUMMYFUNCTION("""COMPUTED_VALUE"""),"Diploma")</f>
        <v>Diploma</v>
      </c>
    </row>
    <row r="37">
      <c r="A37" s="223">
        <f>IFERROR(__xludf.DUMMYFUNCTION("""COMPUTED_VALUE"""),45944.45419179398)</f>
        <v>45944.45419</v>
      </c>
      <c r="B37" s="221" t="str">
        <f>IFERROR(__xludf.DUMMYFUNCTION("""COMPUTED_VALUE"""),"Rodríguez Do Santos Milagros Ludmila")</f>
        <v>Rodríguez Do Santos Milagros Ludmila</v>
      </c>
      <c r="C37" s="222" t="str">
        <f>IFERROR(__xludf.DUMMYFUNCTION("""COMPUTED_VALUE"""),"53963725")</f>
        <v>53963725</v>
      </c>
      <c r="D37" s="221">
        <f>IFERROR(__xludf.DUMMYFUNCTION("""COMPUTED_VALUE"""),10.0)</f>
        <v>10</v>
      </c>
      <c r="E37" s="221" t="str">
        <f>IFERROR(__xludf.DUMMYFUNCTION("""COMPUTED_VALUE"""),"Itacaruaré")</f>
        <v>Itacaruaré</v>
      </c>
      <c r="F37" s="221"/>
      <c r="G37" s="221" t="str">
        <f>IFERROR(__xludf.DUMMYFUNCTION("""COMPUTED_VALUE"""),"Primero")</f>
        <v>Primero</v>
      </c>
      <c r="H37" s="221"/>
    </row>
    <row r="38">
      <c r="A38" s="223">
        <f>IFERROR(__xludf.DUMMYFUNCTION("""COMPUTED_VALUE"""),45944.45523850694)</f>
        <v>45944.45524</v>
      </c>
      <c r="B38" s="221" t="str">
        <f>IFERROR(__xludf.DUMMYFUNCTION("""COMPUTED_VALUE"""),"Scromeda Do Santos Abigail Ariadna")</f>
        <v>Scromeda Do Santos Abigail Ariadna</v>
      </c>
      <c r="C38" s="222" t="str">
        <f>IFERROR(__xludf.DUMMYFUNCTION("""COMPUTED_VALUE"""),"52303419")</f>
        <v>52303419</v>
      </c>
      <c r="D38" s="221">
        <f>IFERROR(__xludf.DUMMYFUNCTION("""COMPUTED_VALUE"""),13.0)</f>
        <v>13</v>
      </c>
      <c r="E38" s="221" t="str">
        <f>IFERROR(__xludf.DUMMYFUNCTION("""COMPUTED_VALUE"""),"Itacaruaré")</f>
        <v>Itacaruaré</v>
      </c>
      <c r="F38" s="221"/>
      <c r="G38" s="221" t="str">
        <f>IFERROR(__xludf.DUMMYFUNCTION("""COMPUTED_VALUE"""),"Primero")</f>
        <v>Primero</v>
      </c>
      <c r="H38" s="221"/>
    </row>
    <row r="39">
      <c r="A39" s="223">
        <f>IFERROR(__xludf.DUMMYFUNCTION("""COMPUTED_VALUE"""),45947.71234034722)</f>
        <v>45947.71234</v>
      </c>
      <c r="B39" s="221" t="str">
        <f>IFERROR(__xludf.DUMMYFUNCTION("""COMPUTED_VALUE"""),"Sosa Aylen Elizabeth")</f>
        <v>Sosa Aylen Elizabeth</v>
      </c>
      <c r="C39" s="222" t="str">
        <f>IFERROR(__xludf.DUMMYFUNCTION("""COMPUTED_VALUE"""),"52309305")</f>
        <v>52309305</v>
      </c>
      <c r="D39" s="221">
        <f>IFERROR(__xludf.DUMMYFUNCTION("""COMPUTED_VALUE"""),13.0)</f>
        <v>13</v>
      </c>
      <c r="E39" s="221" t="str">
        <f>IFERROR(__xludf.DUMMYFUNCTION("""COMPUTED_VALUE"""),"Itacaruaré")</f>
        <v>Itacaruaré</v>
      </c>
      <c r="F39" s="221"/>
      <c r="G39" s="221" t="str">
        <f>IFERROR(__xludf.DUMMYFUNCTION("""COMPUTED_VALUE"""),"Primero")</f>
        <v>Primero</v>
      </c>
      <c r="H39" s="221"/>
    </row>
    <row r="40">
      <c r="A40" s="223">
        <f>IFERROR(__xludf.DUMMYFUNCTION("""COMPUTED_VALUE"""),45978.733970960646)</f>
        <v>45978.73397</v>
      </c>
      <c r="B40" s="221" t="str">
        <f>IFERROR(__xludf.DUMMYFUNCTION("""COMPUTED_VALUE"""),"Brenda Nacimento ")</f>
        <v>Brenda Nacimento </v>
      </c>
      <c r="C40" s="222" t="str">
        <f>IFERROR(__xludf.DUMMYFUNCTION("""COMPUTED_VALUE"""),"53536509")</f>
        <v>53536509</v>
      </c>
      <c r="D40" s="221">
        <f>IFERROR(__xludf.DUMMYFUNCTION("""COMPUTED_VALUE"""),12.0)</f>
        <v>12</v>
      </c>
      <c r="E40" s="221" t="str">
        <f>IFERROR(__xludf.DUMMYFUNCTION("""COMPUTED_VALUE"""),"Itacaruaré")</f>
        <v>Itacaruaré</v>
      </c>
      <c r="F40" s="221"/>
      <c r="G40" s="221" t="str">
        <f>IFERROR(__xludf.DUMMYFUNCTION("""COMPUTED_VALUE"""),"Primero")</f>
        <v>Primero</v>
      </c>
      <c r="H40" s="221"/>
    </row>
    <row r="41">
      <c r="A41" s="223">
        <f>IFERROR(__xludf.DUMMYFUNCTION("""COMPUTED_VALUE"""),45944.555189907405)</f>
        <v>45944.55519</v>
      </c>
      <c r="B41" s="221" t="str">
        <f>IFERROR(__xludf.DUMMYFUNCTION("""COMPUTED_VALUE"""),"De Morais Keila Ayelen")</f>
        <v>De Morais Keila Ayelen</v>
      </c>
      <c r="C41" s="222" t="str">
        <f>IFERROR(__xludf.DUMMYFUNCTION("""COMPUTED_VALUE"""),"54536877")</f>
        <v>54536877</v>
      </c>
      <c r="D41" s="221">
        <f>IFERROR(__xludf.DUMMYFUNCTION("""COMPUTED_VALUE"""),10.0)</f>
        <v>10</v>
      </c>
      <c r="E41" s="221" t="str">
        <f>IFERROR(__xludf.DUMMYFUNCTION("""COMPUTED_VALUE"""),"San Javier")</f>
        <v>San Javier</v>
      </c>
      <c r="F41" s="221" t="str">
        <f>IFERROR(__xludf.DUMMYFUNCTION("""COMPUTED_VALUE"""),"Primero")</f>
        <v>Primero</v>
      </c>
      <c r="G41" s="221"/>
      <c r="H41" s="221"/>
    </row>
    <row r="42">
      <c r="A42" s="223">
        <f>IFERROR(__xludf.DUMMYFUNCTION("""COMPUTED_VALUE"""),45944.553714560185)</f>
        <v>45944.55371</v>
      </c>
      <c r="B42" s="221" t="str">
        <f>IFERROR(__xludf.DUMMYFUNCTION("""COMPUTED_VALUE"""),"De Morais Ornela ")</f>
        <v>De Morais Ornela </v>
      </c>
      <c r="C42" s="222" t="str">
        <f>IFERROR(__xludf.DUMMYFUNCTION("""COMPUTED_VALUE"""),"50569580")</f>
        <v>50569580</v>
      </c>
      <c r="D42" s="221">
        <f>IFERROR(__xludf.DUMMYFUNCTION("""COMPUTED_VALUE"""),14.0)</f>
        <v>14</v>
      </c>
      <c r="E42" s="221" t="str">
        <f>IFERROR(__xludf.DUMMYFUNCTION("""COMPUTED_VALUE"""),"San Javier")</f>
        <v>San Javier</v>
      </c>
      <c r="F42" s="221" t="str">
        <f>IFERROR(__xludf.DUMMYFUNCTION("""COMPUTED_VALUE"""),"Primero")</f>
        <v>Primero</v>
      </c>
      <c r="G42" s="221"/>
      <c r="H42" s="221"/>
    </row>
    <row r="43">
      <c r="A43" s="223">
        <f>IFERROR(__xludf.DUMMYFUNCTION("""COMPUTED_VALUE"""),45945.46596512731)</f>
        <v>45945.46597</v>
      </c>
      <c r="B43" s="221" t="str">
        <f>IFERROR(__xludf.DUMMYFUNCTION("""COMPUTED_VALUE"""),"Rodríguez Héctor Leandro ")</f>
        <v>Rodríguez Héctor Leandro </v>
      </c>
      <c r="C43" s="222" t="str">
        <f>IFERROR(__xludf.DUMMYFUNCTION("""COMPUTED_VALUE"""),"54035639")</f>
        <v>54035639</v>
      </c>
      <c r="D43" s="221">
        <f>IFERROR(__xludf.DUMMYFUNCTION("""COMPUTED_VALUE"""),11.0)</f>
        <v>11</v>
      </c>
      <c r="E43" s="221" t="str">
        <f>IFERROR(__xludf.DUMMYFUNCTION("""COMPUTED_VALUE"""),"San Javier")</f>
        <v>San Javier</v>
      </c>
      <c r="F43" s="221" t="str">
        <f>IFERROR(__xludf.DUMMYFUNCTION("""COMPUTED_VALUE"""),"Primero")</f>
        <v>Primero</v>
      </c>
      <c r="G43" s="221"/>
      <c r="H43" s="221"/>
    </row>
    <row r="44">
      <c r="A44" s="223">
        <f>IFERROR(__xludf.DUMMYFUNCTION("""COMPUTED_VALUE"""),45944.417542951385)</f>
        <v>45944.41754</v>
      </c>
      <c r="B44" s="221" t="str">
        <f>IFERROR(__xludf.DUMMYFUNCTION("""COMPUTED_VALUE"""),"Vasquez Alba Elena")</f>
        <v>Vasquez Alba Elena</v>
      </c>
      <c r="C44" s="222" t="str">
        <f>IFERROR(__xludf.DUMMYFUNCTION("""COMPUTED_VALUE"""),"53795666")</f>
        <v>53795666</v>
      </c>
      <c r="D44" s="221">
        <f>IFERROR(__xludf.DUMMYFUNCTION("""COMPUTED_VALUE"""),11.0)</f>
        <v>11</v>
      </c>
      <c r="E44" s="221" t="str">
        <f>IFERROR(__xludf.DUMMYFUNCTION("""COMPUTED_VALUE"""),"San Javier")</f>
        <v>San Javier</v>
      </c>
      <c r="F44" s="221" t="str">
        <f>IFERROR(__xludf.DUMMYFUNCTION("""COMPUTED_VALUE"""),"Primero")</f>
        <v>Primero</v>
      </c>
      <c r="G44" s="221"/>
      <c r="H44" s="221"/>
    </row>
    <row r="45">
      <c r="A45" s="223">
        <f>IFERROR(__xludf.DUMMYFUNCTION("""COMPUTED_VALUE"""),45944.46031371527)</f>
        <v>45944.46031</v>
      </c>
      <c r="B45" s="221" t="str">
        <f>IFERROR(__xludf.DUMMYFUNCTION("""COMPUTED_VALUE"""),"Ariana Aylin Galvan")</f>
        <v>Ariana Aylin Galvan</v>
      </c>
      <c r="C45" s="222" t="str">
        <f>IFERROR(__xludf.DUMMYFUNCTION("""COMPUTED_VALUE"""),"54484198")</f>
        <v>54484198</v>
      </c>
      <c r="D45" s="221">
        <f>IFERROR(__xludf.DUMMYFUNCTION("""COMPUTED_VALUE"""),10.0)</f>
        <v>10</v>
      </c>
      <c r="E45" s="221" t="str">
        <f>IFERROR(__xludf.DUMMYFUNCTION("""COMPUTED_VALUE"""),"San Javier")</f>
        <v>San Javier</v>
      </c>
      <c r="F45" s="221" t="str">
        <f>IFERROR(__xludf.DUMMYFUNCTION("""COMPUTED_VALUE"""),"Segundo")</f>
        <v>Segundo</v>
      </c>
      <c r="G45" s="221"/>
      <c r="H45" s="221"/>
    </row>
    <row r="46">
      <c r="A46" s="223">
        <f>IFERROR(__xludf.DUMMYFUNCTION("""COMPUTED_VALUE"""),45957.39104803241)</f>
        <v>45957.39105</v>
      </c>
      <c r="B46" s="221" t="str">
        <f>IFERROR(__xludf.DUMMYFUNCTION("""COMPUTED_VALUE"""),"de la Cruz Fernando Gabriel")</f>
        <v>de la Cruz Fernando Gabriel</v>
      </c>
      <c r="C46" s="222" t="str">
        <f>IFERROR(__xludf.DUMMYFUNCTION("""COMPUTED_VALUE"""),"52808423")</f>
        <v>52808423</v>
      </c>
      <c r="D46" s="221">
        <f>IFERROR(__xludf.DUMMYFUNCTION("""COMPUTED_VALUE"""),12.0)</f>
        <v>12</v>
      </c>
      <c r="E46" s="221" t="str">
        <f>IFERROR(__xludf.DUMMYFUNCTION("""COMPUTED_VALUE"""),"San Javier")</f>
        <v>San Javier</v>
      </c>
      <c r="F46" s="221" t="str">
        <f>IFERROR(__xludf.DUMMYFUNCTION("""COMPUTED_VALUE"""),"Segundo")</f>
        <v>Segundo</v>
      </c>
      <c r="G46" s="221"/>
      <c r="H46" s="221"/>
    </row>
    <row r="47">
      <c r="A47" s="223">
        <f>IFERROR(__xludf.DUMMYFUNCTION("""COMPUTED_VALUE"""),45944.67875510416)</f>
        <v>45944.67876</v>
      </c>
      <c r="B47" s="221" t="str">
        <f>IFERROR(__xludf.DUMMYFUNCTION("""COMPUTED_VALUE"""),"De Mattos Renzo Nahuel")</f>
        <v>De Mattos Renzo Nahuel</v>
      </c>
      <c r="C47" s="222" t="str">
        <f>IFERROR(__xludf.DUMMYFUNCTION("""COMPUTED_VALUE"""),"53540265")</f>
        <v>53540265</v>
      </c>
      <c r="D47" s="221">
        <f>IFERROR(__xludf.DUMMYFUNCTION("""COMPUTED_VALUE"""),11.0)</f>
        <v>11</v>
      </c>
      <c r="E47" s="221" t="str">
        <f>IFERROR(__xludf.DUMMYFUNCTION("""COMPUTED_VALUE"""),"San Javier")</f>
        <v>San Javier</v>
      </c>
      <c r="F47" s="221" t="str">
        <f>IFERROR(__xludf.DUMMYFUNCTION("""COMPUTED_VALUE"""),"Segundo")</f>
        <v>Segundo</v>
      </c>
      <c r="G47" s="221"/>
      <c r="H47" s="221"/>
    </row>
    <row r="48">
      <c r="A48" s="223">
        <f>IFERROR(__xludf.DUMMYFUNCTION("""COMPUTED_VALUE"""),45944.922296226854)</f>
        <v>45944.9223</v>
      </c>
      <c r="B48" s="221" t="str">
        <f>IFERROR(__xludf.DUMMYFUNCTION("""COMPUTED_VALUE"""),"Diana Aylen Márquez ")</f>
        <v>Diana Aylen Márquez </v>
      </c>
      <c r="C48" s="222" t="str">
        <f>IFERROR(__xludf.DUMMYFUNCTION("""COMPUTED_VALUE"""),"53536588")</f>
        <v>53536588</v>
      </c>
      <c r="D48" s="221">
        <f>IFERROR(__xludf.DUMMYFUNCTION("""COMPUTED_VALUE"""),11.0)</f>
        <v>11</v>
      </c>
      <c r="E48" s="221" t="str">
        <f>IFERROR(__xludf.DUMMYFUNCTION("""COMPUTED_VALUE"""),"San Javier")</f>
        <v>San Javier</v>
      </c>
      <c r="F48" s="221" t="str">
        <f>IFERROR(__xludf.DUMMYFUNCTION("""COMPUTED_VALUE"""),"Segundo")</f>
        <v>Segundo</v>
      </c>
      <c r="G48" s="221"/>
      <c r="H48" s="221"/>
    </row>
    <row r="49">
      <c r="A49" s="225">
        <f>IFERROR(__xludf.DUMMYFUNCTION("""COMPUTED_VALUE"""),45944.37807142361)</f>
        <v>45944.37807</v>
      </c>
      <c r="B49" s="221" t="str">
        <f>IFERROR(__xludf.DUMMYFUNCTION("""COMPUTED_VALUE"""),"Indira Speyer")</f>
        <v>Indira Speyer</v>
      </c>
      <c r="C49" s="222" t="str">
        <f>IFERROR(__xludf.DUMMYFUNCTION("""COMPUTED_VALUE"""),"53795137")</f>
        <v>53795137</v>
      </c>
      <c r="D49" s="221">
        <f>IFERROR(__xludf.DUMMYFUNCTION("""COMPUTED_VALUE"""),11.0)</f>
        <v>11</v>
      </c>
      <c r="E49" s="221" t="str">
        <f>IFERROR(__xludf.DUMMYFUNCTION("""COMPUTED_VALUE"""),"San Javier")</f>
        <v>San Javier</v>
      </c>
      <c r="F49" s="221" t="str">
        <f>IFERROR(__xludf.DUMMYFUNCTION("""COMPUTED_VALUE"""),"Segundo")</f>
        <v>Segundo</v>
      </c>
      <c r="G49" s="221"/>
      <c r="H49" s="221"/>
    </row>
    <row r="50">
      <c r="A50" s="223">
        <f>IFERROR(__xludf.DUMMYFUNCTION("""COMPUTED_VALUE"""),45944.58724586805)</f>
        <v>45944.58725</v>
      </c>
      <c r="B50" s="221" t="str">
        <f>IFERROR(__xludf.DUMMYFUNCTION("""COMPUTED_VALUE"""),"Mezetti Naieli Sofia ")</f>
        <v>Mezetti Naieli Sofia </v>
      </c>
      <c r="C50" s="222" t="str">
        <f>IFERROR(__xludf.DUMMYFUNCTION("""COMPUTED_VALUE"""),"55699017")</f>
        <v>55699017</v>
      </c>
      <c r="D50" s="221">
        <f>IFERROR(__xludf.DUMMYFUNCTION("""COMPUTED_VALUE"""),9.0)</f>
        <v>9</v>
      </c>
      <c r="E50" s="221" t="str">
        <f>IFERROR(__xludf.DUMMYFUNCTION("""COMPUTED_VALUE"""),"San Javier")</f>
        <v>San Javier</v>
      </c>
      <c r="F50" s="221" t="str">
        <f>IFERROR(__xludf.DUMMYFUNCTION("""COMPUTED_VALUE"""),"Segundo")</f>
        <v>Segundo</v>
      </c>
      <c r="G50" s="221"/>
      <c r="H50" s="221"/>
    </row>
    <row r="51">
      <c r="A51" s="223">
        <f>IFERROR(__xludf.DUMMYFUNCTION("""COMPUTED_VALUE"""),45944.347719537036)</f>
        <v>45944.34772</v>
      </c>
      <c r="B51" s="221" t="str">
        <f>IFERROR(__xludf.DUMMYFUNCTION("""COMPUTED_VALUE"""),"Segovia,Victoria Ayelen")</f>
        <v>Segovia,Victoria Ayelen</v>
      </c>
      <c r="C51" s="222" t="str">
        <f>IFERROR(__xludf.DUMMYFUNCTION("""COMPUTED_VALUE"""),"55400685")</f>
        <v>55400685</v>
      </c>
      <c r="D51" s="221">
        <f>IFERROR(__xludf.DUMMYFUNCTION("""COMPUTED_VALUE"""),9.0)</f>
        <v>9</v>
      </c>
      <c r="E51" s="221" t="str">
        <f>IFERROR(__xludf.DUMMYFUNCTION("""COMPUTED_VALUE"""),"San Javier")</f>
        <v>San Javier</v>
      </c>
      <c r="F51" s="221" t="str">
        <f>IFERROR(__xludf.DUMMYFUNCTION("""COMPUTED_VALUE"""),"Segundo")</f>
        <v>Segundo</v>
      </c>
      <c r="G51" s="221"/>
      <c r="H51" s="221"/>
    </row>
    <row r="52">
      <c r="A52" s="223">
        <f>IFERROR(__xludf.DUMMYFUNCTION("""COMPUTED_VALUE"""),46192.81131256944)</f>
        <v>46192.81131</v>
      </c>
      <c r="B52" s="221" t="str">
        <f>IFERROR(__xludf.DUMMYFUNCTION("""COMPUTED_VALUE"""),"Aguirre Guadalupe Xiomara")</f>
        <v>Aguirre Guadalupe Xiomara</v>
      </c>
      <c r="C52" s="222" t="str">
        <f>IFERROR(__xludf.DUMMYFUNCTION("""COMPUTED_VALUE"""),"55617160")</f>
        <v>55617160</v>
      </c>
      <c r="D52" s="221">
        <f>IFERROR(__xludf.DUMMYFUNCTION("""COMPUTED_VALUE"""),9.0)</f>
        <v>9</v>
      </c>
      <c r="E52" s="221" t="str">
        <f>IFERROR(__xludf.DUMMYFUNCTION("""COMPUTED_VALUE"""),"Arroyo del Medio")</f>
        <v>Arroyo del Medio</v>
      </c>
      <c r="F52" s="221" t="str">
        <f>IFERROR(__xludf.DUMMYFUNCTION("""COMPUTED_VALUE"""),"Segundo")</f>
        <v>Segundo</v>
      </c>
      <c r="G52" s="221"/>
      <c r="H52" s="221"/>
    </row>
    <row r="53">
      <c r="A53" s="223">
        <f>IFERROR(__xludf.DUMMYFUNCTION("""COMPUTED_VALUE"""),46192.82085270833)</f>
        <v>46192.82085</v>
      </c>
      <c r="B53" s="221" t="str">
        <f>IFERROR(__xludf.DUMMYFUNCTION("""COMPUTED_VALUE"""),"Leites Gimena Aylin ")</f>
        <v>Leites Gimena Aylin </v>
      </c>
      <c r="C53" s="222" t="str">
        <f>IFERROR(__xludf.DUMMYFUNCTION("""COMPUTED_VALUE"""),"54232826")</f>
        <v>54232826</v>
      </c>
      <c r="D53" s="221">
        <f>IFERROR(__xludf.DUMMYFUNCTION("""COMPUTED_VALUE"""),11.0)</f>
        <v>11</v>
      </c>
      <c r="E53" s="221" t="str">
        <f>IFERROR(__xludf.DUMMYFUNCTION("""COMPUTED_VALUE"""),"Arroyo del Medio")</f>
        <v>Arroyo del Medio</v>
      </c>
      <c r="F53" s="221" t="str">
        <f>IFERROR(__xludf.DUMMYFUNCTION("""COMPUTED_VALUE"""),"Segundo")</f>
        <v>Segundo</v>
      </c>
      <c r="G53" s="221"/>
      <c r="H53" s="221"/>
    </row>
    <row r="54">
      <c r="A54" s="223">
        <f>IFERROR(__xludf.DUMMYFUNCTION("""COMPUTED_VALUE"""),46193.8785687037)</f>
        <v>46193.87857</v>
      </c>
      <c r="B54" s="221" t="str">
        <f>IFERROR(__xludf.DUMMYFUNCTION("""COMPUTED_VALUE"""),"De Morais Ornela")</f>
        <v>De Morais Ornela</v>
      </c>
      <c r="C54" s="222" t="str">
        <f>IFERROR(__xludf.DUMMYFUNCTION("""COMPUTED_VALUE"""),"50569580")</f>
        <v>50569580</v>
      </c>
      <c r="D54" s="221">
        <f>IFERROR(__xludf.DUMMYFUNCTION("""COMPUTED_VALUE"""),15.0)</f>
        <v>15</v>
      </c>
      <c r="E54" s="221" t="str">
        <f>IFERROR(__xludf.DUMMYFUNCTION("""COMPUTED_VALUE"""),"San Javier")</f>
        <v>San Javier</v>
      </c>
      <c r="F54" s="221" t="str">
        <f>IFERROR(__xludf.DUMMYFUNCTION("""COMPUTED_VALUE"""),"Segundo")</f>
        <v>Segundo</v>
      </c>
      <c r="G54" s="221"/>
      <c r="H54" s="221"/>
    </row>
    <row r="55">
      <c r="A55" s="223">
        <f>IFERROR(__xludf.DUMMYFUNCTION("""COMPUTED_VALUE"""),46195.85097871527)</f>
        <v>46195.85098</v>
      </c>
      <c r="B55" s="221" t="str">
        <f>IFERROR(__xludf.DUMMYFUNCTION("""COMPUTED_VALUE"""),"Arndt")</f>
        <v>Arndt</v>
      </c>
      <c r="C55" s="222" t="str">
        <f>IFERROR(__xludf.DUMMYFUNCTION("""COMPUTED_VALUE"""),"56785780")</f>
        <v>56785780</v>
      </c>
      <c r="D55" s="221">
        <f>IFERROR(__xludf.DUMMYFUNCTION("""COMPUTED_VALUE"""),11.0)</f>
        <v>11</v>
      </c>
      <c r="E55" s="221" t="str">
        <f>IFERROR(__xludf.DUMMYFUNCTION("""COMPUTED_VALUE"""),"Alem")</f>
        <v>Alem</v>
      </c>
      <c r="F55" s="221" t="str">
        <f>IFERROR(__xludf.DUMMYFUNCTION("""COMPUTED_VALUE"""),"Tercero")</f>
        <v>Tercero</v>
      </c>
      <c r="G55" s="221"/>
      <c r="H55" s="221"/>
    </row>
    <row r="56">
      <c r="A56" s="221"/>
      <c r="B56" s="221"/>
      <c r="C56" s="222"/>
      <c r="D56" s="221"/>
      <c r="E56" s="221"/>
      <c r="F56" s="221"/>
      <c r="G56" s="221"/>
      <c r="H56" s="221"/>
    </row>
    <row r="57">
      <c r="A57" s="221"/>
      <c r="B57" s="221"/>
      <c r="C57" s="222"/>
      <c r="D57" s="221"/>
      <c r="E57" s="221"/>
      <c r="F57" s="221"/>
      <c r="G57" s="221"/>
      <c r="H57" s="221"/>
    </row>
    <row r="58">
      <c r="A58" s="221"/>
      <c r="B58" s="221"/>
      <c r="C58" s="222"/>
      <c r="D58" s="221"/>
      <c r="E58" s="221"/>
      <c r="F58" s="221"/>
      <c r="G58" s="221"/>
      <c r="H58" s="221"/>
    </row>
    <row r="59">
      <c r="A59" s="221"/>
      <c r="B59" s="221"/>
      <c r="C59" s="222"/>
      <c r="D59" s="221"/>
      <c r="E59" s="221"/>
      <c r="F59" s="221"/>
      <c r="G59" s="221"/>
      <c r="H59" s="221"/>
    </row>
    <row r="60">
      <c r="A60" s="221"/>
      <c r="B60" s="221"/>
      <c r="C60" s="222"/>
      <c r="D60" s="221"/>
      <c r="E60" s="221"/>
      <c r="F60" s="221"/>
      <c r="G60" s="221"/>
      <c r="H60" s="221"/>
    </row>
    <row r="61">
      <c r="A61" s="221"/>
      <c r="B61" s="221"/>
      <c r="C61" s="222"/>
      <c r="D61" s="221"/>
      <c r="E61" s="221"/>
      <c r="F61" s="221"/>
      <c r="G61" s="221"/>
      <c r="H61" s="221"/>
    </row>
    <row r="62">
      <c r="A62" s="221"/>
      <c r="B62" s="221"/>
      <c r="C62" s="222"/>
      <c r="D62" s="221"/>
      <c r="E62" s="221"/>
      <c r="F62" s="221"/>
      <c r="G62" s="221"/>
      <c r="H62" s="221"/>
    </row>
    <row r="63">
      <c r="A63" s="221"/>
      <c r="B63" s="221"/>
      <c r="C63" s="222"/>
      <c r="D63" s="221"/>
      <c r="E63" s="221"/>
      <c r="F63" s="221"/>
      <c r="G63" s="221"/>
      <c r="H63" s="221"/>
    </row>
    <row r="64">
      <c r="A64" s="221"/>
      <c r="B64" s="221"/>
      <c r="C64" s="222"/>
      <c r="D64" s="221"/>
      <c r="E64" s="221"/>
      <c r="F64" s="221"/>
      <c r="G64" s="221"/>
      <c r="H64" s="221"/>
    </row>
    <row r="65">
      <c r="A65" s="221"/>
      <c r="B65" s="221"/>
      <c r="C65" s="222"/>
      <c r="D65" s="221"/>
      <c r="E65" s="221"/>
      <c r="F65" s="221"/>
      <c r="G65" s="221"/>
      <c r="H65" s="221"/>
    </row>
    <row r="66">
      <c r="A66" s="221"/>
      <c r="B66" s="221"/>
      <c r="C66" s="222"/>
      <c r="D66" s="221"/>
      <c r="E66" s="221"/>
      <c r="F66" s="221"/>
      <c r="G66" s="221"/>
      <c r="H66" s="221"/>
    </row>
    <row r="67">
      <c r="A67" s="221"/>
      <c r="B67" s="221"/>
      <c r="C67" s="222"/>
      <c r="D67" s="221"/>
      <c r="E67" s="221"/>
      <c r="F67" s="221"/>
      <c r="G67" s="221"/>
      <c r="H67" s="221"/>
    </row>
    <row r="68">
      <c r="A68" s="221"/>
      <c r="B68" s="221"/>
      <c r="C68" s="222"/>
      <c r="D68" s="221"/>
      <c r="E68" s="221"/>
      <c r="F68" s="221"/>
      <c r="G68" s="221"/>
      <c r="H68" s="221"/>
    </row>
    <row r="69">
      <c r="A69" s="221"/>
      <c r="B69" s="221"/>
      <c r="C69" s="222"/>
      <c r="D69" s="221"/>
      <c r="E69" s="221"/>
      <c r="F69" s="221"/>
      <c r="G69" s="221"/>
      <c r="H69" s="221"/>
    </row>
    <row r="70">
      <c r="A70" s="221"/>
      <c r="B70" s="221"/>
      <c r="C70" s="222"/>
      <c r="D70" s="221"/>
      <c r="E70" s="221"/>
      <c r="F70" s="221"/>
      <c r="G70" s="221"/>
      <c r="H70" s="221"/>
    </row>
    <row r="71">
      <c r="A71" s="221"/>
      <c r="B71" s="221"/>
      <c r="C71" s="222"/>
      <c r="D71" s="221"/>
      <c r="E71" s="221"/>
      <c r="F71" s="221"/>
      <c r="G71" s="221"/>
      <c r="H71" s="221"/>
    </row>
    <row r="72">
      <c r="A72" s="221"/>
      <c r="B72" s="221"/>
      <c r="C72" s="222"/>
      <c r="D72" s="221"/>
      <c r="E72" s="221"/>
      <c r="F72" s="221"/>
      <c r="G72" s="221"/>
      <c r="H72" s="221"/>
    </row>
    <row r="73">
      <c r="A73" s="221"/>
      <c r="B73" s="221"/>
      <c r="C73" s="222"/>
      <c r="D73" s="221"/>
      <c r="E73" s="221"/>
      <c r="F73" s="221"/>
      <c r="G73" s="221"/>
      <c r="H73" s="221"/>
    </row>
    <row r="74">
      <c r="A74" s="221"/>
      <c r="B74" s="221"/>
      <c r="C74" s="222"/>
      <c r="D74" s="221"/>
      <c r="E74" s="221"/>
      <c r="F74" s="221"/>
      <c r="G74" s="221"/>
      <c r="H74" s="221"/>
    </row>
    <row r="75">
      <c r="A75" s="221"/>
      <c r="B75" s="221"/>
      <c r="C75" s="222"/>
      <c r="D75" s="221"/>
      <c r="E75" s="221"/>
      <c r="F75" s="221"/>
      <c r="G75" s="221"/>
      <c r="H75" s="221"/>
    </row>
    <row r="76">
      <c r="A76" s="221"/>
      <c r="B76" s="221"/>
      <c r="C76" s="222"/>
      <c r="D76" s="221"/>
      <c r="E76" s="221"/>
      <c r="F76" s="221"/>
      <c r="G76" s="221"/>
      <c r="H76" s="221"/>
    </row>
    <row r="77">
      <c r="A77" s="221"/>
      <c r="B77" s="221"/>
      <c r="C77" s="222"/>
      <c r="D77" s="221"/>
      <c r="E77" s="221"/>
      <c r="F77" s="221"/>
      <c r="G77" s="221"/>
      <c r="H77" s="221"/>
    </row>
    <row r="78">
      <c r="A78" s="221"/>
      <c r="B78" s="221"/>
      <c r="C78" s="222"/>
      <c r="D78" s="221"/>
      <c r="E78" s="221"/>
      <c r="F78" s="221"/>
      <c r="G78" s="221"/>
      <c r="H78" s="221"/>
    </row>
    <row r="79">
      <c r="A79" s="221"/>
      <c r="B79" s="221"/>
      <c r="C79" s="222"/>
      <c r="D79" s="221"/>
      <c r="E79" s="221"/>
      <c r="F79" s="221"/>
      <c r="G79" s="221"/>
      <c r="H79" s="221"/>
    </row>
    <row r="80">
      <c r="A80" s="221"/>
      <c r="B80" s="221"/>
      <c r="C80" s="222"/>
      <c r="D80" s="221"/>
      <c r="E80" s="221"/>
      <c r="F80" s="221"/>
      <c r="G80" s="221"/>
      <c r="H80" s="221"/>
    </row>
    <row r="81">
      <c r="A81" s="221"/>
      <c r="B81" s="221"/>
      <c r="C81" s="222"/>
      <c r="D81" s="221"/>
      <c r="E81" s="221"/>
      <c r="F81" s="221"/>
      <c r="G81" s="221"/>
      <c r="H81" s="221"/>
    </row>
    <row r="82">
      <c r="A82" s="221"/>
      <c r="B82" s="221"/>
      <c r="C82" s="222"/>
      <c r="D82" s="221"/>
      <c r="E82" s="221"/>
      <c r="F82" s="221"/>
      <c r="G82" s="221"/>
      <c r="H82" s="221"/>
    </row>
    <row r="83">
      <c r="A83" s="221"/>
      <c r="B83" s="221"/>
      <c r="C83" s="222"/>
      <c r="D83" s="221"/>
      <c r="E83" s="221"/>
      <c r="F83" s="221"/>
      <c r="G83" s="221"/>
      <c r="H83" s="221"/>
    </row>
    <row r="84">
      <c r="A84" s="221"/>
      <c r="B84" s="221"/>
      <c r="C84" s="222"/>
      <c r="D84" s="221"/>
      <c r="E84" s="221"/>
      <c r="F84" s="221"/>
      <c r="G84" s="221"/>
      <c r="H84" s="221"/>
    </row>
    <row r="85">
      <c r="A85" s="221"/>
      <c r="B85" s="221"/>
      <c r="C85" s="222"/>
      <c r="D85" s="221"/>
      <c r="E85" s="221"/>
      <c r="F85" s="221"/>
      <c r="G85" s="221"/>
      <c r="H85" s="221"/>
    </row>
    <row r="86">
      <c r="A86" s="221"/>
      <c r="B86" s="221"/>
      <c r="C86" s="222"/>
      <c r="D86" s="221"/>
      <c r="E86" s="221"/>
      <c r="F86" s="221"/>
      <c r="G86" s="221"/>
      <c r="H86" s="221"/>
    </row>
    <row r="87">
      <c r="A87" s="221"/>
      <c r="B87" s="221"/>
      <c r="C87" s="222"/>
      <c r="D87" s="221"/>
      <c r="E87" s="221"/>
      <c r="F87" s="221"/>
      <c r="G87" s="221"/>
      <c r="H87" s="221"/>
    </row>
    <row r="88">
      <c r="A88" s="221"/>
      <c r="B88" s="221"/>
      <c r="C88" s="222"/>
      <c r="D88" s="221"/>
      <c r="E88" s="221"/>
      <c r="F88" s="221"/>
      <c r="G88" s="221"/>
      <c r="H88" s="221"/>
    </row>
    <row r="89">
      <c r="A89" s="221"/>
      <c r="B89" s="221"/>
      <c r="C89" s="222"/>
      <c r="D89" s="221"/>
      <c r="E89" s="221"/>
      <c r="F89" s="221"/>
      <c r="G89" s="221"/>
      <c r="H89" s="221"/>
    </row>
    <row r="90">
      <c r="A90" s="221"/>
      <c r="B90" s="221"/>
      <c r="C90" s="222"/>
      <c r="D90" s="221"/>
      <c r="E90" s="221"/>
      <c r="F90" s="221"/>
      <c r="G90" s="221"/>
      <c r="H90" s="221"/>
    </row>
    <row r="91">
      <c r="A91" s="221"/>
      <c r="B91" s="221"/>
      <c r="C91" s="222"/>
      <c r="D91" s="221"/>
      <c r="E91" s="221"/>
      <c r="F91" s="221"/>
      <c r="G91" s="221"/>
      <c r="H91" s="221"/>
    </row>
    <row r="92">
      <c r="A92" s="221"/>
      <c r="B92" s="221"/>
      <c r="C92" s="222"/>
      <c r="D92" s="221"/>
      <c r="E92" s="221"/>
      <c r="F92" s="221"/>
      <c r="G92" s="221"/>
      <c r="H92" s="221"/>
    </row>
    <row r="93">
      <c r="A93" s="221"/>
      <c r="B93" s="221"/>
      <c r="C93" s="222"/>
      <c r="D93" s="221"/>
      <c r="E93" s="221"/>
      <c r="F93" s="221"/>
      <c r="G93" s="221"/>
      <c r="H93" s="221"/>
    </row>
    <row r="94">
      <c r="A94" s="221"/>
      <c r="B94" s="221"/>
      <c r="C94" s="222"/>
      <c r="D94" s="221"/>
      <c r="E94" s="221"/>
      <c r="F94" s="221"/>
      <c r="G94" s="221"/>
      <c r="H94" s="221"/>
    </row>
    <row r="95">
      <c r="A95" s="221"/>
      <c r="B95" s="221"/>
      <c r="C95" s="222"/>
      <c r="D95" s="221"/>
      <c r="E95" s="221"/>
      <c r="F95" s="221"/>
      <c r="G95" s="221"/>
      <c r="H95" s="221"/>
    </row>
    <row r="96">
      <c r="A96" s="221"/>
      <c r="B96" s="221"/>
      <c r="C96" s="222"/>
      <c r="D96" s="221"/>
      <c r="E96" s="221"/>
      <c r="F96" s="221"/>
      <c r="G96" s="221"/>
      <c r="H96" s="221"/>
    </row>
    <row r="97">
      <c r="A97" s="221"/>
      <c r="B97" s="221"/>
      <c r="C97" s="222"/>
      <c r="D97" s="221"/>
      <c r="E97" s="221"/>
      <c r="F97" s="221"/>
      <c r="G97" s="221"/>
      <c r="H97" s="221"/>
    </row>
    <row r="98">
      <c r="A98" s="221"/>
      <c r="B98" s="221"/>
      <c r="C98" s="222"/>
      <c r="D98" s="221"/>
      <c r="E98" s="221"/>
      <c r="F98" s="221"/>
      <c r="G98" s="221"/>
      <c r="H98" s="221"/>
    </row>
    <row r="99">
      <c r="A99" s="221"/>
      <c r="B99" s="221"/>
      <c r="C99" s="222"/>
      <c r="D99" s="221"/>
      <c r="E99" s="221"/>
      <c r="F99" s="221"/>
      <c r="G99" s="221"/>
      <c r="H99" s="221"/>
    </row>
    <row r="100">
      <c r="A100" s="221"/>
      <c r="B100" s="221"/>
      <c r="C100" s="222"/>
      <c r="D100" s="221"/>
      <c r="E100" s="221"/>
      <c r="F100" s="221"/>
      <c r="G100" s="221"/>
      <c r="H100" s="221"/>
    </row>
    <row r="101">
      <c r="A101" s="221"/>
      <c r="B101" s="221"/>
      <c r="C101" s="222"/>
      <c r="D101" s="221"/>
      <c r="E101" s="221"/>
      <c r="F101" s="221"/>
      <c r="G101" s="221"/>
      <c r="H101" s="221"/>
    </row>
    <row r="102">
      <c r="A102" s="221"/>
      <c r="B102" s="221"/>
      <c r="C102" s="222"/>
      <c r="D102" s="221"/>
      <c r="E102" s="221"/>
      <c r="F102" s="221"/>
      <c r="G102" s="221"/>
      <c r="H102" s="221"/>
    </row>
    <row r="103">
      <c r="A103" s="221"/>
      <c r="B103" s="221"/>
      <c r="C103" s="222"/>
      <c r="D103" s="221"/>
      <c r="E103" s="221"/>
      <c r="F103" s="221"/>
      <c r="G103" s="221"/>
      <c r="H103" s="221"/>
    </row>
    <row r="104">
      <c r="A104" s="221"/>
      <c r="B104" s="221"/>
      <c r="C104" s="222"/>
      <c r="D104" s="221"/>
      <c r="E104" s="221"/>
      <c r="F104" s="221"/>
      <c r="G104" s="221"/>
      <c r="H104" s="221"/>
    </row>
    <row r="105">
      <c r="A105" s="221"/>
      <c r="B105" s="221"/>
      <c r="C105" s="222"/>
      <c r="D105" s="221"/>
      <c r="E105" s="221"/>
      <c r="F105" s="221"/>
      <c r="G105" s="221"/>
      <c r="H105" s="221"/>
    </row>
    <row r="106">
      <c r="A106" s="221"/>
      <c r="B106" s="221"/>
      <c r="C106" s="222"/>
      <c r="D106" s="221"/>
      <c r="E106" s="221"/>
      <c r="F106" s="221"/>
      <c r="G106" s="221"/>
      <c r="H106" s="221"/>
    </row>
    <row r="107">
      <c r="A107" s="221"/>
      <c r="B107" s="221"/>
      <c r="C107" s="222"/>
      <c r="D107" s="221"/>
      <c r="E107" s="221"/>
      <c r="F107" s="221"/>
      <c r="G107" s="221"/>
      <c r="H107" s="221"/>
    </row>
    <row r="108">
      <c r="A108" s="221"/>
      <c r="B108" s="221"/>
      <c r="C108" s="222"/>
      <c r="D108" s="221"/>
      <c r="E108" s="221"/>
      <c r="F108" s="221"/>
      <c r="G108" s="221"/>
      <c r="H108" s="221"/>
    </row>
    <row r="109">
      <c r="A109" s="221"/>
      <c r="B109" s="221"/>
      <c r="C109" s="222"/>
      <c r="D109" s="221"/>
      <c r="E109" s="221"/>
      <c r="F109" s="221"/>
      <c r="G109" s="221"/>
      <c r="H109" s="221"/>
    </row>
    <row r="110">
      <c r="A110" s="221"/>
      <c r="B110" s="221"/>
      <c r="C110" s="222"/>
      <c r="D110" s="221"/>
      <c r="E110" s="221"/>
      <c r="F110" s="221"/>
      <c r="G110" s="221"/>
      <c r="H110" s="221"/>
    </row>
    <row r="111">
      <c r="A111" s="221"/>
      <c r="B111" s="221"/>
      <c r="C111" s="222"/>
      <c r="D111" s="221"/>
      <c r="E111" s="221"/>
      <c r="F111" s="221"/>
      <c r="G111" s="221"/>
      <c r="H111" s="221"/>
    </row>
    <row r="112">
      <c r="A112" s="221"/>
      <c r="B112" s="221"/>
      <c r="C112" s="222"/>
      <c r="D112" s="221"/>
      <c r="E112" s="221"/>
      <c r="F112" s="221"/>
      <c r="G112" s="221"/>
      <c r="H112" s="221"/>
    </row>
    <row r="113">
      <c r="A113" s="221"/>
      <c r="B113" s="221"/>
      <c r="C113" s="222"/>
      <c r="D113" s="221"/>
      <c r="E113" s="221"/>
      <c r="F113" s="221"/>
      <c r="G113" s="221"/>
      <c r="H113" s="221"/>
    </row>
    <row r="114">
      <c r="A114" s="221"/>
      <c r="B114" s="221"/>
      <c r="C114" s="222"/>
      <c r="D114" s="221"/>
      <c r="E114" s="221"/>
      <c r="F114" s="221"/>
      <c r="G114" s="221"/>
      <c r="H114" s="221"/>
    </row>
    <row r="115">
      <c r="A115" s="221"/>
      <c r="B115" s="221"/>
      <c r="C115" s="222"/>
      <c r="D115" s="221"/>
      <c r="E115" s="221"/>
      <c r="F115" s="221"/>
      <c r="G115" s="221"/>
      <c r="H115" s="221"/>
    </row>
    <row r="116">
      <c r="A116" s="221"/>
      <c r="B116" s="221"/>
      <c r="C116" s="222"/>
      <c r="D116" s="221"/>
      <c r="E116" s="221"/>
      <c r="F116" s="221"/>
      <c r="G116" s="221"/>
      <c r="H116" s="221"/>
    </row>
    <row r="117">
      <c r="A117" s="221"/>
      <c r="B117" s="221"/>
      <c r="C117" s="222"/>
      <c r="D117" s="221"/>
      <c r="E117" s="221"/>
      <c r="F117" s="221"/>
      <c r="G117" s="221"/>
      <c r="H117" s="221"/>
    </row>
    <row r="118">
      <c r="A118" s="221"/>
      <c r="B118" s="221"/>
      <c r="C118" s="222"/>
      <c r="D118" s="221"/>
      <c r="E118" s="221"/>
      <c r="F118" s="221"/>
      <c r="G118" s="221"/>
      <c r="H118" s="221"/>
    </row>
    <row r="119">
      <c r="A119" s="221"/>
      <c r="B119" s="221"/>
      <c r="C119" s="222"/>
      <c r="D119" s="221"/>
      <c r="E119" s="221"/>
      <c r="F119" s="221"/>
      <c r="G119" s="221"/>
      <c r="H119" s="221"/>
    </row>
    <row r="120">
      <c r="A120" s="221"/>
      <c r="B120" s="221"/>
      <c r="C120" s="222"/>
      <c r="D120" s="221"/>
      <c r="E120" s="221"/>
      <c r="F120" s="221"/>
      <c r="G120" s="221"/>
      <c r="H120" s="221"/>
    </row>
    <row r="121">
      <c r="A121" s="221"/>
      <c r="B121" s="221"/>
      <c r="C121" s="222"/>
      <c r="D121" s="221"/>
      <c r="E121" s="221"/>
      <c r="F121" s="221"/>
      <c r="G121" s="221"/>
      <c r="H121" s="221"/>
    </row>
    <row r="122">
      <c r="A122" s="221"/>
      <c r="B122" s="221"/>
      <c r="C122" s="222"/>
      <c r="D122" s="221"/>
      <c r="E122" s="221"/>
      <c r="F122" s="221"/>
      <c r="G122" s="221"/>
      <c r="H122" s="221"/>
    </row>
    <row r="123">
      <c r="A123" s="221"/>
      <c r="B123" s="221"/>
      <c r="C123" s="222"/>
      <c r="D123" s="221"/>
      <c r="E123" s="221"/>
      <c r="F123" s="221"/>
      <c r="G123" s="221"/>
      <c r="H123" s="221"/>
    </row>
    <row r="124">
      <c r="A124" s="221"/>
      <c r="B124" s="221"/>
      <c r="C124" s="222"/>
      <c r="D124" s="221"/>
      <c r="E124" s="221"/>
      <c r="F124" s="221"/>
      <c r="G124" s="221"/>
      <c r="H124" s="221"/>
    </row>
    <row r="125">
      <c r="A125" s="221"/>
      <c r="B125" s="221"/>
      <c r="C125" s="222"/>
      <c r="D125" s="221"/>
      <c r="E125" s="221"/>
      <c r="F125" s="221"/>
      <c r="G125" s="221"/>
      <c r="H125" s="221"/>
    </row>
    <row r="126">
      <c r="A126" s="221"/>
      <c r="B126" s="221"/>
      <c r="C126" s="222"/>
      <c r="D126" s="221"/>
      <c r="E126" s="221"/>
      <c r="F126" s="221"/>
      <c r="G126" s="221"/>
      <c r="H126" s="221"/>
    </row>
    <row r="127">
      <c r="A127" s="221"/>
      <c r="B127" s="221"/>
      <c r="C127" s="222"/>
      <c r="D127" s="221"/>
      <c r="E127" s="221"/>
      <c r="F127" s="221"/>
      <c r="G127" s="221"/>
      <c r="H127" s="221"/>
    </row>
    <row r="128">
      <c r="A128" s="221"/>
      <c r="B128" s="221"/>
      <c r="C128" s="222"/>
      <c r="D128" s="221"/>
      <c r="E128" s="221"/>
      <c r="F128" s="221"/>
      <c r="G128" s="221"/>
      <c r="H128" s="221"/>
    </row>
    <row r="129">
      <c r="A129" s="221"/>
      <c r="B129" s="221"/>
      <c r="C129" s="222"/>
      <c r="D129" s="221"/>
      <c r="E129" s="221"/>
      <c r="F129" s="221"/>
      <c r="G129" s="221"/>
      <c r="H129" s="221"/>
    </row>
    <row r="130">
      <c r="A130" s="221"/>
      <c r="B130" s="221"/>
      <c r="C130" s="222"/>
      <c r="D130" s="221"/>
      <c r="E130" s="221"/>
      <c r="F130" s="221"/>
      <c r="G130" s="221"/>
      <c r="H130" s="221"/>
    </row>
    <row r="131">
      <c r="A131" s="221"/>
      <c r="B131" s="221"/>
      <c r="C131" s="222"/>
      <c r="D131" s="221"/>
      <c r="E131" s="221"/>
      <c r="F131" s="221"/>
      <c r="G131" s="221"/>
      <c r="H131" s="221"/>
    </row>
    <row r="132">
      <c r="A132" s="221"/>
      <c r="B132" s="221"/>
      <c r="C132" s="222"/>
      <c r="D132" s="221"/>
      <c r="E132" s="221"/>
      <c r="F132" s="221"/>
      <c r="G132" s="221"/>
      <c r="H132" s="221"/>
    </row>
    <row r="133">
      <c r="A133" s="221"/>
      <c r="B133" s="221"/>
      <c r="C133" s="222"/>
      <c r="D133" s="221"/>
      <c r="E133" s="221"/>
      <c r="F133" s="221"/>
      <c r="G133" s="221"/>
      <c r="H133" s="221"/>
    </row>
    <row r="134">
      <c r="A134" s="221"/>
      <c r="B134" s="221"/>
      <c r="C134" s="222"/>
      <c r="D134" s="221"/>
      <c r="E134" s="221"/>
      <c r="F134" s="221"/>
      <c r="G134" s="221"/>
      <c r="H134" s="221"/>
    </row>
    <row r="135">
      <c r="A135" s="221"/>
      <c r="B135" s="221"/>
      <c r="C135" s="222"/>
      <c r="D135" s="221"/>
      <c r="E135" s="221"/>
      <c r="F135" s="221"/>
      <c r="G135" s="221"/>
      <c r="H135" s="221"/>
    </row>
    <row r="136">
      <c r="A136" s="221"/>
      <c r="B136" s="221"/>
      <c r="C136" s="222"/>
      <c r="D136" s="221"/>
      <c r="E136" s="221"/>
      <c r="F136" s="221"/>
      <c r="G136" s="221"/>
      <c r="H136" s="221"/>
    </row>
    <row r="137">
      <c r="A137" s="221"/>
      <c r="B137" s="221"/>
      <c r="C137" s="222"/>
      <c r="D137" s="221"/>
      <c r="E137" s="221"/>
      <c r="F137" s="221"/>
      <c r="G137" s="221"/>
      <c r="H137" s="221"/>
    </row>
    <row r="138">
      <c r="A138" s="221"/>
      <c r="B138" s="221"/>
      <c r="C138" s="222"/>
      <c r="D138" s="221"/>
      <c r="E138" s="221"/>
      <c r="F138" s="221"/>
      <c r="G138" s="221"/>
      <c r="H138" s="221"/>
    </row>
    <row r="139">
      <c r="A139" s="221"/>
      <c r="B139" s="221"/>
      <c r="C139" s="222"/>
      <c r="D139" s="221"/>
      <c r="E139" s="221"/>
      <c r="F139" s="221"/>
      <c r="G139" s="221"/>
      <c r="H139" s="221"/>
    </row>
    <row r="140">
      <c r="A140" s="221"/>
      <c r="B140" s="221"/>
      <c r="C140" s="222"/>
      <c r="D140" s="221"/>
      <c r="E140" s="221"/>
      <c r="F140" s="221"/>
      <c r="G140" s="221"/>
      <c r="H140" s="221"/>
    </row>
    <row r="141">
      <c r="A141" s="221"/>
      <c r="B141" s="221"/>
      <c r="C141" s="222"/>
      <c r="D141" s="221"/>
      <c r="E141" s="221"/>
      <c r="F141" s="221"/>
      <c r="G141" s="221"/>
      <c r="H141" s="221"/>
    </row>
    <row r="142">
      <c r="A142" s="221"/>
      <c r="B142" s="221"/>
      <c r="C142" s="222"/>
      <c r="D142" s="221"/>
      <c r="E142" s="221"/>
      <c r="F142" s="221"/>
      <c r="G142" s="221"/>
      <c r="H142" s="221"/>
    </row>
    <row r="143">
      <c r="A143" s="221"/>
      <c r="B143" s="221"/>
      <c r="C143" s="222"/>
      <c r="D143" s="221"/>
      <c r="E143" s="221"/>
      <c r="F143" s="221"/>
      <c r="G143" s="221"/>
      <c r="H143" s="221"/>
    </row>
    <row r="144">
      <c r="A144" s="221"/>
      <c r="B144" s="221"/>
      <c r="C144" s="222"/>
      <c r="D144" s="221"/>
      <c r="E144" s="221"/>
      <c r="F144" s="221"/>
      <c r="G144" s="221"/>
      <c r="H144" s="221"/>
    </row>
    <row r="145">
      <c r="A145" s="221"/>
      <c r="B145" s="221"/>
      <c r="C145" s="222"/>
      <c r="D145" s="221"/>
      <c r="E145" s="221"/>
      <c r="F145" s="221"/>
      <c r="G145" s="221"/>
      <c r="H145" s="221"/>
    </row>
    <row r="146">
      <c r="A146" s="221"/>
      <c r="B146" s="221"/>
      <c r="C146" s="222"/>
      <c r="D146" s="221"/>
      <c r="E146" s="221"/>
      <c r="F146" s="221"/>
      <c r="G146" s="221"/>
      <c r="H146" s="221"/>
    </row>
    <row r="147">
      <c r="A147" s="221"/>
      <c r="B147" s="221"/>
      <c r="C147" s="222"/>
      <c r="D147" s="221"/>
      <c r="E147" s="221"/>
      <c r="F147" s="221"/>
      <c r="G147" s="221"/>
      <c r="H147" s="221"/>
    </row>
    <row r="148">
      <c r="A148" s="221"/>
      <c r="B148" s="221"/>
      <c r="C148" s="222"/>
      <c r="D148" s="221"/>
      <c r="E148" s="221"/>
      <c r="F148" s="221"/>
      <c r="G148" s="221"/>
      <c r="H148" s="221"/>
    </row>
    <row r="149">
      <c r="A149" s="221"/>
      <c r="B149" s="221"/>
      <c r="C149" s="222"/>
      <c r="D149" s="221"/>
      <c r="E149" s="221"/>
      <c r="F149" s="221"/>
      <c r="G149" s="221"/>
      <c r="H149" s="221"/>
    </row>
    <row r="150">
      <c r="A150" s="221"/>
      <c r="B150" s="221"/>
      <c r="C150" s="222"/>
      <c r="D150" s="221"/>
      <c r="E150" s="221"/>
      <c r="F150" s="221"/>
      <c r="G150" s="221"/>
      <c r="H150" s="221"/>
    </row>
    <row r="151">
      <c r="A151" s="221"/>
      <c r="B151" s="221"/>
      <c r="C151" s="222"/>
      <c r="D151" s="221"/>
      <c r="E151" s="221"/>
      <c r="F151" s="221"/>
      <c r="G151" s="221"/>
      <c r="H151" s="221"/>
    </row>
    <row r="152">
      <c r="A152" s="221"/>
      <c r="B152" s="221"/>
      <c r="C152" s="222"/>
      <c r="D152" s="221"/>
      <c r="E152" s="221"/>
      <c r="F152" s="221"/>
      <c r="G152" s="221"/>
      <c r="H152" s="221"/>
    </row>
    <row r="153">
      <c r="A153" s="221"/>
      <c r="B153" s="221"/>
      <c r="C153" s="222"/>
      <c r="D153" s="221"/>
      <c r="E153" s="221"/>
      <c r="F153" s="221"/>
      <c r="G153" s="221"/>
      <c r="H153" s="221"/>
    </row>
    <row r="154">
      <c r="A154" s="221"/>
      <c r="B154" s="221"/>
      <c r="C154" s="222"/>
      <c r="D154" s="221"/>
      <c r="E154" s="221"/>
      <c r="F154" s="221"/>
      <c r="G154" s="221"/>
      <c r="H154" s="221"/>
    </row>
    <row r="155">
      <c r="A155" s="221"/>
      <c r="B155" s="221"/>
      <c r="C155" s="222"/>
      <c r="D155" s="221"/>
      <c r="E155" s="221"/>
      <c r="F155" s="221"/>
      <c r="G155" s="221"/>
      <c r="H155" s="221"/>
    </row>
    <row r="156">
      <c r="C156" s="222"/>
    </row>
    <row r="157">
      <c r="C157" s="222"/>
    </row>
    <row r="158">
      <c r="C158" s="222"/>
    </row>
    <row r="159">
      <c r="C159" s="222"/>
    </row>
    <row r="160">
      <c r="C160" s="222"/>
    </row>
    <row r="161">
      <c r="C161" s="222"/>
    </row>
    <row r="162">
      <c r="C162" s="222"/>
    </row>
    <row r="163">
      <c r="C163" s="222"/>
    </row>
    <row r="164">
      <c r="C164" s="222"/>
    </row>
    <row r="165">
      <c r="C165" s="222"/>
    </row>
    <row r="166">
      <c r="C166" s="222"/>
    </row>
    <row r="167">
      <c r="C167" s="222"/>
    </row>
    <row r="168">
      <c r="C168" s="222"/>
    </row>
    <row r="169">
      <c r="C169" s="222"/>
    </row>
    <row r="170">
      <c r="C170" s="222"/>
    </row>
    <row r="171">
      <c r="C171" s="222"/>
    </row>
    <row r="172">
      <c r="C172" s="222"/>
    </row>
    <row r="173">
      <c r="C173" s="222"/>
    </row>
    <row r="174">
      <c r="C174" s="222"/>
    </row>
    <row r="175">
      <c r="C175" s="222"/>
    </row>
    <row r="176">
      <c r="C176" s="222"/>
    </row>
    <row r="177">
      <c r="C177" s="222"/>
    </row>
    <row r="178">
      <c r="C178" s="222"/>
    </row>
    <row r="179">
      <c r="C179" s="222"/>
    </row>
    <row r="180">
      <c r="C180" s="222"/>
    </row>
    <row r="181">
      <c r="C181" s="222"/>
    </row>
    <row r="182">
      <c r="C182" s="222"/>
    </row>
    <row r="183">
      <c r="C183" s="222"/>
    </row>
    <row r="184">
      <c r="C184" s="222"/>
    </row>
    <row r="185">
      <c r="C185" s="222"/>
    </row>
    <row r="186">
      <c r="C186" s="222"/>
    </row>
    <row r="187">
      <c r="C187" s="222"/>
    </row>
    <row r="188">
      <c r="C188" s="222"/>
    </row>
    <row r="189">
      <c r="C189" s="222"/>
    </row>
    <row r="190">
      <c r="C190" s="222"/>
    </row>
    <row r="191">
      <c r="C191" s="222"/>
    </row>
    <row r="192">
      <c r="C192" s="222"/>
    </row>
    <row r="193">
      <c r="C193" s="222"/>
    </row>
    <row r="194">
      <c r="C194" s="222"/>
    </row>
    <row r="195">
      <c r="C195" s="222"/>
    </row>
    <row r="196">
      <c r="C196" s="222"/>
    </row>
    <row r="197">
      <c r="C197" s="222"/>
    </row>
    <row r="198">
      <c r="C198" s="222"/>
    </row>
    <row r="199">
      <c r="C199" s="222"/>
    </row>
    <row r="200">
      <c r="C200" s="222"/>
    </row>
    <row r="201">
      <c r="C201" s="222"/>
    </row>
    <row r="202">
      <c r="C202" s="222"/>
    </row>
    <row r="203">
      <c r="C203" s="222"/>
    </row>
    <row r="204">
      <c r="C204" s="222"/>
    </row>
    <row r="205">
      <c r="C205" s="222"/>
    </row>
    <row r="206">
      <c r="C206" s="222"/>
    </row>
    <row r="207">
      <c r="C207" s="222"/>
    </row>
    <row r="208">
      <c r="C208" s="222"/>
    </row>
    <row r="209">
      <c r="C209" s="222"/>
    </row>
    <row r="210">
      <c r="C210" s="222"/>
    </row>
    <row r="211">
      <c r="C211" s="222"/>
    </row>
    <row r="212">
      <c r="C212" s="222"/>
    </row>
    <row r="213">
      <c r="C213" s="222"/>
    </row>
    <row r="214">
      <c r="C214" s="222"/>
    </row>
    <row r="215">
      <c r="C215" s="222"/>
    </row>
    <row r="216">
      <c r="C216" s="222"/>
    </row>
    <row r="217">
      <c r="C217" s="222"/>
    </row>
    <row r="218">
      <c r="C218" s="222"/>
    </row>
    <row r="219">
      <c r="C219" s="222"/>
    </row>
    <row r="220">
      <c r="C220" s="222"/>
    </row>
    <row r="221">
      <c r="C221" s="222"/>
    </row>
    <row r="222">
      <c r="C222" s="222"/>
    </row>
    <row r="223">
      <c r="C223" s="222"/>
    </row>
    <row r="224">
      <c r="C224" s="222"/>
    </row>
    <row r="225">
      <c r="C225" s="222"/>
    </row>
    <row r="226">
      <c r="C226" s="222"/>
    </row>
    <row r="227">
      <c r="C227" s="222"/>
    </row>
    <row r="228">
      <c r="C228" s="222"/>
    </row>
    <row r="229">
      <c r="C229" s="222"/>
    </row>
    <row r="230">
      <c r="C230" s="222"/>
    </row>
    <row r="231">
      <c r="C231" s="222"/>
    </row>
    <row r="232">
      <c r="C232" s="222"/>
    </row>
    <row r="233">
      <c r="C233" s="222"/>
    </row>
    <row r="234">
      <c r="C234" s="222"/>
    </row>
    <row r="235">
      <c r="C235" s="222"/>
    </row>
    <row r="236">
      <c r="C236" s="222"/>
    </row>
    <row r="237">
      <c r="C237" s="222"/>
    </row>
    <row r="238">
      <c r="C238" s="222"/>
    </row>
    <row r="239">
      <c r="C239" s="222"/>
    </row>
    <row r="240">
      <c r="C240" s="222"/>
    </row>
    <row r="241">
      <c r="C241" s="222"/>
    </row>
    <row r="242">
      <c r="C242" s="222"/>
    </row>
    <row r="243">
      <c r="C243" s="222"/>
    </row>
    <row r="244">
      <c r="C244" s="222"/>
    </row>
    <row r="245">
      <c r="C245" s="222"/>
    </row>
    <row r="246">
      <c r="C246" s="222"/>
    </row>
    <row r="247">
      <c r="C247" s="222"/>
    </row>
    <row r="248">
      <c r="C248" s="222"/>
    </row>
    <row r="249">
      <c r="C249" s="222"/>
    </row>
    <row r="250">
      <c r="C250" s="222"/>
    </row>
    <row r="251">
      <c r="C251" s="222"/>
    </row>
    <row r="252">
      <c r="C252" s="222"/>
    </row>
    <row r="253">
      <c r="C253" s="222"/>
    </row>
    <row r="254">
      <c r="C254" s="222"/>
    </row>
    <row r="255">
      <c r="C255" s="222"/>
    </row>
    <row r="256">
      <c r="C256" s="222"/>
    </row>
    <row r="257">
      <c r="C257" s="222"/>
    </row>
    <row r="258">
      <c r="C258" s="222"/>
    </row>
    <row r="259">
      <c r="C259" s="222"/>
    </row>
    <row r="260">
      <c r="C260" s="222"/>
    </row>
    <row r="261">
      <c r="C261" s="222"/>
    </row>
    <row r="262">
      <c r="C262" s="222"/>
    </row>
    <row r="263">
      <c r="C263" s="222"/>
    </row>
    <row r="264">
      <c r="C264" s="222"/>
    </row>
    <row r="265">
      <c r="C265" s="222"/>
    </row>
    <row r="266">
      <c r="C266" s="222"/>
    </row>
    <row r="267">
      <c r="C267" s="222"/>
    </row>
    <row r="268">
      <c r="C268" s="222"/>
    </row>
    <row r="269">
      <c r="C269" s="222"/>
    </row>
    <row r="270">
      <c r="C270" s="222"/>
    </row>
    <row r="271">
      <c r="C271" s="222"/>
    </row>
    <row r="272">
      <c r="C272" s="222"/>
    </row>
    <row r="273">
      <c r="C273" s="222"/>
    </row>
    <row r="274">
      <c r="C274" s="222"/>
    </row>
    <row r="275">
      <c r="C275" s="222"/>
    </row>
    <row r="276">
      <c r="C276" s="222"/>
    </row>
    <row r="277">
      <c r="C277" s="222"/>
    </row>
    <row r="278">
      <c r="C278" s="222"/>
    </row>
    <row r="279">
      <c r="C279" s="222"/>
    </row>
    <row r="280">
      <c r="C280" s="222"/>
    </row>
    <row r="281">
      <c r="C281" s="222"/>
    </row>
    <row r="282">
      <c r="C282" s="222"/>
    </row>
    <row r="283">
      <c r="C283" s="222"/>
    </row>
    <row r="284">
      <c r="C284" s="222"/>
    </row>
    <row r="285">
      <c r="C285" s="222"/>
    </row>
    <row r="286">
      <c r="C286" s="222"/>
    </row>
    <row r="287">
      <c r="C287" s="222"/>
    </row>
    <row r="288">
      <c r="C288" s="222"/>
    </row>
    <row r="289">
      <c r="C289" s="222"/>
    </row>
    <row r="290">
      <c r="C290" s="222"/>
    </row>
    <row r="291">
      <c r="C291" s="222"/>
    </row>
    <row r="292">
      <c r="C292" s="222"/>
    </row>
    <row r="293">
      <c r="C293" s="222"/>
    </row>
    <row r="294">
      <c r="C294" s="222"/>
    </row>
    <row r="295">
      <c r="C295" s="222"/>
    </row>
    <row r="296">
      <c r="C296" s="222"/>
    </row>
    <row r="297">
      <c r="C297" s="222"/>
    </row>
    <row r="298">
      <c r="C298" s="222"/>
    </row>
    <row r="299">
      <c r="C299" s="222"/>
    </row>
    <row r="300">
      <c r="C300" s="222"/>
    </row>
    <row r="301">
      <c r="C301" s="222"/>
    </row>
    <row r="302">
      <c r="C302" s="222"/>
    </row>
    <row r="303">
      <c r="C303" s="222"/>
    </row>
    <row r="304">
      <c r="C304" s="222"/>
    </row>
    <row r="305">
      <c r="C305" s="222"/>
    </row>
    <row r="306">
      <c r="C306" s="222"/>
    </row>
    <row r="307">
      <c r="C307" s="222"/>
    </row>
    <row r="308">
      <c r="C308" s="222"/>
    </row>
    <row r="309">
      <c r="C309" s="222"/>
    </row>
    <row r="310">
      <c r="C310" s="222"/>
    </row>
    <row r="311">
      <c r="C311" s="222"/>
    </row>
    <row r="312">
      <c r="C312" s="222"/>
    </row>
    <row r="313">
      <c r="C313" s="222"/>
    </row>
    <row r="314">
      <c r="C314" s="222"/>
    </row>
    <row r="315">
      <c r="C315" s="222"/>
    </row>
    <row r="316">
      <c r="C316" s="222"/>
    </row>
    <row r="317">
      <c r="C317" s="222"/>
    </row>
    <row r="318">
      <c r="C318" s="222"/>
    </row>
    <row r="319">
      <c r="C319" s="222"/>
    </row>
    <row r="320">
      <c r="C320" s="222"/>
    </row>
    <row r="321">
      <c r="C321" s="222"/>
    </row>
    <row r="322">
      <c r="C322" s="222"/>
    </row>
    <row r="323">
      <c r="C323" s="222"/>
    </row>
    <row r="324">
      <c r="C324" s="222"/>
    </row>
    <row r="325">
      <c r="C325" s="222"/>
    </row>
    <row r="326">
      <c r="C326" s="222"/>
    </row>
    <row r="327">
      <c r="C327" s="222"/>
    </row>
    <row r="328">
      <c r="C328" s="222"/>
    </row>
    <row r="329">
      <c r="C329" s="222"/>
    </row>
    <row r="330">
      <c r="C330" s="222"/>
    </row>
    <row r="331">
      <c r="C331" s="222"/>
    </row>
    <row r="332">
      <c r="C332" s="222"/>
    </row>
    <row r="333">
      <c r="C333" s="222"/>
    </row>
    <row r="334">
      <c r="C334" s="222"/>
    </row>
    <row r="335">
      <c r="C335" s="222"/>
    </row>
    <row r="336">
      <c r="C336" s="222"/>
    </row>
    <row r="337">
      <c r="C337" s="222"/>
    </row>
    <row r="338">
      <c r="C338" s="222"/>
    </row>
    <row r="339">
      <c r="C339" s="222"/>
    </row>
    <row r="340">
      <c r="C340" s="222"/>
    </row>
    <row r="341">
      <c r="C341" s="222"/>
    </row>
    <row r="342">
      <c r="C342" s="222"/>
    </row>
    <row r="343">
      <c r="C343" s="222"/>
    </row>
    <row r="344">
      <c r="C344" s="222"/>
    </row>
    <row r="345">
      <c r="C345" s="222"/>
    </row>
    <row r="346">
      <c r="C346" s="222"/>
    </row>
    <row r="347">
      <c r="C347" s="222"/>
    </row>
    <row r="348">
      <c r="C348" s="222"/>
    </row>
    <row r="349">
      <c r="C349" s="222"/>
    </row>
    <row r="350">
      <c r="C350" s="222"/>
    </row>
    <row r="351">
      <c r="C351" s="222"/>
    </row>
    <row r="352">
      <c r="C352" s="222"/>
    </row>
    <row r="353">
      <c r="C353" s="222"/>
    </row>
    <row r="354">
      <c r="C354" s="222"/>
    </row>
    <row r="355">
      <c r="C355" s="222"/>
    </row>
    <row r="356">
      <c r="C356" s="222"/>
    </row>
    <row r="357">
      <c r="C357" s="222"/>
    </row>
    <row r="358">
      <c r="C358" s="222"/>
    </row>
    <row r="359">
      <c r="C359" s="222"/>
    </row>
    <row r="360">
      <c r="C360" s="222"/>
    </row>
    <row r="361">
      <c r="C361" s="222"/>
    </row>
    <row r="362">
      <c r="C362" s="222"/>
    </row>
    <row r="363">
      <c r="C363" s="222"/>
    </row>
    <row r="364">
      <c r="C364" s="222"/>
    </row>
    <row r="365">
      <c r="C365" s="222"/>
    </row>
    <row r="366">
      <c r="C366" s="222"/>
    </row>
    <row r="367">
      <c r="C367" s="222"/>
    </row>
    <row r="368">
      <c r="C368" s="222"/>
    </row>
    <row r="369">
      <c r="C369" s="222"/>
    </row>
    <row r="370">
      <c r="C370" s="222"/>
    </row>
    <row r="371">
      <c r="C371" s="222"/>
    </row>
    <row r="372">
      <c r="C372" s="222"/>
    </row>
    <row r="373">
      <c r="C373" s="222"/>
    </row>
    <row r="374">
      <c r="C374" s="222"/>
    </row>
    <row r="375">
      <c r="C375" s="222"/>
    </row>
    <row r="376">
      <c r="C376" s="222"/>
    </row>
    <row r="377">
      <c r="C377" s="222"/>
    </row>
    <row r="378">
      <c r="C378" s="222"/>
    </row>
    <row r="379">
      <c r="C379" s="222"/>
    </row>
    <row r="380">
      <c r="C380" s="222"/>
    </row>
    <row r="381">
      <c r="C381" s="222"/>
    </row>
    <row r="382">
      <c r="C382" s="222"/>
    </row>
    <row r="383">
      <c r="C383" s="222"/>
    </row>
    <row r="384">
      <c r="C384" s="222"/>
    </row>
    <row r="385">
      <c r="C385" s="222"/>
    </row>
    <row r="386">
      <c r="C386" s="222"/>
    </row>
    <row r="387">
      <c r="C387" s="222"/>
    </row>
    <row r="388">
      <c r="C388" s="222"/>
    </row>
    <row r="389">
      <c r="C389" s="222"/>
    </row>
    <row r="390">
      <c r="C390" s="222"/>
    </row>
    <row r="391">
      <c r="C391" s="222"/>
    </row>
    <row r="392">
      <c r="C392" s="222"/>
    </row>
    <row r="393">
      <c r="C393" s="222"/>
    </row>
    <row r="394">
      <c r="C394" s="222"/>
    </row>
    <row r="395">
      <c r="C395" s="222"/>
    </row>
    <row r="396">
      <c r="C396" s="222"/>
    </row>
    <row r="397">
      <c r="C397" s="222"/>
    </row>
    <row r="398">
      <c r="C398" s="222"/>
    </row>
    <row r="399">
      <c r="C399" s="222"/>
    </row>
    <row r="400">
      <c r="C400" s="222"/>
    </row>
    <row r="401">
      <c r="C401" s="222"/>
    </row>
    <row r="402">
      <c r="C402" s="222"/>
    </row>
    <row r="403">
      <c r="C403" s="222"/>
    </row>
    <row r="404">
      <c r="C404" s="222"/>
    </row>
    <row r="405">
      <c r="C405" s="222"/>
    </row>
    <row r="406">
      <c r="C406" s="222"/>
    </row>
    <row r="407">
      <c r="C407" s="222"/>
    </row>
    <row r="408">
      <c r="C408" s="222"/>
    </row>
    <row r="409">
      <c r="C409" s="222"/>
    </row>
    <row r="410">
      <c r="C410" s="222"/>
    </row>
    <row r="411">
      <c r="C411" s="222"/>
    </row>
    <row r="412">
      <c r="C412" s="222"/>
    </row>
    <row r="413">
      <c r="C413" s="222"/>
    </row>
    <row r="414">
      <c r="C414" s="222"/>
    </row>
    <row r="415">
      <c r="C415" s="222"/>
    </row>
    <row r="416">
      <c r="C416" s="222"/>
    </row>
    <row r="417">
      <c r="C417" s="222"/>
    </row>
    <row r="418">
      <c r="C418" s="222"/>
    </row>
    <row r="419">
      <c r="C419" s="222"/>
    </row>
    <row r="420">
      <c r="C420" s="222"/>
    </row>
    <row r="421">
      <c r="C421" s="222"/>
    </row>
    <row r="422">
      <c r="C422" s="222"/>
    </row>
    <row r="423">
      <c r="C423" s="222"/>
    </row>
    <row r="424">
      <c r="C424" s="222"/>
    </row>
    <row r="425">
      <c r="C425" s="222"/>
    </row>
    <row r="426">
      <c r="C426" s="222"/>
    </row>
    <row r="427">
      <c r="C427" s="222"/>
    </row>
    <row r="428">
      <c r="C428" s="222"/>
    </row>
    <row r="429">
      <c r="C429" s="222"/>
    </row>
    <row r="430">
      <c r="C430" s="222"/>
    </row>
    <row r="431">
      <c r="C431" s="222"/>
    </row>
    <row r="432">
      <c r="C432" s="222"/>
    </row>
    <row r="433">
      <c r="C433" s="222"/>
    </row>
    <row r="434">
      <c r="C434" s="222"/>
    </row>
    <row r="435">
      <c r="C435" s="222"/>
    </row>
    <row r="436">
      <c r="C436" s="222"/>
    </row>
    <row r="437">
      <c r="C437" s="222"/>
    </row>
    <row r="438">
      <c r="C438" s="222"/>
    </row>
    <row r="439">
      <c r="C439" s="222"/>
    </row>
    <row r="440">
      <c r="C440" s="222"/>
    </row>
    <row r="441">
      <c r="C441" s="222"/>
    </row>
    <row r="442">
      <c r="C442" s="222"/>
    </row>
    <row r="443">
      <c r="C443" s="222"/>
    </row>
    <row r="444">
      <c r="C444" s="222"/>
    </row>
    <row r="445">
      <c r="C445" s="222"/>
    </row>
    <row r="446">
      <c r="C446" s="222"/>
    </row>
    <row r="447">
      <c r="C447" s="222"/>
    </row>
    <row r="448">
      <c r="C448" s="222"/>
    </row>
    <row r="449">
      <c r="C449" s="222"/>
    </row>
    <row r="450">
      <c r="C450" s="222"/>
    </row>
    <row r="451">
      <c r="C451" s="222"/>
    </row>
    <row r="452">
      <c r="C452" s="222"/>
    </row>
    <row r="453">
      <c r="C453" s="222"/>
    </row>
    <row r="454">
      <c r="C454" s="222"/>
    </row>
    <row r="455">
      <c r="C455" s="222"/>
    </row>
    <row r="456">
      <c r="C456" s="222"/>
    </row>
    <row r="457">
      <c r="C457" s="222"/>
    </row>
    <row r="458">
      <c r="C458" s="222"/>
    </row>
    <row r="459">
      <c r="C459" s="222"/>
    </row>
    <row r="460">
      <c r="C460" s="222"/>
    </row>
    <row r="461">
      <c r="C461" s="222"/>
    </row>
    <row r="462">
      <c r="C462" s="222"/>
    </row>
    <row r="463">
      <c r="C463" s="222"/>
    </row>
    <row r="464">
      <c r="C464" s="222"/>
    </row>
    <row r="465">
      <c r="C465" s="222"/>
    </row>
    <row r="466">
      <c r="C466" s="222"/>
    </row>
    <row r="467">
      <c r="C467" s="222"/>
    </row>
    <row r="468">
      <c r="C468" s="222"/>
    </row>
    <row r="469">
      <c r="C469" s="222"/>
    </row>
    <row r="470">
      <c r="C470" s="222"/>
    </row>
    <row r="471">
      <c r="C471" s="222"/>
    </row>
    <row r="472">
      <c r="C472" s="222"/>
    </row>
    <row r="473">
      <c r="C473" s="222"/>
    </row>
    <row r="474">
      <c r="C474" s="222"/>
    </row>
    <row r="475">
      <c r="C475" s="222"/>
    </row>
    <row r="476">
      <c r="C476" s="222"/>
    </row>
    <row r="477">
      <c r="C477" s="222"/>
    </row>
    <row r="478">
      <c r="C478" s="222"/>
    </row>
    <row r="479">
      <c r="C479" s="222"/>
    </row>
    <row r="480">
      <c r="C480" s="222"/>
    </row>
    <row r="481">
      <c r="C481" s="222"/>
    </row>
    <row r="482">
      <c r="C482" s="222"/>
    </row>
    <row r="483">
      <c r="C483" s="222"/>
    </row>
    <row r="484">
      <c r="C484" s="222"/>
    </row>
    <row r="485">
      <c r="C485" s="222"/>
    </row>
    <row r="486">
      <c r="C486" s="222"/>
    </row>
    <row r="487">
      <c r="C487" s="222"/>
    </row>
    <row r="488">
      <c r="C488" s="222"/>
    </row>
    <row r="489">
      <c r="C489" s="222"/>
    </row>
    <row r="490">
      <c r="C490" s="222"/>
    </row>
    <row r="491">
      <c r="C491" s="222"/>
    </row>
    <row r="492">
      <c r="C492" s="222"/>
    </row>
    <row r="493">
      <c r="C493" s="222"/>
    </row>
    <row r="494">
      <c r="C494" s="222"/>
    </row>
    <row r="495">
      <c r="C495" s="222"/>
    </row>
    <row r="496">
      <c r="C496" s="222"/>
    </row>
    <row r="497">
      <c r="C497" s="222"/>
    </row>
    <row r="498">
      <c r="C498" s="222"/>
    </row>
    <row r="499">
      <c r="C499" s="222"/>
    </row>
    <row r="500">
      <c r="C500" s="222"/>
    </row>
    <row r="501">
      <c r="C501" s="222"/>
    </row>
    <row r="502">
      <c r="C502" s="222"/>
    </row>
    <row r="503">
      <c r="C503" s="222"/>
    </row>
    <row r="504">
      <c r="C504" s="222"/>
    </row>
    <row r="505">
      <c r="C505" s="222"/>
    </row>
    <row r="506">
      <c r="C506" s="222"/>
    </row>
    <row r="507">
      <c r="C507" s="222"/>
    </row>
    <row r="508">
      <c r="C508" s="222"/>
    </row>
    <row r="509">
      <c r="C509" s="222"/>
    </row>
    <row r="510">
      <c r="C510" s="222"/>
    </row>
    <row r="511">
      <c r="C511" s="222"/>
    </row>
    <row r="512">
      <c r="C512" s="222"/>
    </row>
    <row r="513">
      <c r="C513" s="222"/>
    </row>
    <row r="514">
      <c r="C514" s="222"/>
    </row>
    <row r="515">
      <c r="C515" s="222"/>
    </row>
    <row r="516">
      <c r="C516" s="222"/>
    </row>
    <row r="517">
      <c r="C517" s="222"/>
    </row>
    <row r="518">
      <c r="C518" s="222"/>
    </row>
    <row r="519">
      <c r="C519" s="222"/>
    </row>
    <row r="520">
      <c r="C520" s="222"/>
    </row>
    <row r="521">
      <c r="C521" s="222"/>
    </row>
    <row r="522">
      <c r="C522" s="222"/>
    </row>
    <row r="523">
      <c r="C523" s="222"/>
    </row>
    <row r="524">
      <c r="C524" s="222"/>
    </row>
    <row r="525">
      <c r="C525" s="222"/>
    </row>
    <row r="526">
      <c r="C526" s="222"/>
    </row>
    <row r="527">
      <c r="C527" s="222"/>
    </row>
    <row r="528">
      <c r="C528" s="222"/>
    </row>
    <row r="529">
      <c r="C529" s="222"/>
    </row>
    <row r="530">
      <c r="C530" s="222"/>
    </row>
    <row r="531">
      <c r="C531" s="222"/>
    </row>
    <row r="532">
      <c r="C532" s="222"/>
    </row>
    <row r="533">
      <c r="C533" s="222"/>
    </row>
    <row r="534">
      <c r="C534" s="222"/>
    </row>
    <row r="535">
      <c r="C535" s="222"/>
    </row>
    <row r="536">
      <c r="C536" s="222"/>
    </row>
    <row r="537">
      <c r="C537" s="222"/>
    </row>
    <row r="538">
      <c r="C538" s="222"/>
    </row>
    <row r="539">
      <c r="C539" s="222"/>
    </row>
    <row r="540">
      <c r="C540" s="222"/>
    </row>
    <row r="541">
      <c r="C541" s="222"/>
    </row>
    <row r="542">
      <c r="C542" s="222"/>
    </row>
    <row r="543">
      <c r="C543" s="222"/>
    </row>
    <row r="544">
      <c r="C544" s="222"/>
    </row>
    <row r="545">
      <c r="C545" s="222"/>
    </row>
    <row r="546">
      <c r="C546" s="222"/>
    </row>
    <row r="547">
      <c r="C547" s="222"/>
    </row>
    <row r="548">
      <c r="C548" s="222"/>
    </row>
    <row r="549">
      <c r="C549" s="222"/>
    </row>
    <row r="550">
      <c r="C550" s="222"/>
    </row>
    <row r="551">
      <c r="C551" s="222"/>
    </row>
    <row r="552">
      <c r="C552" s="222"/>
    </row>
    <row r="553">
      <c r="C553" s="222"/>
    </row>
    <row r="554">
      <c r="C554" s="222"/>
    </row>
    <row r="555">
      <c r="C555" s="222"/>
    </row>
    <row r="556">
      <c r="C556" s="222"/>
    </row>
    <row r="557">
      <c r="C557" s="222"/>
    </row>
    <row r="558">
      <c r="C558" s="222"/>
    </row>
    <row r="559">
      <c r="C559" s="222"/>
    </row>
    <row r="560">
      <c r="C560" s="222"/>
    </row>
    <row r="561">
      <c r="C561" s="222"/>
    </row>
    <row r="562">
      <c r="C562" s="222"/>
    </row>
    <row r="563">
      <c r="C563" s="222"/>
    </row>
    <row r="564">
      <c r="C564" s="222"/>
    </row>
    <row r="565">
      <c r="C565" s="222"/>
    </row>
    <row r="566">
      <c r="C566" s="222"/>
    </row>
    <row r="567">
      <c r="C567" s="222"/>
    </row>
    <row r="568">
      <c r="C568" s="222"/>
    </row>
    <row r="569">
      <c r="C569" s="222"/>
    </row>
    <row r="570">
      <c r="C570" s="222"/>
    </row>
    <row r="571">
      <c r="C571" s="222"/>
    </row>
    <row r="572">
      <c r="C572" s="222"/>
    </row>
    <row r="573">
      <c r="C573" s="222"/>
    </row>
    <row r="574">
      <c r="C574" s="222"/>
    </row>
    <row r="575">
      <c r="C575" s="222"/>
    </row>
    <row r="576">
      <c r="C576" s="222"/>
    </row>
    <row r="577">
      <c r="C577" s="222"/>
    </row>
    <row r="578">
      <c r="C578" s="222"/>
    </row>
    <row r="579">
      <c r="C579" s="222"/>
    </row>
    <row r="580">
      <c r="C580" s="222"/>
    </row>
    <row r="581">
      <c r="C581" s="222"/>
    </row>
    <row r="582">
      <c r="C582" s="222"/>
    </row>
    <row r="583">
      <c r="C583" s="222"/>
    </row>
    <row r="584">
      <c r="C584" s="222"/>
    </row>
    <row r="585">
      <c r="C585" s="222"/>
    </row>
    <row r="586">
      <c r="C586" s="222"/>
    </row>
    <row r="587">
      <c r="C587" s="222"/>
    </row>
    <row r="588">
      <c r="C588" s="222"/>
    </row>
    <row r="589">
      <c r="C589" s="222"/>
    </row>
    <row r="590">
      <c r="C590" s="222"/>
    </row>
    <row r="591">
      <c r="C591" s="222"/>
    </row>
    <row r="592">
      <c r="C592" s="222"/>
    </row>
    <row r="593">
      <c r="C593" s="222"/>
    </row>
    <row r="594">
      <c r="C594" s="222"/>
    </row>
    <row r="595">
      <c r="C595" s="222"/>
    </row>
    <row r="596">
      <c r="C596" s="222"/>
    </row>
    <row r="597">
      <c r="C597" s="222"/>
    </row>
    <row r="598">
      <c r="C598" s="222"/>
    </row>
    <row r="599">
      <c r="C599" s="222"/>
    </row>
    <row r="600">
      <c r="C600" s="222"/>
    </row>
    <row r="601">
      <c r="C601" s="222"/>
    </row>
    <row r="602">
      <c r="C602" s="222"/>
    </row>
    <row r="603">
      <c r="C603" s="222"/>
    </row>
    <row r="604">
      <c r="C604" s="222"/>
    </row>
    <row r="605">
      <c r="C605" s="222"/>
    </row>
    <row r="606">
      <c r="C606" s="222"/>
    </row>
    <row r="607">
      <c r="C607" s="222"/>
    </row>
    <row r="608">
      <c r="C608" s="222"/>
    </row>
    <row r="609">
      <c r="C609" s="222"/>
    </row>
    <row r="610">
      <c r="C610" s="222"/>
    </row>
    <row r="611">
      <c r="C611" s="222"/>
    </row>
    <row r="612">
      <c r="C612" s="222"/>
    </row>
    <row r="613">
      <c r="C613" s="222"/>
    </row>
    <row r="614">
      <c r="C614" s="222"/>
    </row>
    <row r="615">
      <c r="C615" s="222"/>
    </row>
    <row r="616">
      <c r="C616" s="222"/>
    </row>
    <row r="617">
      <c r="C617" s="222"/>
    </row>
    <row r="618">
      <c r="C618" s="222"/>
    </row>
    <row r="619">
      <c r="C619" s="222"/>
    </row>
    <row r="620">
      <c r="C620" s="222"/>
    </row>
    <row r="621">
      <c r="C621" s="222"/>
    </row>
    <row r="622">
      <c r="C622" s="222"/>
    </row>
    <row r="623">
      <c r="C623" s="222"/>
    </row>
    <row r="624">
      <c r="C624" s="222"/>
    </row>
    <row r="625">
      <c r="C625" s="222"/>
    </row>
    <row r="626">
      <c r="C626" s="222"/>
    </row>
    <row r="627">
      <c r="C627" s="222"/>
    </row>
    <row r="628">
      <c r="C628" s="222"/>
    </row>
    <row r="629">
      <c r="C629" s="222"/>
    </row>
    <row r="630">
      <c r="C630" s="222"/>
    </row>
    <row r="631">
      <c r="C631" s="222"/>
    </row>
    <row r="632">
      <c r="C632" s="222"/>
    </row>
    <row r="633">
      <c r="C633" s="222"/>
    </row>
    <row r="634">
      <c r="C634" s="222"/>
    </row>
    <row r="635">
      <c r="C635" s="222"/>
    </row>
    <row r="636">
      <c r="C636" s="222"/>
    </row>
    <row r="637">
      <c r="C637" s="222"/>
    </row>
    <row r="638">
      <c r="C638" s="222"/>
    </row>
    <row r="639">
      <c r="C639" s="222"/>
    </row>
    <row r="640">
      <c r="C640" s="222"/>
    </row>
    <row r="641">
      <c r="C641" s="222"/>
    </row>
    <row r="642">
      <c r="C642" s="222"/>
    </row>
    <row r="643">
      <c r="C643" s="222"/>
    </row>
    <row r="644">
      <c r="C644" s="222"/>
    </row>
    <row r="645">
      <c r="C645" s="222"/>
    </row>
    <row r="646">
      <c r="C646" s="222"/>
    </row>
    <row r="647">
      <c r="C647" s="222"/>
    </row>
    <row r="648">
      <c r="C648" s="222"/>
    </row>
    <row r="649">
      <c r="C649" s="222"/>
    </row>
    <row r="650">
      <c r="C650" s="222"/>
    </row>
    <row r="651">
      <c r="C651" s="222"/>
    </row>
    <row r="652">
      <c r="C652" s="222"/>
    </row>
    <row r="653">
      <c r="C653" s="222"/>
    </row>
    <row r="654">
      <c r="C654" s="222"/>
    </row>
    <row r="655">
      <c r="C655" s="222"/>
    </row>
    <row r="656">
      <c r="C656" s="222"/>
    </row>
    <row r="657">
      <c r="C657" s="222"/>
    </row>
    <row r="658">
      <c r="C658" s="222"/>
    </row>
    <row r="659">
      <c r="C659" s="222"/>
    </row>
    <row r="660">
      <c r="C660" s="222"/>
    </row>
    <row r="661">
      <c r="C661" s="222"/>
    </row>
    <row r="662">
      <c r="C662" s="222"/>
    </row>
    <row r="663">
      <c r="C663" s="222"/>
    </row>
    <row r="664">
      <c r="C664" s="222"/>
    </row>
    <row r="665">
      <c r="C665" s="222"/>
    </row>
    <row r="666">
      <c r="C666" s="222"/>
    </row>
    <row r="667">
      <c r="C667" s="222"/>
    </row>
    <row r="668">
      <c r="C668" s="222"/>
    </row>
    <row r="669">
      <c r="C669" s="222"/>
    </row>
    <row r="670">
      <c r="C670" s="222"/>
    </row>
    <row r="671">
      <c r="C671" s="222"/>
    </row>
    <row r="672">
      <c r="C672" s="222"/>
    </row>
    <row r="673">
      <c r="C673" s="222"/>
    </row>
    <row r="674">
      <c r="C674" s="222"/>
    </row>
    <row r="675">
      <c r="C675" s="222"/>
    </row>
    <row r="676">
      <c r="C676" s="222"/>
    </row>
    <row r="677">
      <c r="C677" s="222"/>
    </row>
    <row r="678">
      <c r="C678" s="222"/>
    </row>
    <row r="679">
      <c r="C679" s="222"/>
    </row>
    <row r="680">
      <c r="C680" s="222"/>
    </row>
    <row r="681">
      <c r="C681" s="222"/>
    </row>
    <row r="682">
      <c r="C682" s="222"/>
    </row>
    <row r="683">
      <c r="C683" s="222"/>
    </row>
    <row r="684">
      <c r="C684" s="222"/>
    </row>
    <row r="685">
      <c r="C685" s="222"/>
    </row>
    <row r="686">
      <c r="C686" s="222"/>
    </row>
    <row r="687">
      <c r="C687" s="222"/>
    </row>
    <row r="688">
      <c r="C688" s="222"/>
    </row>
    <row r="689">
      <c r="C689" s="222"/>
    </row>
    <row r="690">
      <c r="C690" s="222"/>
    </row>
    <row r="691">
      <c r="C691" s="222"/>
    </row>
    <row r="692">
      <c r="C692" s="222"/>
    </row>
    <row r="693">
      <c r="C693" s="222"/>
    </row>
    <row r="694">
      <c r="C694" s="222"/>
    </row>
    <row r="695">
      <c r="C695" s="222"/>
    </row>
    <row r="696">
      <c r="C696" s="222"/>
    </row>
    <row r="697">
      <c r="C697" s="222"/>
    </row>
    <row r="698">
      <c r="C698" s="222"/>
    </row>
    <row r="699">
      <c r="C699" s="222"/>
    </row>
    <row r="700">
      <c r="C700" s="222"/>
    </row>
    <row r="701">
      <c r="C701" s="222"/>
    </row>
    <row r="702">
      <c r="C702" s="222"/>
    </row>
    <row r="703">
      <c r="C703" s="222"/>
    </row>
    <row r="704">
      <c r="C704" s="222"/>
    </row>
    <row r="705">
      <c r="C705" s="222"/>
    </row>
    <row r="706">
      <c r="C706" s="222"/>
    </row>
    <row r="707">
      <c r="C707" s="222"/>
    </row>
    <row r="708">
      <c r="C708" s="222"/>
    </row>
    <row r="709">
      <c r="C709" s="222"/>
    </row>
    <row r="710">
      <c r="C710" s="222"/>
    </row>
    <row r="711">
      <c r="C711" s="222"/>
    </row>
    <row r="712">
      <c r="C712" s="222"/>
    </row>
    <row r="713">
      <c r="C713" s="222"/>
    </row>
    <row r="714">
      <c r="C714" s="222"/>
    </row>
    <row r="715">
      <c r="C715" s="222"/>
    </row>
    <row r="716">
      <c r="C716" s="222"/>
    </row>
    <row r="717">
      <c r="C717" s="222"/>
    </row>
    <row r="718">
      <c r="C718" s="222"/>
    </row>
    <row r="719">
      <c r="C719" s="222"/>
    </row>
    <row r="720">
      <c r="C720" s="222"/>
    </row>
    <row r="721">
      <c r="C721" s="222"/>
    </row>
    <row r="722">
      <c r="C722" s="222"/>
    </row>
    <row r="723">
      <c r="C723" s="222"/>
    </row>
    <row r="724">
      <c r="C724" s="222"/>
    </row>
    <row r="725">
      <c r="C725" s="222"/>
    </row>
    <row r="726">
      <c r="C726" s="222"/>
    </row>
    <row r="727">
      <c r="C727" s="222"/>
    </row>
    <row r="728">
      <c r="C728" s="222"/>
    </row>
    <row r="729">
      <c r="C729" s="222"/>
    </row>
    <row r="730">
      <c r="C730" s="222"/>
    </row>
    <row r="731">
      <c r="C731" s="222"/>
    </row>
    <row r="732">
      <c r="C732" s="222"/>
    </row>
    <row r="733">
      <c r="C733" s="222"/>
    </row>
    <row r="734">
      <c r="C734" s="222"/>
    </row>
    <row r="735">
      <c r="C735" s="222"/>
    </row>
    <row r="736">
      <c r="C736" s="222"/>
    </row>
    <row r="737">
      <c r="C737" s="222"/>
    </row>
    <row r="738">
      <c r="C738" s="222"/>
    </row>
    <row r="739">
      <c r="C739" s="222"/>
    </row>
    <row r="740">
      <c r="C740" s="222"/>
    </row>
    <row r="741">
      <c r="C741" s="222"/>
    </row>
    <row r="742">
      <c r="C742" s="222"/>
    </row>
    <row r="743">
      <c r="C743" s="222"/>
    </row>
    <row r="744">
      <c r="C744" s="222"/>
    </row>
    <row r="745">
      <c r="C745" s="222"/>
    </row>
    <row r="746">
      <c r="C746" s="222"/>
    </row>
    <row r="747">
      <c r="C747" s="222"/>
    </row>
    <row r="748">
      <c r="C748" s="222"/>
    </row>
    <row r="749">
      <c r="C749" s="222"/>
    </row>
    <row r="750">
      <c r="C750" s="222"/>
    </row>
    <row r="751">
      <c r="C751" s="222"/>
    </row>
    <row r="752">
      <c r="C752" s="222"/>
    </row>
    <row r="753">
      <c r="C753" s="222"/>
    </row>
    <row r="754">
      <c r="C754" s="222"/>
    </row>
    <row r="755">
      <c r="C755" s="222"/>
    </row>
    <row r="756">
      <c r="C756" s="222"/>
    </row>
    <row r="757">
      <c r="C757" s="222"/>
    </row>
    <row r="758">
      <c r="C758" s="222"/>
    </row>
    <row r="759">
      <c r="C759" s="222"/>
    </row>
    <row r="760">
      <c r="C760" s="222"/>
    </row>
    <row r="761">
      <c r="C761" s="222"/>
    </row>
    <row r="762">
      <c r="C762" s="222"/>
    </row>
    <row r="763">
      <c r="C763" s="222"/>
    </row>
    <row r="764">
      <c r="C764" s="222"/>
    </row>
    <row r="765">
      <c r="C765" s="222"/>
    </row>
    <row r="766">
      <c r="C766" s="222"/>
    </row>
    <row r="767">
      <c r="C767" s="222"/>
    </row>
    <row r="768">
      <c r="C768" s="222"/>
    </row>
    <row r="769">
      <c r="C769" s="222"/>
    </row>
    <row r="770">
      <c r="C770" s="222"/>
    </row>
    <row r="771">
      <c r="C771" s="222"/>
    </row>
    <row r="772">
      <c r="C772" s="222"/>
    </row>
    <row r="773">
      <c r="C773" s="222"/>
    </row>
    <row r="774">
      <c r="C774" s="222"/>
    </row>
    <row r="775">
      <c r="C775" s="222"/>
    </row>
    <row r="776">
      <c r="C776" s="222"/>
    </row>
    <row r="777">
      <c r="C777" s="222"/>
    </row>
    <row r="778">
      <c r="C778" s="222"/>
    </row>
    <row r="779">
      <c r="C779" s="222"/>
    </row>
    <row r="780">
      <c r="C780" s="222"/>
    </row>
    <row r="781">
      <c r="C781" s="222"/>
    </row>
    <row r="782">
      <c r="C782" s="222"/>
    </row>
    <row r="783">
      <c r="C783" s="222"/>
    </row>
    <row r="784">
      <c r="C784" s="222"/>
    </row>
    <row r="785">
      <c r="C785" s="222"/>
    </row>
    <row r="786">
      <c r="C786" s="222"/>
    </row>
    <row r="787">
      <c r="C787" s="222"/>
    </row>
    <row r="788">
      <c r="C788" s="222"/>
    </row>
    <row r="789">
      <c r="C789" s="222"/>
    </row>
    <row r="790">
      <c r="C790" s="222"/>
    </row>
    <row r="791">
      <c r="C791" s="222"/>
    </row>
    <row r="792">
      <c r="C792" s="222"/>
    </row>
    <row r="793">
      <c r="C793" s="222"/>
    </row>
    <row r="794">
      <c r="C794" s="222"/>
    </row>
    <row r="795">
      <c r="C795" s="222"/>
    </row>
    <row r="796">
      <c r="C796" s="222"/>
    </row>
    <row r="797">
      <c r="C797" s="222"/>
    </row>
    <row r="798">
      <c r="C798" s="222"/>
    </row>
    <row r="799">
      <c r="C799" s="222"/>
    </row>
    <row r="800">
      <c r="C800" s="222"/>
    </row>
    <row r="801">
      <c r="C801" s="222"/>
    </row>
    <row r="802">
      <c r="C802" s="222"/>
    </row>
    <row r="803">
      <c r="C803" s="222"/>
    </row>
    <row r="804">
      <c r="C804" s="222"/>
    </row>
    <row r="805">
      <c r="C805" s="222"/>
    </row>
    <row r="806">
      <c r="C806" s="222"/>
    </row>
    <row r="807">
      <c r="C807" s="222"/>
    </row>
    <row r="808">
      <c r="C808" s="222"/>
    </row>
    <row r="809">
      <c r="C809" s="222"/>
    </row>
    <row r="810">
      <c r="C810" s="222"/>
    </row>
    <row r="811">
      <c r="C811" s="222"/>
    </row>
    <row r="812">
      <c r="C812" s="222"/>
    </row>
    <row r="813">
      <c r="C813" s="222"/>
    </row>
    <row r="814">
      <c r="C814" s="222"/>
    </row>
    <row r="815">
      <c r="C815" s="222"/>
    </row>
    <row r="816">
      <c r="C816" s="222"/>
    </row>
    <row r="817">
      <c r="C817" s="222"/>
    </row>
    <row r="818">
      <c r="C818" s="222"/>
    </row>
    <row r="819">
      <c r="C819" s="222"/>
    </row>
    <row r="820">
      <c r="C820" s="222"/>
    </row>
    <row r="821">
      <c r="C821" s="222"/>
    </row>
    <row r="822">
      <c r="C822" s="222"/>
    </row>
    <row r="823">
      <c r="C823" s="222"/>
    </row>
    <row r="824">
      <c r="C824" s="222"/>
    </row>
    <row r="825">
      <c r="C825" s="222"/>
    </row>
    <row r="826">
      <c r="C826" s="222"/>
    </row>
    <row r="827">
      <c r="C827" s="222"/>
    </row>
    <row r="828">
      <c r="C828" s="222"/>
    </row>
    <row r="829">
      <c r="C829" s="222"/>
    </row>
    <row r="830">
      <c r="C830" s="222"/>
    </row>
    <row r="831">
      <c r="C831" s="222"/>
    </row>
    <row r="832">
      <c r="C832" s="222"/>
    </row>
    <row r="833">
      <c r="C833" s="222"/>
    </row>
    <row r="834">
      <c r="C834" s="222"/>
    </row>
    <row r="835">
      <c r="C835" s="222"/>
    </row>
    <row r="836">
      <c r="C836" s="222"/>
    </row>
    <row r="837">
      <c r="C837" s="222"/>
    </row>
    <row r="838">
      <c r="C838" s="222"/>
    </row>
    <row r="839">
      <c r="C839" s="222"/>
    </row>
    <row r="840">
      <c r="C840" s="222"/>
    </row>
    <row r="841">
      <c r="C841" s="222"/>
    </row>
    <row r="842">
      <c r="C842" s="222"/>
    </row>
    <row r="843">
      <c r="C843" s="222"/>
    </row>
    <row r="844">
      <c r="C844" s="222"/>
    </row>
    <row r="845">
      <c r="C845" s="222"/>
    </row>
    <row r="846">
      <c r="C846" s="222"/>
    </row>
    <row r="847">
      <c r="C847" s="222"/>
    </row>
    <row r="848">
      <c r="C848" s="222"/>
    </row>
    <row r="849">
      <c r="C849" s="222"/>
    </row>
    <row r="850">
      <c r="C850" s="222"/>
    </row>
    <row r="851">
      <c r="C851" s="222"/>
    </row>
    <row r="852">
      <c r="C852" s="222"/>
    </row>
    <row r="853">
      <c r="C853" s="222"/>
    </row>
    <row r="854">
      <c r="C854" s="222"/>
    </row>
    <row r="855">
      <c r="C855" s="222"/>
    </row>
    <row r="856">
      <c r="C856" s="222"/>
    </row>
    <row r="857">
      <c r="C857" s="222"/>
    </row>
    <row r="858">
      <c r="C858" s="222"/>
    </row>
    <row r="859">
      <c r="C859" s="222"/>
    </row>
    <row r="860">
      <c r="C860" s="222"/>
    </row>
    <row r="861">
      <c r="C861" s="222"/>
    </row>
    <row r="862">
      <c r="C862" s="222"/>
    </row>
    <row r="863">
      <c r="C863" s="222"/>
    </row>
    <row r="864">
      <c r="C864" s="222"/>
    </row>
    <row r="865">
      <c r="C865" s="222"/>
    </row>
    <row r="866">
      <c r="C866" s="222"/>
    </row>
    <row r="867">
      <c r="C867" s="222"/>
    </row>
    <row r="868">
      <c r="C868" s="222"/>
    </row>
    <row r="869">
      <c r="C869" s="222"/>
    </row>
    <row r="870">
      <c r="C870" s="222"/>
    </row>
    <row r="871">
      <c r="C871" s="222"/>
    </row>
    <row r="872">
      <c r="C872" s="222"/>
    </row>
    <row r="873">
      <c r="C873" s="222"/>
    </row>
    <row r="874">
      <c r="C874" s="222"/>
    </row>
    <row r="875">
      <c r="C875" s="222"/>
    </row>
    <row r="876">
      <c r="C876" s="222"/>
    </row>
    <row r="877">
      <c r="C877" s="222"/>
    </row>
    <row r="878">
      <c r="C878" s="222"/>
    </row>
    <row r="879">
      <c r="C879" s="222"/>
    </row>
    <row r="880">
      <c r="C880" s="222"/>
    </row>
    <row r="881">
      <c r="C881" s="222"/>
    </row>
    <row r="882">
      <c r="C882" s="222"/>
    </row>
    <row r="883">
      <c r="C883" s="222"/>
    </row>
    <row r="884">
      <c r="C884" s="222"/>
    </row>
    <row r="885">
      <c r="C885" s="222"/>
    </row>
    <row r="886">
      <c r="C886" s="222"/>
    </row>
    <row r="887">
      <c r="C887" s="222"/>
    </row>
    <row r="888">
      <c r="C888" s="222"/>
    </row>
    <row r="889">
      <c r="C889" s="222"/>
    </row>
    <row r="890">
      <c r="C890" s="222"/>
    </row>
    <row r="891">
      <c r="C891" s="222"/>
    </row>
    <row r="892">
      <c r="C892" s="222"/>
    </row>
    <row r="893">
      <c r="C893" s="222"/>
    </row>
    <row r="894">
      <c r="C894" s="222"/>
    </row>
    <row r="895">
      <c r="C895" s="222"/>
    </row>
    <row r="896">
      <c r="C896" s="222"/>
    </row>
    <row r="897">
      <c r="C897" s="222"/>
    </row>
    <row r="898">
      <c r="C898" s="222"/>
    </row>
    <row r="899">
      <c r="C899" s="222"/>
    </row>
    <row r="900">
      <c r="C900" s="222"/>
    </row>
    <row r="901">
      <c r="C901" s="222"/>
    </row>
    <row r="902">
      <c r="C902" s="222"/>
    </row>
    <row r="903">
      <c r="C903" s="222"/>
    </row>
    <row r="904">
      <c r="C904" s="222"/>
    </row>
    <row r="905">
      <c r="C905" s="222"/>
    </row>
    <row r="906">
      <c r="C906" s="222"/>
    </row>
    <row r="907">
      <c r="C907" s="222"/>
    </row>
    <row r="908">
      <c r="C908" s="222"/>
    </row>
    <row r="909">
      <c r="C909" s="222"/>
    </row>
    <row r="910">
      <c r="C910" s="222"/>
    </row>
    <row r="911">
      <c r="C911" s="222"/>
    </row>
    <row r="912">
      <c r="C912" s="222"/>
    </row>
    <row r="913">
      <c r="C913" s="222"/>
    </row>
    <row r="914">
      <c r="C914" s="222"/>
    </row>
    <row r="915">
      <c r="C915" s="222"/>
    </row>
    <row r="916">
      <c r="C916" s="222"/>
    </row>
    <row r="917">
      <c r="C917" s="222"/>
    </row>
    <row r="918">
      <c r="C918" s="222"/>
    </row>
    <row r="919">
      <c r="C919" s="222"/>
    </row>
    <row r="920">
      <c r="C920" s="222"/>
    </row>
    <row r="921">
      <c r="C921" s="222"/>
    </row>
    <row r="922">
      <c r="C922" s="222"/>
    </row>
    <row r="923">
      <c r="C923" s="222"/>
    </row>
    <row r="924">
      <c r="C924" s="222"/>
    </row>
    <row r="925">
      <c r="C925" s="222"/>
    </row>
    <row r="926">
      <c r="C926" s="222"/>
    </row>
    <row r="927">
      <c r="C927" s="222"/>
    </row>
    <row r="928">
      <c r="C928" s="222"/>
    </row>
    <row r="929">
      <c r="C929" s="222"/>
    </row>
    <row r="930">
      <c r="C930" s="222"/>
    </row>
    <row r="931">
      <c r="C931" s="222"/>
    </row>
    <row r="932">
      <c r="C932" s="222"/>
    </row>
    <row r="933">
      <c r="C933" s="222"/>
    </row>
    <row r="934">
      <c r="C934" s="222"/>
    </row>
    <row r="935">
      <c r="C935" s="222"/>
    </row>
    <row r="936">
      <c r="C936" s="222"/>
    </row>
    <row r="937">
      <c r="C937" s="222"/>
    </row>
    <row r="938">
      <c r="C938" s="222"/>
    </row>
    <row r="939">
      <c r="C939" s="222"/>
    </row>
    <row r="940">
      <c r="C940" s="222"/>
    </row>
    <row r="941">
      <c r="C941" s="222"/>
    </row>
    <row r="942">
      <c r="C942" s="222"/>
    </row>
    <row r="943">
      <c r="C943" s="222"/>
    </row>
    <row r="944">
      <c r="C944" s="222"/>
    </row>
    <row r="945">
      <c r="C945" s="222"/>
    </row>
    <row r="946">
      <c r="C946" s="222"/>
    </row>
    <row r="947">
      <c r="C947" s="222"/>
    </row>
    <row r="948">
      <c r="C948" s="222"/>
    </row>
    <row r="949">
      <c r="C949" s="222"/>
    </row>
    <row r="950">
      <c r="C950" s="222"/>
    </row>
    <row r="951">
      <c r="C951" s="222"/>
    </row>
    <row r="952">
      <c r="C952" s="222"/>
    </row>
    <row r="953">
      <c r="C953" s="222"/>
    </row>
    <row r="954">
      <c r="C954" s="222"/>
    </row>
    <row r="955">
      <c r="C955" s="222"/>
    </row>
    <row r="956">
      <c r="C956" s="222"/>
    </row>
    <row r="957">
      <c r="C957" s="222"/>
    </row>
    <row r="958">
      <c r="C958" s="222"/>
    </row>
    <row r="959">
      <c r="C959" s="222"/>
    </row>
    <row r="960">
      <c r="C960" s="222"/>
    </row>
    <row r="961">
      <c r="C961" s="222"/>
    </row>
    <row r="962">
      <c r="C962" s="222"/>
    </row>
    <row r="963">
      <c r="C963" s="222"/>
    </row>
    <row r="964">
      <c r="C964" s="222"/>
    </row>
    <row r="965">
      <c r="C965" s="222"/>
    </row>
    <row r="966">
      <c r="C966" s="222"/>
    </row>
    <row r="967">
      <c r="C967" s="222"/>
    </row>
    <row r="968">
      <c r="C968" s="222"/>
    </row>
    <row r="969">
      <c r="C969" s="222"/>
    </row>
    <row r="970">
      <c r="C970" s="222"/>
    </row>
    <row r="971">
      <c r="C971" s="222"/>
    </row>
    <row r="972">
      <c r="C972" s="222"/>
    </row>
    <row r="973">
      <c r="C973" s="222"/>
    </row>
    <row r="974">
      <c r="C974" s="222"/>
    </row>
    <row r="975">
      <c r="C975" s="222"/>
    </row>
    <row r="976">
      <c r="C976" s="222"/>
    </row>
    <row r="977">
      <c r="C977" s="222"/>
    </row>
    <row r="978">
      <c r="C978" s="222"/>
    </row>
    <row r="979">
      <c r="C979" s="222"/>
    </row>
    <row r="980">
      <c r="C980" s="222"/>
    </row>
    <row r="981">
      <c r="C981" s="222"/>
    </row>
    <row r="982">
      <c r="C982" s="222"/>
    </row>
    <row r="983">
      <c r="C983" s="222"/>
    </row>
    <row r="984">
      <c r="C984" s="222"/>
    </row>
    <row r="985">
      <c r="C985" s="222"/>
    </row>
    <row r="986">
      <c r="C986" s="222"/>
    </row>
    <row r="987">
      <c r="C987" s="222"/>
    </row>
    <row r="988">
      <c r="C988" s="222"/>
    </row>
    <row r="989">
      <c r="C989" s="222"/>
    </row>
    <row r="990">
      <c r="C990" s="222"/>
    </row>
    <row r="991">
      <c r="C991" s="222"/>
    </row>
    <row r="992">
      <c r="C992" s="222"/>
    </row>
    <row r="993">
      <c r="C993" s="222"/>
    </row>
    <row r="994">
      <c r="C994" s="222"/>
    </row>
    <row r="995">
      <c r="C995" s="222"/>
    </row>
    <row r="996">
      <c r="C996" s="222"/>
    </row>
    <row r="997">
      <c r="C997" s="222"/>
    </row>
    <row r="998">
      <c r="C998" s="222"/>
    </row>
    <row r="999">
      <c r="C999" s="222"/>
    </row>
    <row r="1000">
      <c r="C1000" s="2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78"/>
    <col customWidth="1" min="2" max="2" width="10.78"/>
    <col customWidth="1" min="3" max="3" width="26.78"/>
    <col customWidth="1" min="4" max="4" width="31.56"/>
    <col customWidth="1" min="5" max="5" width="5.11"/>
    <col customWidth="1" min="6" max="6" width="36.22"/>
    <col customWidth="1" min="7" max="9" width="16.78"/>
    <col customWidth="1" min="10" max="10" width="39.33"/>
    <col customWidth="1" min="11" max="11" width="17.22"/>
    <col customWidth="1" min="12" max="12" width="15.22"/>
    <col customWidth="1" min="13" max="13" width="24.67"/>
    <col customWidth="1" min="14" max="14" width="55.33"/>
    <col customWidth="1" min="15" max="15" width="31.56"/>
    <col customWidth="1" min="16" max="20" width="16.78"/>
  </cols>
  <sheetData>
    <row r="1">
      <c r="A1" s="226" t="s">
        <v>0</v>
      </c>
      <c r="B1" s="227" t="s">
        <v>299</v>
      </c>
      <c r="C1" s="1" t="s">
        <v>300</v>
      </c>
      <c r="D1" s="1" t="s">
        <v>1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228" t="s">
        <v>306</v>
      </c>
      <c r="K1" s="228" t="s">
        <v>307</v>
      </c>
      <c r="L1" s="228" t="s">
        <v>308</v>
      </c>
      <c r="M1" s="228" t="s">
        <v>309</v>
      </c>
      <c r="N1" s="1" t="s">
        <v>310</v>
      </c>
      <c r="O1" s="221" t="str">
        <f t="array" ref="O1:O136">D:D</f>
        <v>Dirección de correo electrónico</v>
      </c>
      <c r="P1" s="229" t="str">
        <f t="array" ref="P1:P136">B:B</f>
        <v>DNI </v>
      </c>
      <c r="Q1" s="181" t="s">
        <v>311</v>
      </c>
    </row>
    <row r="2">
      <c r="A2" s="2">
        <v>46050.71584261574</v>
      </c>
      <c r="B2" s="3">
        <v>4.6388761E7</v>
      </c>
      <c r="C2" s="3" t="s">
        <v>312</v>
      </c>
      <c r="D2" s="3" t="s">
        <v>313</v>
      </c>
      <c r="E2" s="3">
        <v>20.0</v>
      </c>
      <c r="F2" s="3" t="s">
        <v>314</v>
      </c>
      <c r="G2" s="3">
        <v>3.754522753E9</v>
      </c>
      <c r="H2" s="183">
        <v>38392.0</v>
      </c>
      <c r="I2" s="3" t="s">
        <v>154</v>
      </c>
      <c r="J2" s="3" t="s">
        <v>315</v>
      </c>
      <c r="L2" s="3">
        <v>2.7463887611E10</v>
      </c>
      <c r="M2" s="3" t="s">
        <v>316</v>
      </c>
      <c r="O2" s="221" t="s">
        <v>313</v>
      </c>
      <c r="P2" s="221">
        <v>4.6388761E7</v>
      </c>
    </row>
    <row r="3">
      <c r="A3" s="2">
        <v>46050.71880133102</v>
      </c>
      <c r="B3" s="3">
        <v>4.2715605E7</v>
      </c>
      <c r="C3" s="3" t="s">
        <v>317</v>
      </c>
      <c r="D3" s="3" t="s">
        <v>318</v>
      </c>
      <c r="E3" s="3">
        <v>25.0</v>
      </c>
      <c r="F3" s="3" t="s">
        <v>314</v>
      </c>
      <c r="G3" s="3">
        <v>3.754439412E9</v>
      </c>
      <c r="H3" s="183">
        <v>36663.0</v>
      </c>
      <c r="I3" s="3" t="s">
        <v>154</v>
      </c>
      <c r="J3" s="3" t="s">
        <v>315</v>
      </c>
      <c r="L3" s="3">
        <v>2.0426156053E10</v>
      </c>
      <c r="M3" s="3" t="s">
        <v>319</v>
      </c>
      <c r="O3" s="221" t="s">
        <v>318</v>
      </c>
      <c r="P3" s="221">
        <v>4.2715605E7</v>
      </c>
    </row>
    <row r="4">
      <c r="A4" s="2">
        <v>46052.64343976852</v>
      </c>
      <c r="B4" s="3">
        <v>5.5048458E7</v>
      </c>
      <c r="C4" s="3" t="s">
        <v>122</v>
      </c>
      <c r="D4" s="3" t="s">
        <v>320</v>
      </c>
      <c r="E4" s="3">
        <v>11.0</v>
      </c>
      <c r="F4" s="3" t="s">
        <v>321</v>
      </c>
      <c r="G4" s="3">
        <v>3.754533498E9</v>
      </c>
      <c r="H4" s="183">
        <v>42310.0</v>
      </c>
      <c r="I4" s="3" t="s">
        <v>154</v>
      </c>
      <c r="J4" s="3" t="s">
        <v>322</v>
      </c>
      <c r="K4" s="3" t="s">
        <v>323</v>
      </c>
      <c r="L4" s="3">
        <v>2.736470749E10</v>
      </c>
      <c r="M4" s="3" t="s">
        <v>324</v>
      </c>
      <c r="O4" s="221" t="s">
        <v>320</v>
      </c>
      <c r="P4" s="221">
        <v>5.5048458E7</v>
      </c>
    </row>
    <row r="5">
      <c r="A5" s="2">
        <v>46058.43092557871</v>
      </c>
      <c r="B5" s="3">
        <v>4.3528949E7</v>
      </c>
      <c r="C5" s="3" t="s">
        <v>325</v>
      </c>
      <c r="D5" s="3" t="s">
        <v>326</v>
      </c>
      <c r="E5" s="3">
        <v>25.0</v>
      </c>
      <c r="F5" s="3" t="s">
        <v>327</v>
      </c>
      <c r="G5" s="3">
        <v>3.754504509E9</v>
      </c>
      <c r="H5" s="183">
        <v>36595.0</v>
      </c>
      <c r="I5" s="3" t="s">
        <v>154</v>
      </c>
      <c r="J5" s="3" t="s">
        <v>328</v>
      </c>
      <c r="K5" s="3" t="s">
        <v>323</v>
      </c>
      <c r="L5" s="3">
        <v>2.743528949E10</v>
      </c>
      <c r="M5" s="3" t="s">
        <v>329</v>
      </c>
      <c r="O5" s="221" t="s">
        <v>326</v>
      </c>
      <c r="P5" s="221">
        <v>4.3528949E7</v>
      </c>
    </row>
    <row r="6">
      <c r="A6" s="2">
        <v>46062.521386354165</v>
      </c>
      <c r="B6" s="3">
        <v>5.6240798E7</v>
      </c>
      <c r="C6" s="3" t="s">
        <v>330</v>
      </c>
      <c r="D6" s="3" t="s">
        <v>331</v>
      </c>
      <c r="E6" s="3">
        <v>7.0</v>
      </c>
      <c r="F6" s="3" t="s">
        <v>332</v>
      </c>
      <c r="G6" s="3">
        <v>3.764759756E9</v>
      </c>
      <c r="H6" s="183">
        <v>43175.0</v>
      </c>
      <c r="I6" s="3" t="s">
        <v>333</v>
      </c>
      <c r="J6" s="3" t="s">
        <v>322</v>
      </c>
      <c r="K6" s="3" t="s">
        <v>323</v>
      </c>
      <c r="L6" s="3">
        <v>2.7392225388E10</v>
      </c>
      <c r="M6" s="3" t="s">
        <v>334</v>
      </c>
      <c r="O6" s="221" t="s">
        <v>331</v>
      </c>
      <c r="P6" s="221">
        <v>5.6240798E7</v>
      </c>
    </row>
    <row r="7">
      <c r="A7" s="2">
        <v>46062.6933022338</v>
      </c>
      <c r="B7" s="3">
        <v>5.3796732E7</v>
      </c>
      <c r="C7" s="3" t="s">
        <v>126</v>
      </c>
      <c r="D7" s="3" t="s">
        <v>335</v>
      </c>
      <c r="E7" s="3">
        <v>11.0</v>
      </c>
      <c r="F7" s="3" t="s">
        <v>336</v>
      </c>
      <c r="G7" s="3">
        <v>3.754432414E9</v>
      </c>
      <c r="H7" s="183">
        <v>41729.0</v>
      </c>
      <c r="I7" s="3" t="s">
        <v>154</v>
      </c>
      <c r="J7" s="3" t="s">
        <v>322</v>
      </c>
      <c r="K7" s="3" t="s">
        <v>337</v>
      </c>
      <c r="L7" s="3">
        <v>2.7419951787E10</v>
      </c>
      <c r="M7" s="3" t="s">
        <v>338</v>
      </c>
      <c r="O7" s="221" t="s">
        <v>335</v>
      </c>
      <c r="P7" s="221">
        <v>5.3796732E7</v>
      </c>
    </row>
    <row r="8">
      <c r="A8" s="2">
        <v>46062.8105265162</v>
      </c>
      <c r="B8" s="3">
        <v>5.3090248E7</v>
      </c>
      <c r="C8" s="3" t="s">
        <v>100</v>
      </c>
      <c r="D8" s="3" t="s">
        <v>339</v>
      </c>
      <c r="E8" s="3">
        <v>12.0</v>
      </c>
      <c r="F8" s="3" t="s">
        <v>340</v>
      </c>
      <c r="G8" s="3">
        <v>3.754402554E9</v>
      </c>
      <c r="H8" s="183">
        <v>41379.0</v>
      </c>
      <c r="I8" s="3" t="s">
        <v>154</v>
      </c>
      <c r="J8" s="3" t="s">
        <v>322</v>
      </c>
      <c r="K8" s="3" t="s">
        <v>341</v>
      </c>
      <c r="L8" s="3">
        <v>2.7368931387E10</v>
      </c>
      <c r="M8" s="3" t="s">
        <v>342</v>
      </c>
      <c r="O8" s="221" t="s">
        <v>339</v>
      </c>
      <c r="P8" s="221">
        <v>5.3090248E7</v>
      </c>
    </row>
    <row r="9">
      <c r="A9" s="2">
        <v>46071.46807722222</v>
      </c>
      <c r="B9" s="3">
        <v>5.561716E7</v>
      </c>
      <c r="C9" s="3" t="s">
        <v>343</v>
      </c>
      <c r="D9" s="3" t="s">
        <v>344</v>
      </c>
      <c r="E9" s="3">
        <v>9.0</v>
      </c>
      <c r="F9" s="3" t="s">
        <v>345</v>
      </c>
      <c r="G9" s="230" t="s">
        <v>346</v>
      </c>
      <c r="H9" s="183">
        <v>42682.0</v>
      </c>
      <c r="I9" s="3" t="s">
        <v>347</v>
      </c>
      <c r="J9" s="3" t="s">
        <v>322</v>
      </c>
      <c r="K9" s="3" t="s">
        <v>348</v>
      </c>
      <c r="L9" s="3">
        <v>2.3330733004E10</v>
      </c>
      <c r="M9" s="3" t="s">
        <v>349</v>
      </c>
      <c r="O9" s="221" t="s">
        <v>344</v>
      </c>
      <c r="P9" s="221">
        <v>5.561716E7</v>
      </c>
    </row>
    <row r="10">
      <c r="A10" s="2">
        <v>46077.49629736111</v>
      </c>
      <c r="B10" s="3">
        <v>5.7607912E7</v>
      </c>
      <c r="C10" s="3" t="s">
        <v>114</v>
      </c>
      <c r="D10" s="3" t="s">
        <v>350</v>
      </c>
      <c r="E10" s="3">
        <v>7.0</v>
      </c>
      <c r="F10" s="3" t="s">
        <v>351</v>
      </c>
      <c r="G10" s="3">
        <v>3.75447836E9</v>
      </c>
      <c r="H10" s="183">
        <v>43580.0</v>
      </c>
      <c r="I10" s="3" t="s">
        <v>154</v>
      </c>
      <c r="J10" s="3" t="s">
        <v>352</v>
      </c>
      <c r="L10" s="3">
        <v>2.7269872964E10</v>
      </c>
      <c r="M10" s="3" t="s">
        <v>353</v>
      </c>
      <c r="O10" s="221" t="s">
        <v>350</v>
      </c>
      <c r="P10" s="221">
        <v>5.7607912E7</v>
      </c>
    </row>
    <row r="11">
      <c r="A11" s="2">
        <v>46077.57199506945</v>
      </c>
      <c r="B11" s="3">
        <v>5.2302885E7</v>
      </c>
      <c r="C11" s="3" t="s">
        <v>354</v>
      </c>
      <c r="D11" s="3" t="s">
        <v>355</v>
      </c>
      <c r="E11" s="3">
        <v>13.0</v>
      </c>
      <c r="F11" s="3" t="s">
        <v>356</v>
      </c>
      <c r="G11" s="3">
        <v>3.754457934E9</v>
      </c>
      <c r="H11" s="183">
        <v>41197.0</v>
      </c>
      <c r="I11" s="3" t="s">
        <v>154</v>
      </c>
      <c r="J11" s="3" t="s">
        <v>357</v>
      </c>
      <c r="L11" s="3">
        <v>2.7347947763E10</v>
      </c>
      <c r="M11" s="3" t="s">
        <v>358</v>
      </c>
      <c r="O11" s="221" t="s">
        <v>355</v>
      </c>
      <c r="P11" s="221">
        <v>5.2302885E7</v>
      </c>
    </row>
    <row r="12">
      <c r="A12" s="2">
        <v>46077.64072792824</v>
      </c>
      <c r="B12" s="3">
        <v>5.3785766E7</v>
      </c>
      <c r="C12" s="3" t="s">
        <v>115</v>
      </c>
      <c r="D12" s="3" t="s">
        <v>359</v>
      </c>
      <c r="E12" s="3">
        <v>11.0</v>
      </c>
      <c r="F12" s="3" t="s">
        <v>360</v>
      </c>
      <c r="G12" s="3">
        <v>3.754498204E9</v>
      </c>
      <c r="H12" s="183">
        <v>41850.0</v>
      </c>
      <c r="I12" s="3" t="s">
        <v>154</v>
      </c>
      <c r="J12" s="3" t="s">
        <v>361</v>
      </c>
      <c r="L12" s="3">
        <v>3.1789982E7</v>
      </c>
      <c r="M12" s="3" t="s">
        <v>362</v>
      </c>
      <c r="O12" s="221" t="s">
        <v>359</v>
      </c>
      <c r="P12" s="221">
        <v>5.3785766E7</v>
      </c>
    </row>
    <row r="13">
      <c r="A13" s="2">
        <v>46077.792099513885</v>
      </c>
      <c r="B13" s="3">
        <v>5.378578E7</v>
      </c>
      <c r="C13" s="3" t="s">
        <v>109</v>
      </c>
      <c r="D13" s="3" t="s">
        <v>363</v>
      </c>
      <c r="E13" s="3">
        <v>11.0</v>
      </c>
      <c r="F13" s="3" t="s">
        <v>364</v>
      </c>
      <c r="G13" s="3">
        <v>3.754431943E9</v>
      </c>
      <c r="H13" s="183">
        <v>41872.0</v>
      </c>
      <c r="I13" s="3" t="s">
        <v>154</v>
      </c>
      <c r="J13" s="3" t="s">
        <v>322</v>
      </c>
      <c r="K13" s="3" t="s">
        <v>341</v>
      </c>
      <c r="L13" s="3">
        <v>3.0078018E7</v>
      </c>
      <c r="M13" s="3" t="s">
        <v>365</v>
      </c>
      <c r="O13" s="221" t="s">
        <v>363</v>
      </c>
      <c r="P13" s="221">
        <v>5.378578E7</v>
      </c>
    </row>
    <row r="14">
      <c r="A14" s="2">
        <v>46077.866155173615</v>
      </c>
      <c r="B14" s="3">
        <v>5.3536539E7</v>
      </c>
      <c r="C14" s="3" t="s">
        <v>127</v>
      </c>
      <c r="D14" s="3" t="s">
        <v>366</v>
      </c>
      <c r="E14" s="3">
        <v>12.0</v>
      </c>
      <c r="F14" s="3" t="s">
        <v>367</v>
      </c>
      <c r="G14" s="3">
        <v>1.5466849E7</v>
      </c>
      <c r="H14" s="183">
        <v>41600.0</v>
      </c>
      <c r="I14" s="3" t="s">
        <v>154</v>
      </c>
      <c r="J14" s="3" t="s">
        <v>322</v>
      </c>
      <c r="K14" s="3" t="s">
        <v>337</v>
      </c>
      <c r="L14" s="3">
        <v>3.2609218E7</v>
      </c>
      <c r="M14" s="3" t="s">
        <v>368</v>
      </c>
      <c r="O14" s="221" t="s">
        <v>366</v>
      </c>
      <c r="P14" s="221">
        <v>5.3536539E7</v>
      </c>
    </row>
    <row r="15">
      <c r="A15" s="2">
        <v>46079.675082974536</v>
      </c>
      <c r="B15" s="3">
        <v>5.3785766E7</v>
      </c>
      <c r="C15" s="3" t="s">
        <v>115</v>
      </c>
      <c r="D15" s="3" t="s">
        <v>359</v>
      </c>
      <c r="E15" s="3">
        <v>11.0</v>
      </c>
      <c r="F15" s="3" t="s">
        <v>369</v>
      </c>
      <c r="G15" s="3">
        <v>3.754498204E9</v>
      </c>
      <c r="H15" s="183">
        <v>40754.0</v>
      </c>
      <c r="I15" s="3" t="s">
        <v>154</v>
      </c>
      <c r="J15" s="3" t="s">
        <v>322</v>
      </c>
      <c r="K15" s="3" t="s">
        <v>341</v>
      </c>
      <c r="L15" s="3">
        <v>3.1789982E7</v>
      </c>
      <c r="M15" s="3" t="s">
        <v>362</v>
      </c>
      <c r="O15" s="221" t="s">
        <v>359</v>
      </c>
      <c r="P15" s="221">
        <v>5.3785766E7</v>
      </c>
    </row>
    <row r="16">
      <c r="A16" s="2">
        <v>46081.43684019676</v>
      </c>
      <c r="B16" s="3">
        <v>5.6369053E7</v>
      </c>
      <c r="C16" s="3" t="s">
        <v>110</v>
      </c>
      <c r="D16" s="3" t="s">
        <v>363</v>
      </c>
      <c r="E16" s="3">
        <v>8.0</v>
      </c>
      <c r="F16" s="3" t="s">
        <v>370</v>
      </c>
      <c r="G16" s="3">
        <v>3.754431943E9</v>
      </c>
      <c r="H16" s="183">
        <v>42895.0</v>
      </c>
      <c r="I16" s="3" t="s">
        <v>154</v>
      </c>
      <c r="J16" s="3" t="s">
        <v>361</v>
      </c>
      <c r="L16" s="3">
        <v>3.0078018E7</v>
      </c>
      <c r="M16" s="3" t="s">
        <v>371</v>
      </c>
      <c r="O16" s="221" t="s">
        <v>363</v>
      </c>
      <c r="P16" s="221">
        <v>5.6369053E7</v>
      </c>
    </row>
    <row r="17">
      <c r="A17" s="2">
        <v>46081.756975937504</v>
      </c>
      <c r="B17" s="3">
        <v>5.3796732E7</v>
      </c>
      <c r="C17" s="3" t="s">
        <v>126</v>
      </c>
      <c r="D17" s="3" t="s">
        <v>335</v>
      </c>
      <c r="E17" s="3">
        <v>11.0</v>
      </c>
      <c r="F17" s="3" t="s">
        <v>336</v>
      </c>
      <c r="G17" s="3">
        <v>3.754432414E9</v>
      </c>
      <c r="H17" s="183">
        <v>41729.0</v>
      </c>
      <c r="I17" s="3" t="s">
        <v>154</v>
      </c>
      <c r="J17" s="3" t="s">
        <v>322</v>
      </c>
      <c r="K17" s="3" t="s">
        <v>337</v>
      </c>
      <c r="L17" s="3">
        <v>2.7419951787E10</v>
      </c>
      <c r="M17" s="3" t="s">
        <v>372</v>
      </c>
      <c r="O17" s="221" t="s">
        <v>335</v>
      </c>
      <c r="P17" s="221">
        <v>5.3796732E7</v>
      </c>
    </row>
    <row r="18">
      <c r="A18" s="2">
        <v>46083.49253523148</v>
      </c>
      <c r="B18" s="3">
        <v>5.2739073E7</v>
      </c>
      <c r="C18" s="3" t="s">
        <v>104</v>
      </c>
      <c r="D18" s="3" t="s">
        <v>373</v>
      </c>
      <c r="E18" s="3">
        <v>13.0</v>
      </c>
      <c r="F18" s="3" t="s">
        <v>374</v>
      </c>
      <c r="G18" s="3">
        <v>3.754529218E9</v>
      </c>
      <c r="H18" s="183">
        <v>41241.0</v>
      </c>
      <c r="I18" s="3" t="s">
        <v>154</v>
      </c>
      <c r="J18" s="3" t="s">
        <v>357</v>
      </c>
      <c r="L18" s="3">
        <v>2.7330735355E10</v>
      </c>
      <c r="M18" s="3" t="s">
        <v>375</v>
      </c>
      <c r="O18" s="221" t="s">
        <v>373</v>
      </c>
      <c r="P18" s="221">
        <v>5.2739073E7</v>
      </c>
    </row>
    <row r="19">
      <c r="A19" s="2">
        <v>46083.699245752316</v>
      </c>
      <c r="B19" s="3">
        <v>5.8733735E7</v>
      </c>
      <c r="C19" s="3" t="s">
        <v>102</v>
      </c>
      <c r="D19" s="3" t="s">
        <v>376</v>
      </c>
      <c r="E19" s="3">
        <v>4.0</v>
      </c>
      <c r="F19" s="3" t="s">
        <v>377</v>
      </c>
      <c r="G19" s="3">
        <v>3.754451548E9</v>
      </c>
      <c r="H19" s="183">
        <v>44327.0</v>
      </c>
      <c r="I19" s="3" t="s">
        <v>154</v>
      </c>
      <c r="J19" s="3" t="s">
        <v>352</v>
      </c>
      <c r="L19" s="3">
        <v>3.2609356E7</v>
      </c>
      <c r="M19" s="3" t="s">
        <v>378</v>
      </c>
      <c r="O19" s="221" t="s">
        <v>376</v>
      </c>
      <c r="P19" s="221">
        <v>5.8733735E7</v>
      </c>
    </row>
    <row r="20">
      <c r="A20" s="2">
        <v>46083.92768479166</v>
      </c>
      <c r="B20" s="3">
        <v>5.3537483E7</v>
      </c>
      <c r="C20" s="3" t="s">
        <v>379</v>
      </c>
      <c r="D20" s="3" t="s">
        <v>380</v>
      </c>
      <c r="E20" s="3">
        <v>12.0</v>
      </c>
      <c r="F20" s="3" t="s">
        <v>381</v>
      </c>
      <c r="G20" s="3">
        <v>3.754495317E9</v>
      </c>
      <c r="H20" s="183">
        <v>41624.0</v>
      </c>
      <c r="I20" s="3" t="s">
        <v>183</v>
      </c>
      <c r="J20" s="3" t="s">
        <v>322</v>
      </c>
      <c r="K20" s="3" t="s">
        <v>382</v>
      </c>
      <c r="L20" s="3">
        <v>2.7372237444E10</v>
      </c>
      <c r="M20" s="3" t="s">
        <v>383</v>
      </c>
      <c r="O20" s="221" t="s">
        <v>380</v>
      </c>
      <c r="P20" s="221">
        <v>5.3537483E7</v>
      </c>
    </row>
    <row r="21">
      <c r="A21" s="2">
        <v>46084.73972405093</v>
      </c>
      <c r="B21" s="3">
        <v>5.2309302E7</v>
      </c>
      <c r="C21" s="3" t="s">
        <v>384</v>
      </c>
      <c r="D21" s="3" t="s">
        <v>196</v>
      </c>
      <c r="E21" s="3">
        <v>13.0</v>
      </c>
      <c r="F21" s="3" t="s">
        <v>385</v>
      </c>
      <c r="G21" s="3">
        <v>3.754491063E9</v>
      </c>
      <c r="H21" s="183">
        <v>41158.0</v>
      </c>
      <c r="I21" s="3" t="s">
        <v>183</v>
      </c>
      <c r="J21" s="3" t="s">
        <v>322</v>
      </c>
      <c r="K21" s="3" t="s">
        <v>382</v>
      </c>
      <c r="L21" s="3">
        <v>3.5012496E7</v>
      </c>
      <c r="M21" s="3" t="s">
        <v>386</v>
      </c>
      <c r="O21" s="221" t="s">
        <v>196</v>
      </c>
      <c r="P21" s="221">
        <v>5.2309302E7</v>
      </c>
    </row>
    <row r="22">
      <c r="A22" s="2">
        <v>46085.71960010417</v>
      </c>
      <c r="B22" s="3">
        <v>5.5697881E7</v>
      </c>
      <c r="C22" s="3" t="s">
        <v>107</v>
      </c>
      <c r="D22" s="3" t="s">
        <v>387</v>
      </c>
      <c r="E22" s="3">
        <v>9.0</v>
      </c>
      <c r="F22" s="3" t="s">
        <v>388</v>
      </c>
      <c r="G22" s="3">
        <v>3.754526025E9</v>
      </c>
      <c r="H22" s="183">
        <v>42774.0</v>
      </c>
      <c r="I22" s="3" t="s">
        <v>154</v>
      </c>
      <c r="J22" s="3" t="s">
        <v>361</v>
      </c>
      <c r="L22" s="3">
        <v>2.7311108243E10</v>
      </c>
      <c r="M22" s="3" t="s">
        <v>389</v>
      </c>
      <c r="O22" s="221" t="s">
        <v>387</v>
      </c>
      <c r="P22" s="221">
        <v>5.5697881E7</v>
      </c>
    </row>
    <row r="23">
      <c r="A23" s="2">
        <v>46088.37296877315</v>
      </c>
      <c r="B23" s="3">
        <v>5.2300816E7</v>
      </c>
      <c r="C23" s="3" t="s">
        <v>390</v>
      </c>
      <c r="D23" s="3" t="s">
        <v>391</v>
      </c>
      <c r="E23" s="3">
        <v>14.0</v>
      </c>
      <c r="F23" s="3" t="s">
        <v>392</v>
      </c>
      <c r="G23" s="3">
        <v>3.754436677E9</v>
      </c>
      <c r="H23" s="183">
        <v>40970.0</v>
      </c>
      <c r="I23" s="3" t="s">
        <v>183</v>
      </c>
      <c r="J23" s="3" t="s">
        <v>357</v>
      </c>
      <c r="L23" s="3">
        <v>3.2303956E7</v>
      </c>
      <c r="M23" s="3" t="s">
        <v>393</v>
      </c>
      <c r="O23" s="221" t="s">
        <v>391</v>
      </c>
      <c r="P23" s="221">
        <v>5.2300816E7</v>
      </c>
    </row>
    <row r="24">
      <c r="A24" s="2">
        <v>46088.72122337963</v>
      </c>
      <c r="B24" s="3">
        <v>4.826679E7</v>
      </c>
      <c r="C24" s="3" t="s">
        <v>111</v>
      </c>
      <c r="D24" s="3" t="s">
        <v>394</v>
      </c>
      <c r="E24" s="3">
        <v>18.0</v>
      </c>
      <c r="F24" s="3" t="s">
        <v>395</v>
      </c>
      <c r="G24" s="3">
        <v>3.754473017E9</v>
      </c>
      <c r="H24" s="183">
        <v>39485.0</v>
      </c>
      <c r="I24" s="3" t="s">
        <v>154</v>
      </c>
      <c r="J24" s="3" t="s">
        <v>328</v>
      </c>
      <c r="K24" s="3" t="s">
        <v>396</v>
      </c>
      <c r="L24" s="3">
        <v>3.1792126E7</v>
      </c>
      <c r="M24" s="3" t="s">
        <v>397</v>
      </c>
      <c r="O24" s="221" t="s">
        <v>394</v>
      </c>
      <c r="P24" s="221">
        <v>4.826679E7</v>
      </c>
    </row>
    <row r="25">
      <c r="A25" s="2">
        <v>46090.41384328704</v>
      </c>
      <c r="B25" s="3">
        <v>4.826679E7</v>
      </c>
      <c r="C25" s="3" t="s">
        <v>398</v>
      </c>
      <c r="D25" s="3" t="s">
        <v>399</v>
      </c>
      <c r="E25" s="3">
        <v>18.0</v>
      </c>
      <c r="F25" s="3" t="s">
        <v>400</v>
      </c>
      <c r="G25" s="3">
        <v>3.754473017E9</v>
      </c>
      <c r="H25" s="183">
        <v>39486.0</v>
      </c>
      <c r="I25" s="3" t="s">
        <v>154</v>
      </c>
      <c r="J25" s="3" t="s">
        <v>328</v>
      </c>
      <c r="K25" s="3" t="s">
        <v>337</v>
      </c>
      <c r="L25" s="3">
        <v>3.1792126E7</v>
      </c>
      <c r="M25" s="3" t="s">
        <v>401</v>
      </c>
      <c r="O25" s="221" t="s">
        <v>399</v>
      </c>
      <c r="P25" s="221">
        <v>4.826679E7</v>
      </c>
    </row>
    <row r="26">
      <c r="A26" s="2">
        <v>46090.47457276621</v>
      </c>
      <c r="B26" s="3">
        <v>4.185197E7</v>
      </c>
      <c r="C26" s="3" t="s">
        <v>287</v>
      </c>
      <c r="D26" s="3" t="s">
        <v>288</v>
      </c>
      <c r="E26" s="3">
        <v>26.0</v>
      </c>
      <c r="F26" s="3" t="s">
        <v>402</v>
      </c>
      <c r="G26" s="3">
        <v>3.754406409E9</v>
      </c>
      <c r="H26" s="183">
        <v>36256.0</v>
      </c>
      <c r="I26" s="3" t="s">
        <v>154</v>
      </c>
      <c r="J26" s="3" t="s">
        <v>328</v>
      </c>
      <c r="K26" s="3" t="s">
        <v>403</v>
      </c>
      <c r="L26" s="3">
        <v>4.185197E7</v>
      </c>
      <c r="M26" s="3" t="s">
        <v>287</v>
      </c>
      <c r="O26" s="221" t="s">
        <v>288</v>
      </c>
      <c r="P26" s="221">
        <v>4.185197E7</v>
      </c>
    </row>
    <row r="27">
      <c r="A27" s="2">
        <v>46091.46603008102</v>
      </c>
      <c r="B27" s="3">
        <v>5.8420837E7</v>
      </c>
      <c r="C27" s="3" t="s">
        <v>105</v>
      </c>
      <c r="D27" s="3" t="s">
        <v>404</v>
      </c>
      <c r="E27" s="3">
        <v>5.0</v>
      </c>
      <c r="F27" s="3" t="s">
        <v>405</v>
      </c>
      <c r="G27" s="3">
        <v>3.754525967E9</v>
      </c>
      <c r="H27" s="183">
        <v>44137.0</v>
      </c>
      <c r="I27" s="3" t="s">
        <v>154</v>
      </c>
      <c r="J27" s="3" t="s">
        <v>352</v>
      </c>
      <c r="L27" s="3">
        <v>4.5789908E7</v>
      </c>
      <c r="M27" s="3" t="s">
        <v>406</v>
      </c>
      <c r="O27" s="221" t="s">
        <v>404</v>
      </c>
      <c r="P27" s="221">
        <v>5.8420837E7</v>
      </c>
    </row>
    <row r="28">
      <c r="A28" s="2">
        <v>46091.61980951389</v>
      </c>
      <c r="B28" s="3">
        <v>5.5488299E7</v>
      </c>
      <c r="C28" s="3" t="s">
        <v>407</v>
      </c>
      <c r="D28" s="3" t="s">
        <v>408</v>
      </c>
      <c r="E28" s="3">
        <v>9.0</v>
      </c>
      <c r="F28" s="3" t="s">
        <v>409</v>
      </c>
      <c r="G28" s="3">
        <v>3.754533553E9</v>
      </c>
      <c r="H28" s="183">
        <v>42583.0</v>
      </c>
      <c r="I28" s="3" t="s">
        <v>183</v>
      </c>
      <c r="J28" s="3" t="s">
        <v>322</v>
      </c>
      <c r="K28" s="3" t="s">
        <v>348</v>
      </c>
      <c r="L28" s="3">
        <v>2.7278880058E10</v>
      </c>
      <c r="M28" s="3" t="s">
        <v>410</v>
      </c>
      <c r="O28" s="221" t="s">
        <v>408</v>
      </c>
      <c r="P28" s="221">
        <v>5.5488299E7</v>
      </c>
    </row>
    <row r="29">
      <c r="A29" s="2">
        <v>46091.87394524306</v>
      </c>
      <c r="B29" s="3">
        <v>5.0662259E7</v>
      </c>
      <c r="C29" s="3" t="s">
        <v>411</v>
      </c>
      <c r="D29" s="3" t="s">
        <v>412</v>
      </c>
      <c r="E29" s="3">
        <v>15.0</v>
      </c>
      <c r="F29" s="3" t="s">
        <v>413</v>
      </c>
      <c r="G29" s="3">
        <v>3.758571983E9</v>
      </c>
      <c r="H29" s="183">
        <v>40553.0</v>
      </c>
      <c r="I29" s="3" t="s">
        <v>414</v>
      </c>
      <c r="J29" s="3" t="s">
        <v>328</v>
      </c>
      <c r="K29" s="3" t="s">
        <v>348</v>
      </c>
      <c r="L29" s="3">
        <v>3.1524709E7</v>
      </c>
      <c r="M29" s="3" t="s">
        <v>415</v>
      </c>
      <c r="O29" s="221" t="s">
        <v>412</v>
      </c>
      <c r="P29" s="221">
        <v>5.0662259E7</v>
      </c>
    </row>
    <row r="30">
      <c r="A30" s="2">
        <v>46091.90828732639</v>
      </c>
      <c r="B30" s="3">
        <v>5.5777006E7</v>
      </c>
      <c r="C30" s="3" t="s">
        <v>416</v>
      </c>
      <c r="D30" s="3" t="s">
        <v>417</v>
      </c>
      <c r="E30" s="3">
        <v>9.0</v>
      </c>
      <c r="F30" s="3" t="s">
        <v>418</v>
      </c>
      <c r="G30" s="3">
        <v>3.754402449E9</v>
      </c>
      <c r="H30" s="183">
        <v>42613.0</v>
      </c>
      <c r="I30" s="3" t="s">
        <v>183</v>
      </c>
      <c r="J30" s="3" t="s">
        <v>322</v>
      </c>
      <c r="K30" s="3" t="s">
        <v>348</v>
      </c>
      <c r="L30" s="3">
        <v>2.7326094612E10</v>
      </c>
      <c r="M30" s="3" t="s">
        <v>419</v>
      </c>
      <c r="O30" s="221" t="s">
        <v>417</v>
      </c>
      <c r="P30" s="221">
        <v>5.5777006E7</v>
      </c>
    </row>
    <row r="31">
      <c r="A31" s="2">
        <v>46097.7561384838</v>
      </c>
      <c r="B31" s="3">
        <v>5.8604845E7</v>
      </c>
      <c r="C31" s="3" t="s">
        <v>420</v>
      </c>
      <c r="D31" s="3" t="s">
        <v>421</v>
      </c>
      <c r="E31" s="3">
        <v>5.0</v>
      </c>
      <c r="F31" s="3" t="s">
        <v>422</v>
      </c>
      <c r="G31" s="3">
        <v>3.764717379E9</v>
      </c>
      <c r="H31" s="183">
        <v>44251.0</v>
      </c>
      <c r="I31" s="3" t="s">
        <v>154</v>
      </c>
      <c r="J31" s="3" t="s">
        <v>352</v>
      </c>
      <c r="L31" s="3">
        <v>3.3926008E7</v>
      </c>
      <c r="M31" s="3" t="s">
        <v>423</v>
      </c>
      <c r="O31" s="221" t="s">
        <v>421</v>
      </c>
      <c r="P31" s="221">
        <v>5.8604845E7</v>
      </c>
    </row>
    <row r="32">
      <c r="A32" s="2">
        <v>46098.83593059028</v>
      </c>
      <c r="B32" s="3">
        <v>5.3796813E7</v>
      </c>
      <c r="C32" s="3" t="s">
        <v>424</v>
      </c>
      <c r="D32" s="3" t="s">
        <v>425</v>
      </c>
      <c r="E32" s="3">
        <v>11.0</v>
      </c>
      <c r="F32" s="3" t="s">
        <v>381</v>
      </c>
      <c r="G32" s="3">
        <v>3.754527738E9</v>
      </c>
      <c r="H32" s="183">
        <v>41718.0</v>
      </c>
      <c r="I32" s="3" t="s">
        <v>183</v>
      </c>
      <c r="J32" s="3" t="s">
        <v>322</v>
      </c>
      <c r="K32" s="3" t="s">
        <v>323</v>
      </c>
      <c r="L32" s="3">
        <v>3.92258E7</v>
      </c>
      <c r="M32" s="3" t="s">
        <v>426</v>
      </c>
      <c r="O32" s="221" t="s">
        <v>425</v>
      </c>
      <c r="P32" s="221">
        <v>5.3796813E7</v>
      </c>
    </row>
    <row r="33">
      <c r="A33" s="2">
        <v>46100.5417591088</v>
      </c>
      <c r="B33" s="3">
        <v>5.23017E7</v>
      </c>
      <c r="C33" s="3" t="s">
        <v>427</v>
      </c>
      <c r="D33" s="3" t="s">
        <v>428</v>
      </c>
      <c r="E33" s="3">
        <v>13.0</v>
      </c>
      <c r="F33" s="3" t="s">
        <v>429</v>
      </c>
      <c r="G33" s="3">
        <v>3.754478246E9</v>
      </c>
      <c r="H33" s="183">
        <v>41358.0</v>
      </c>
      <c r="I33" s="3" t="s">
        <v>183</v>
      </c>
      <c r="J33" s="3" t="s">
        <v>322</v>
      </c>
      <c r="K33" s="3" t="s">
        <v>323</v>
      </c>
      <c r="L33" s="3">
        <v>3.7325768E7</v>
      </c>
      <c r="M33" s="3" t="s">
        <v>430</v>
      </c>
      <c r="O33" s="221" t="s">
        <v>428</v>
      </c>
      <c r="P33" s="221">
        <v>5.23017E7</v>
      </c>
    </row>
    <row r="34">
      <c r="A34" s="2">
        <v>46112.30743792824</v>
      </c>
      <c r="B34" s="3">
        <v>3.4896657E7</v>
      </c>
      <c r="C34" s="3" t="s">
        <v>124</v>
      </c>
      <c r="D34" s="3" t="s">
        <v>431</v>
      </c>
      <c r="E34" s="3">
        <v>10.0</v>
      </c>
      <c r="F34" s="3" t="s">
        <v>432</v>
      </c>
      <c r="G34" s="3">
        <v>3.754434865E9</v>
      </c>
      <c r="H34" s="183">
        <v>42328.0</v>
      </c>
      <c r="I34" s="3" t="s">
        <v>154</v>
      </c>
      <c r="J34" s="3" t="s">
        <v>357</v>
      </c>
      <c r="L34" s="3">
        <v>2.7348966575E10</v>
      </c>
      <c r="M34" s="3" t="s">
        <v>433</v>
      </c>
      <c r="O34" s="221" t="s">
        <v>431</v>
      </c>
      <c r="P34" s="221">
        <v>3.4896657E7</v>
      </c>
    </row>
    <row r="35">
      <c r="A35" s="2">
        <v>46112.3577984375</v>
      </c>
      <c r="B35" s="3">
        <v>5.3963778E7</v>
      </c>
      <c r="C35" s="3" t="s">
        <v>434</v>
      </c>
      <c r="D35" s="3" t="s">
        <v>435</v>
      </c>
      <c r="E35" s="3">
        <v>9.0</v>
      </c>
      <c r="F35" s="3" t="s">
        <v>436</v>
      </c>
      <c r="G35" s="3">
        <v>3.754476413E9</v>
      </c>
      <c r="H35" s="183">
        <v>42514.0</v>
      </c>
      <c r="I35" s="3" t="s">
        <v>183</v>
      </c>
      <c r="J35" s="3" t="s">
        <v>322</v>
      </c>
      <c r="K35" s="3" t="s">
        <v>348</v>
      </c>
      <c r="L35" s="3">
        <v>2.7348968624E10</v>
      </c>
      <c r="M35" s="3" t="s">
        <v>437</v>
      </c>
      <c r="O35" s="221" t="s">
        <v>435</v>
      </c>
      <c r="P35" s="221">
        <v>5.3963778E7</v>
      </c>
    </row>
    <row r="36">
      <c r="A36" s="2">
        <v>46113.89688608796</v>
      </c>
      <c r="B36" s="3">
        <v>5.5777087E7</v>
      </c>
      <c r="C36" s="3" t="s">
        <v>438</v>
      </c>
      <c r="D36" s="3" t="s">
        <v>439</v>
      </c>
      <c r="E36" s="3">
        <v>8.0</v>
      </c>
      <c r="F36" s="3" t="s">
        <v>440</v>
      </c>
      <c r="G36" s="3">
        <v>3.754533742E9</v>
      </c>
      <c r="H36" s="183">
        <v>42858.0</v>
      </c>
      <c r="I36" s="3" t="s">
        <v>183</v>
      </c>
      <c r="J36" s="3" t="s">
        <v>361</v>
      </c>
      <c r="L36" s="3">
        <v>3.7223782E7</v>
      </c>
      <c r="M36" s="3" t="s">
        <v>441</v>
      </c>
      <c r="O36" s="221" t="s">
        <v>439</v>
      </c>
      <c r="P36" s="221">
        <v>5.5777087E7</v>
      </c>
    </row>
    <row r="37">
      <c r="A37" s="2">
        <v>46114.54855972222</v>
      </c>
      <c r="B37" s="3">
        <v>4.3331812E7</v>
      </c>
      <c r="C37" s="3" t="s">
        <v>442</v>
      </c>
      <c r="D37" s="3" t="s">
        <v>443</v>
      </c>
      <c r="E37" s="3">
        <v>24.0</v>
      </c>
      <c r="F37" s="3" t="s">
        <v>444</v>
      </c>
      <c r="G37" s="3">
        <v>3.765075392E9</v>
      </c>
      <c r="H37" s="183">
        <v>46118.0</v>
      </c>
      <c r="I37" s="3" t="s">
        <v>333</v>
      </c>
      <c r="J37" s="3" t="s">
        <v>328</v>
      </c>
      <c r="K37" s="3" t="s">
        <v>348</v>
      </c>
      <c r="L37" s="3">
        <v>2.8552258E7</v>
      </c>
      <c r="M37" s="3" t="s">
        <v>445</v>
      </c>
      <c r="O37" s="221" t="s">
        <v>443</v>
      </c>
      <c r="P37" s="221">
        <v>4.3331812E7</v>
      </c>
    </row>
    <row r="38">
      <c r="A38" s="2">
        <v>46118.58747594907</v>
      </c>
      <c r="B38" s="3">
        <v>3.7473721E7</v>
      </c>
      <c r="C38" s="3" t="s">
        <v>446</v>
      </c>
      <c r="D38" s="3" t="s">
        <v>447</v>
      </c>
      <c r="E38" s="3">
        <v>32.0</v>
      </c>
      <c r="F38" s="3" t="s">
        <v>448</v>
      </c>
      <c r="G38" s="3">
        <v>3.764728829E9</v>
      </c>
      <c r="H38" s="183">
        <v>34421.0</v>
      </c>
      <c r="I38" s="3" t="s">
        <v>333</v>
      </c>
      <c r="J38" s="3" t="s">
        <v>328</v>
      </c>
      <c r="K38" s="3" t="s">
        <v>323</v>
      </c>
      <c r="L38" s="3">
        <v>3.7473721E7</v>
      </c>
      <c r="M38" s="3" t="s">
        <v>449</v>
      </c>
      <c r="O38" s="221" t="s">
        <v>447</v>
      </c>
      <c r="P38" s="221">
        <v>3.7473721E7</v>
      </c>
    </row>
    <row r="39">
      <c r="A39" s="2">
        <v>46118.59698494213</v>
      </c>
      <c r="B39" s="3">
        <v>3.6456601E7</v>
      </c>
      <c r="C39" s="3" t="s">
        <v>450</v>
      </c>
      <c r="D39" s="3" t="s">
        <v>451</v>
      </c>
      <c r="E39" s="3">
        <v>32.0</v>
      </c>
      <c r="F39" s="3" t="s">
        <v>452</v>
      </c>
      <c r="G39" s="3">
        <v>3.764672625E9</v>
      </c>
      <c r="H39" s="183">
        <v>38075.0</v>
      </c>
      <c r="I39" s="3" t="s">
        <v>333</v>
      </c>
      <c r="J39" s="3" t="s">
        <v>328</v>
      </c>
      <c r="K39" s="3" t="s">
        <v>348</v>
      </c>
      <c r="L39" s="3">
        <v>2.7364566013E10</v>
      </c>
      <c r="M39" s="3" t="s">
        <v>453</v>
      </c>
      <c r="O39" s="221" t="s">
        <v>451</v>
      </c>
      <c r="P39" s="221">
        <v>3.6456601E7</v>
      </c>
    </row>
    <row r="40">
      <c r="A40" s="2">
        <v>46118.621577881946</v>
      </c>
      <c r="B40" s="3">
        <v>3.6456529E7</v>
      </c>
      <c r="C40" s="3" t="s">
        <v>454</v>
      </c>
      <c r="D40" s="3" t="s">
        <v>455</v>
      </c>
      <c r="E40" s="3">
        <v>33.0</v>
      </c>
      <c r="F40" s="3" t="s">
        <v>456</v>
      </c>
      <c r="G40" s="3">
        <v>3.754527092E9</v>
      </c>
      <c r="H40" s="183">
        <v>34052.0</v>
      </c>
      <c r="I40" s="3" t="s">
        <v>333</v>
      </c>
      <c r="J40" s="3" t="s">
        <v>328</v>
      </c>
      <c r="K40" s="3" t="s">
        <v>348</v>
      </c>
      <c r="L40" s="3">
        <v>2.7364565297E10</v>
      </c>
      <c r="M40" s="3" t="s">
        <v>454</v>
      </c>
      <c r="O40" s="221" t="s">
        <v>455</v>
      </c>
      <c r="P40" s="221">
        <v>3.6456529E7</v>
      </c>
    </row>
    <row r="41">
      <c r="A41" s="2">
        <v>46128.75287403935</v>
      </c>
      <c r="B41" s="3">
        <v>5.8733745E7</v>
      </c>
      <c r="C41" s="3" t="s">
        <v>457</v>
      </c>
      <c r="D41" s="3" t="s">
        <v>458</v>
      </c>
      <c r="E41" s="3">
        <v>4.0</v>
      </c>
      <c r="F41" s="3" t="s">
        <v>459</v>
      </c>
      <c r="G41" s="3">
        <v>3.754414522E9</v>
      </c>
      <c r="H41" s="183">
        <v>44355.0</v>
      </c>
      <c r="I41" s="3" t="s">
        <v>154</v>
      </c>
      <c r="J41" s="3" t="s">
        <v>352</v>
      </c>
      <c r="L41" s="3">
        <v>3.0752609E7</v>
      </c>
      <c r="M41" s="3" t="s">
        <v>460</v>
      </c>
      <c r="O41" s="221" t="s">
        <v>458</v>
      </c>
      <c r="P41" s="221">
        <v>5.8733745E7</v>
      </c>
    </row>
    <row r="42">
      <c r="A42" s="2">
        <v>46129.46550664352</v>
      </c>
      <c r="B42" s="3">
        <v>4.251501E7</v>
      </c>
      <c r="C42" s="3" t="s">
        <v>461</v>
      </c>
      <c r="D42" s="3" t="s">
        <v>462</v>
      </c>
      <c r="E42" s="3">
        <v>26.0</v>
      </c>
      <c r="F42" s="3" t="s">
        <v>463</v>
      </c>
      <c r="G42" s="3">
        <v>3.764713429E9</v>
      </c>
      <c r="H42" s="183" t="s">
        <v>464</v>
      </c>
      <c r="I42" s="3" t="s">
        <v>333</v>
      </c>
      <c r="J42" s="3" t="s">
        <v>328</v>
      </c>
      <c r="K42" s="3" t="s">
        <v>348</v>
      </c>
      <c r="L42" s="3">
        <v>2.74251501E9</v>
      </c>
      <c r="M42" s="3" t="s">
        <v>461</v>
      </c>
      <c r="O42" s="221" t="s">
        <v>462</v>
      </c>
      <c r="P42" s="221">
        <v>4.251501E7</v>
      </c>
    </row>
    <row r="43">
      <c r="A43" s="2">
        <v>46129.548412777775</v>
      </c>
      <c r="B43" s="3">
        <v>5.4867338E7</v>
      </c>
      <c r="C43" s="3" t="s">
        <v>465</v>
      </c>
      <c r="D43" s="3" t="s">
        <v>466</v>
      </c>
      <c r="E43" s="3">
        <v>10.0</v>
      </c>
      <c r="F43" s="3" t="s">
        <v>467</v>
      </c>
      <c r="G43" s="3">
        <v>3.754439836E9</v>
      </c>
      <c r="H43" s="183">
        <v>42254.0</v>
      </c>
      <c r="I43" s="3" t="s">
        <v>183</v>
      </c>
      <c r="J43" s="3" t="s">
        <v>322</v>
      </c>
      <c r="K43" s="3" t="s">
        <v>323</v>
      </c>
      <c r="L43" s="3">
        <v>2.855651E7</v>
      </c>
      <c r="M43" s="3" t="s">
        <v>468</v>
      </c>
      <c r="O43" s="221" t="s">
        <v>466</v>
      </c>
      <c r="P43" s="221">
        <v>5.4867338E7</v>
      </c>
    </row>
    <row r="44">
      <c r="A44" s="2">
        <v>46130.46385616898</v>
      </c>
      <c r="B44" s="3">
        <v>5.2300811E7</v>
      </c>
      <c r="C44" s="3" t="s">
        <v>469</v>
      </c>
      <c r="D44" s="3" t="s">
        <v>470</v>
      </c>
      <c r="E44" s="3">
        <v>14.0</v>
      </c>
      <c r="F44" s="3" t="s">
        <v>471</v>
      </c>
      <c r="G44" s="3">
        <v>3.743498495E9</v>
      </c>
      <c r="H44" s="183">
        <v>40969.0</v>
      </c>
      <c r="I44" s="3" t="s">
        <v>154</v>
      </c>
      <c r="J44" s="3" t="s">
        <v>328</v>
      </c>
      <c r="K44" s="3" t="s">
        <v>323</v>
      </c>
      <c r="L44" s="3">
        <v>2.611313E7</v>
      </c>
      <c r="M44" s="3" t="s">
        <v>472</v>
      </c>
      <c r="O44" s="221" t="s">
        <v>470</v>
      </c>
      <c r="P44" s="221">
        <v>5.2300811E7</v>
      </c>
    </row>
    <row r="45">
      <c r="A45" s="2">
        <v>46135.5322265162</v>
      </c>
      <c r="B45" s="3">
        <v>4.6390849E7</v>
      </c>
      <c r="C45" s="3" t="s">
        <v>129</v>
      </c>
      <c r="D45" s="3" t="s">
        <v>473</v>
      </c>
      <c r="E45" s="3">
        <v>8.0</v>
      </c>
      <c r="F45" s="3" t="s">
        <v>474</v>
      </c>
      <c r="G45" s="3">
        <v>3.754466398E9</v>
      </c>
      <c r="H45" s="183">
        <v>43195.0</v>
      </c>
      <c r="I45" s="3" t="s">
        <v>154</v>
      </c>
      <c r="J45" s="3" t="s">
        <v>352</v>
      </c>
      <c r="L45" s="3">
        <v>2.7285390341E10</v>
      </c>
      <c r="M45" s="3" t="s">
        <v>475</v>
      </c>
      <c r="O45" s="221" t="s">
        <v>473</v>
      </c>
      <c r="P45" s="221">
        <v>4.6390849E7</v>
      </c>
    </row>
    <row r="46">
      <c r="A46" s="2">
        <v>46149.54389648148</v>
      </c>
      <c r="B46" s="3">
        <v>3.4234803E7</v>
      </c>
      <c r="C46" s="3" t="s">
        <v>476</v>
      </c>
      <c r="D46" s="3" t="s">
        <v>477</v>
      </c>
      <c r="E46" s="3">
        <v>32.0</v>
      </c>
      <c r="F46" s="3" t="s">
        <v>478</v>
      </c>
      <c r="G46" s="3">
        <v>3.754465877E9</v>
      </c>
      <c r="H46" s="183">
        <v>34333.0</v>
      </c>
      <c r="I46" s="3" t="s">
        <v>154</v>
      </c>
      <c r="J46" s="3" t="s">
        <v>328</v>
      </c>
      <c r="K46" s="3" t="s">
        <v>337</v>
      </c>
      <c r="L46" s="3">
        <v>3.4234803E7</v>
      </c>
      <c r="M46" s="3" t="s">
        <v>479</v>
      </c>
      <c r="O46" s="221" t="s">
        <v>477</v>
      </c>
      <c r="P46" s="221">
        <v>3.4234803E7</v>
      </c>
    </row>
    <row r="47">
      <c r="A47" s="2">
        <v>46163.87895613426</v>
      </c>
      <c r="B47" s="3">
        <v>3.4422662E7</v>
      </c>
      <c r="C47" s="3" t="s">
        <v>128</v>
      </c>
      <c r="D47" s="3" t="s">
        <v>480</v>
      </c>
      <c r="E47" s="3">
        <v>11.0</v>
      </c>
      <c r="F47" s="3" t="s">
        <v>481</v>
      </c>
      <c r="G47" s="3">
        <v>3.754441392E9</v>
      </c>
      <c r="H47" s="183">
        <v>41838.0</v>
      </c>
      <c r="I47" s="3" t="s">
        <v>154</v>
      </c>
      <c r="J47" s="3" t="s">
        <v>357</v>
      </c>
      <c r="L47" s="3">
        <v>2.7344226223E10</v>
      </c>
      <c r="M47" s="3" t="s">
        <v>482</v>
      </c>
      <c r="O47" s="221" t="s">
        <v>480</v>
      </c>
      <c r="P47" s="221">
        <v>3.4422662E7</v>
      </c>
    </row>
    <row r="48">
      <c r="A48" s="2">
        <v>46170.82811457176</v>
      </c>
      <c r="B48" s="3">
        <v>5.667908E7</v>
      </c>
      <c r="C48" s="3" t="s">
        <v>483</v>
      </c>
      <c r="D48" s="3" t="s">
        <v>484</v>
      </c>
      <c r="E48" s="3">
        <v>8.0</v>
      </c>
      <c r="F48" s="3" t="s">
        <v>485</v>
      </c>
      <c r="G48" s="3">
        <v>3.74437765E8</v>
      </c>
      <c r="H48" s="183">
        <v>43150.0</v>
      </c>
      <c r="I48" s="3" t="s">
        <v>154</v>
      </c>
      <c r="J48" s="3" t="s">
        <v>361</v>
      </c>
      <c r="L48" s="3">
        <v>2.8539161E7</v>
      </c>
      <c r="M48" s="3" t="s">
        <v>486</v>
      </c>
      <c r="O48" s="221" t="s">
        <v>484</v>
      </c>
      <c r="P48" s="221">
        <v>5.667908E7</v>
      </c>
    </row>
    <row r="49">
      <c r="A49" s="2">
        <v>46176.35870135417</v>
      </c>
      <c r="B49" s="3">
        <v>5.471647E7</v>
      </c>
      <c r="C49" s="3" t="s">
        <v>487</v>
      </c>
      <c r="D49" s="3" t="s">
        <v>488</v>
      </c>
      <c r="E49" s="3">
        <v>10.0</v>
      </c>
      <c r="F49" s="3" t="s">
        <v>489</v>
      </c>
      <c r="G49" s="3">
        <v>3.764104866E9</v>
      </c>
      <c r="H49" s="183">
        <v>42273.0</v>
      </c>
      <c r="I49" s="3" t="s">
        <v>154</v>
      </c>
      <c r="J49" s="3" t="s">
        <v>357</v>
      </c>
      <c r="L49" s="3">
        <v>3.7159085E7</v>
      </c>
      <c r="M49" s="3" t="s">
        <v>490</v>
      </c>
      <c r="O49" s="221" t="s">
        <v>488</v>
      </c>
      <c r="P49" s="221">
        <v>5.471647E7</v>
      </c>
    </row>
    <row r="50">
      <c r="A50" s="2">
        <v>46182.56958005787</v>
      </c>
      <c r="B50" s="3">
        <v>5.56174E7</v>
      </c>
      <c r="C50" s="3" t="s">
        <v>491</v>
      </c>
      <c r="D50" s="3" t="s">
        <v>492</v>
      </c>
      <c r="E50" s="3">
        <v>10.0</v>
      </c>
      <c r="F50" s="3" t="s">
        <v>493</v>
      </c>
      <c r="G50" s="3">
        <v>3.754455583E9</v>
      </c>
      <c r="H50" s="183">
        <v>42518.0</v>
      </c>
      <c r="I50" s="3" t="s">
        <v>154</v>
      </c>
      <c r="J50" s="3" t="s">
        <v>322</v>
      </c>
      <c r="K50" s="3" t="s">
        <v>323</v>
      </c>
      <c r="L50" s="3">
        <v>3.6060802E7</v>
      </c>
      <c r="M50" s="3" t="s">
        <v>494</v>
      </c>
      <c r="O50" s="221" t="s">
        <v>492</v>
      </c>
      <c r="P50" s="221">
        <v>5.56174E7</v>
      </c>
    </row>
    <row r="51">
      <c r="A51" s="2">
        <v>46191.80240060185</v>
      </c>
      <c r="B51" s="3">
        <v>5.504693E7</v>
      </c>
      <c r="C51" s="3" t="s">
        <v>60</v>
      </c>
      <c r="D51" s="3" t="s">
        <v>495</v>
      </c>
      <c r="E51" s="3">
        <v>9.0</v>
      </c>
      <c r="F51" s="3" t="s">
        <v>496</v>
      </c>
      <c r="G51" s="3">
        <v>3.754456868E9</v>
      </c>
      <c r="H51" s="183">
        <v>42821.0</v>
      </c>
      <c r="I51" s="3" t="s">
        <v>154</v>
      </c>
      <c r="J51" s="3" t="s">
        <v>361</v>
      </c>
      <c r="L51" s="3">
        <v>3.4515584E7</v>
      </c>
      <c r="M51" s="3" t="s">
        <v>497</v>
      </c>
      <c r="O51" s="221" t="s">
        <v>495</v>
      </c>
      <c r="P51" s="221">
        <v>5.504693E7</v>
      </c>
    </row>
    <row r="52">
      <c r="A52" s="2">
        <v>46091.90828732639</v>
      </c>
      <c r="B52" s="227">
        <v>5.6371122E7</v>
      </c>
      <c r="C52" s="3" t="s">
        <v>112</v>
      </c>
      <c r="D52" s="3" t="s">
        <v>498</v>
      </c>
      <c r="E52" s="3">
        <v>8.0</v>
      </c>
      <c r="F52" s="3" t="s">
        <v>499</v>
      </c>
      <c r="G52" s="3">
        <v>3.764391815E9</v>
      </c>
      <c r="H52" s="231">
        <v>42954.0</v>
      </c>
      <c r="I52" s="3" t="s">
        <v>154</v>
      </c>
      <c r="J52" s="3" t="s">
        <v>361</v>
      </c>
      <c r="L52" s="3">
        <v>2.7285926098E10</v>
      </c>
      <c r="M52" s="3" t="s">
        <v>500</v>
      </c>
      <c r="N52" s="221" t="str">
        <f t="shared" ref="N52:N57" si="1">J52&amp;" "&amp;K52</f>
        <v>Folklore Creativo (-12) </v>
      </c>
      <c r="O52" s="221" t="s">
        <v>498</v>
      </c>
      <c r="P52" s="188">
        <v>5.6371122E7</v>
      </c>
      <c r="Q52" s="189"/>
    </row>
    <row r="53">
      <c r="A53" s="2">
        <v>46118.59698494213</v>
      </c>
      <c r="B53" s="227">
        <v>1.1111111E7</v>
      </c>
      <c r="C53" s="3" t="s">
        <v>117</v>
      </c>
      <c r="D53" s="3" t="s">
        <v>501</v>
      </c>
      <c r="E53" s="3">
        <v>5.0</v>
      </c>
      <c r="F53" s="3" t="s">
        <v>502</v>
      </c>
      <c r="G53" s="3">
        <v>3.754659925E9</v>
      </c>
      <c r="H53" s="231">
        <v>44256.0</v>
      </c>
      <c r="I53" s="3" t="s">
        <v>154</v>
      </c>
      <c r="J53" s="3" t="s">
        <v>352</v>
      </c>
      <c r="L53" s="3">
        <v>2.3317902514E10</v>
      </c>
      <c r="M53" s="3" t="s">
        <v>503</v>
      </c>
      <c r="N53" s="221" t="str">
        <f t="shared" si="1"/>
        <v>Paisanitos ( Hasta 7 años Mixto) </v>
      </c>
      <c r="O53" s="221" t="s">
        <v>501</v>
      </c>
      <c r="P53" s="188">
        <v>1.1111111E7</v>
      </c>
      <c r="Q53" s="189"/>
    </row>
    <row r="54">
      <c r="A54" s="2">
        <v>46118.59698494213</v>
      </c>
      <c r="B54" s="227">
        <v>2.2222222E7</v>
      </c>
      <c r="C54" s="3" t="s">
        <v>119</v>
      </c>
      <c r="D54" s="3" t="s">
        <v>504</v>
      </c>
      <c r="E54" s="3">
        <v>10.0</v>
      </c>
      <c r="F54" s="3" t="s">
        <v>505</v>
      </c>
      <c r="G54" s="3">
        <v>3.754419221E9</v>
      </c>
      <c r="H54" s="232">
        <v>42326.0</v>
      </c>
      <c r="I54" s="3" t="s">
        <v>154</v>
      </c>
      <c r="J54" s="3" t="s">
        <v>361</v>
      </c>
      <c r="M54" s="3" t="s">
        <v>506</v>
      </c>
      <c r="N54" s="221" t="str">
        <f t="shared" si="1"/>
        <v>Folklore Creativo (-12) </v>
      </c>
      <c r="O54" s="221" t="s">
        <v>504</v>
      </c>
      <c r="P54" s="188">
        <v>2.2222222E7</v>
      </c>
      <c r="Q54" s="189"/>
    </row>
    <row r="55">
      <c r="A55" s="2">
        <v>46118.59698494213</v>
      </c>
      <c r="B55" s="227">
        <v>3.3333333E7</v>
      </c>
      <c r="C55" s="3" t="s">
        <v>121</v>
      </c>
      <c r="D55" s="3" t="s">
        <v>504</v>
      </c>
      <c r="E55" s="3">
        <v>10.0</v>
      </c>
      <c r="F55" s="3" t="s">
        <v>505</v>
      </c>
      <c r="G55" s="3">
        <v>3.754419221E9</v>
      </c>
      <c r="H55" s="232">
        <v>42326.0</v>
      </c>
      <c r="I55" s="3" t="s">
        <v>154</v>
      </c>
      <c r="J55" s="3" t="s">
        <v>361</v>
      </c>
      <c r="M55" s="3" t="s">
        <v>506</v>
      </c>
      <c r="N55" s="221" t="str">
        <f t="shared" si="1"/>
        <v>Folklore Creativo (-12) </v>
      </c>
      <c r="O55" s="221" t="s">
        <v>504</v>
      </c>
      <c r="P55" s="188">
        <v>3.3333333E7</v>
      </c>
      <c r="Q55" s="189"/>
    </row>
    <row r="56">
      <c r="B56" s="227"/>
      <c r="N56" s="221" t="str">
        <f t="shared" si="1"/>
        <v> </v>
      </c>
      <c r="O56" s="221"/>
      <c r="P56" s="188"/>
      <c r="Q56" s="189"/>
    </row>
    <row r="57">
      <c r="B57" s="227"/>
      <c r="N57" s="221" t="str">
        <f t="shared" si="1"/>
        <v> </v>
      </c>
      <c r="O57" s="221"/>
      <c r="P57" s="188"/>
      <c r="Q57" s="189"/>
    </row>
    <row r="58">
      <c r="B58" s="227"/>
      <c r="O58" s="221"/>
      <c r="P58" s="188"/>
      <c r="Q58" s="189"/>
    </row>
    <row r="59">
      <c r="B59" s="227"/>
      <c r="O59" s="221"/>
      <c r="P59" s="188"/>
      <c r="Q59" s="189"/>
    </row>
    <row r="60">
      <c r="B60" s="227"/>
      <c r="O60" s="221"/>
      <c r="P60" s="188"/>
      <c r="Q60" s="189"/>
    </row>
    <row r="61">
      <c r="B61" s="227"/>
      <c r="O61" s="221"/>
      <c r="P61" s="188"/>
      <c r="Q61" s="189"/>
    </row>
    <row r="62">
      <c r="B62" s="227"/>
      <c r="O62" s="221"/>
      <c r="P62" s="188"/>
      <c r="Q62" s="189"/>
    </row>
    <row r="63">
      <c r="B63" s="227"/>
      <c r="O63" s="221"/>
      <c r="P63" s="188"/>
      <c r="Q63" s="189"/>
    </row>
    <row r="64">
      <c r="B64" s="227"/>
      <c r="O64" s="221"/>
      <c r="P64" s="188"/>
      <c r="Q64" s="189"/>
    </row>
    <row r="65">
      <c r="B65" s="227"/>
      <c r="O65" s="221"/>
      <c r="P65" s="188"/>
      <c r="Q65" s="189"/>
    </row>
    <row r="66">
      <c r="B66" s="227"/>
      <c r="O66" s="221"/>
      <c r="P66" s="188"/>
      <c r="Q66" s="189"/>
    </row>
    <row r="67">
      <c r="B67" s="227"/>
      <c r="O67" s="221"/>
      <c r="P67" s="188"/>
      <c r="Q67" s="189"/>
    </row>
    <row r="68">
      <c r="B68" s="227"/>
      <c r="O68" s="221"/>
      <c r="P68" s="188"/>
      <c r="Q68" s="189"/>
    </row>
    <row r="69">
      <c r="B69" s="227"/>
      <c r="O69" s="221"/>
      <c r="P69" s="188"/>
      <c r="Q69" s="189"/>
    </row>
    <row r="70">
      <c r="B70" s="227"/>
      <c r="O70" s="221"/>
      <c r="P70" s="188"/>
      <c r="Q70" s="189"/>
    </row>
    <row r="71">
      <c r="B71" s="227"/>
      <c r="O71" s="221"/>
      <c r="P71" s="188"/>
      <c r="Q71" s="189"/>
    </row>
    <row r="72">
      <c r="B72" s="227"/>
      <c r="O72" s="221"/>
      <c r="P72" s="188"/>
      <c r="Q72" s="189"/>
    </row>
    <row r="73">
      <c r="B73" s="227"/>
      <c r="O73" s="221"/>
      <c r="P73" s="188"/>
      <c r="Q73" s="189"/>
    </row>
    <row r="74">
      <c r="B74" s="227"/>
      <c r="O74" s="221"/>
      <c r="P74" s="188"/>
      <c r="Q74" s="189"/>
    </row>
    <row r="75">
      <c r="B75" s="227"/>
      <c r="O75" s="221"/>
      <c r="P75" s="188"/>
      <c r="Q75" s="189"/>
    </row>
    <row r="76">
      <c r="B76" s="227"/>
      <c r="O76" s="221"/>
      <c r="P76" s="188"/>
      <c r="Q76" s="189"/>
    </row>
    <row r="77">
      <c r="B77" s="227"/>
      <c r="O77" s="221"/>
      <c r="P77" s="188"/>
      <c r="Q77" s="189"/>
    </row>
    <row r="78">
      <c r="B78" s="227"/>
      <c r="O78" s="221"/>
      <c r="P78" s="188"/>
      <c r="Q78" s="189"/>
    </row>
    <row r="79">
      <c r="B79" s="227"/>
      <c r="O79" s="221"/>
      <c r="P79" s="188"/>
      <c r="Q79" s="189"/>
    </row>
    <row r="80">
      <c r="B80" s="227"/>
      <c r="O80" s="221"/>
      <c r="P80" s="188"/>
      <c r="Q80" s="189"/>
    </row>
    <row r="81">
      <c r="B81" s="227"/>
      <c r="O81" s="221"/>
      <c r="P81" s="188"/>
      <c r="Q81" s="189"/>
    </row>
    <row r="82">
      <c r="B82" s="227"/>
      <c r="O82" s="221"/>
      <c r="P82" s="188"/>
      <c r="Q82" s="189"/>
    </row>
    <row r="83">
      <c r="B83" s="227"/>
      <c r="O83" s="221"/>
      <c r="P83" s="188"/>
      <c r="Q83" s="189"/>
    </row>
    <row r="84">
      <c r="B84" s="227"/>
      <c r="O84" s="221"/>
      <c r="P84" s="188"/>
      <c r="Q84" s="189"/>
    </row>
    <row r="85">
      <c r="B85" s="227"/>
      <c r="O85" s="221"/>
      <c r="P85" s="188"/>
      <c r="Q85" s="189"/>
    </row>
    <row r="86">
      <c r="B86" s="227"/>
      <c r="O86" s="221"/>
      <c r="P86" s="188"/>
      <c r="Q86" s="189"/>
    </row>
    <row r="87">
      <c r="B87" s="227"/>
      <c r="O87" s="221"/>
      <c r="P87" s="188"/>
      <c r="Q87" s="189"/>
    </row>
    <row r="88">
      <c r="B88" s="227"/>
      <c r="O88" s="221"/>
      <c r="P88" s="188"/>
      <c r="Q88" s="189"/>
    </row>
    <row r="89">
      <c r="B89" s="227"/>
      <c r="O89" s="221"/>
      <c r="P89" s="188"/>
      <c r="Q89" s="189"/>
    </row>
    <row r="90">
      <c r="B90" s="227"/>
      <c r="O90" s="221"/>
      <c r="P90" s="188"/>
      <c r="Q90" s="189"/>
    </row>
    <row r="91">
      <c r="B91" s="227"/>
      <c r="O91" s="221"/>
      <c r="P91" s="188"/>
      <c r="Q91" s="189"/>
    </row>
    <row r="92">
      <c r="B92" s="227"/>
      <c r="O92" s="221"/>
      <c r="P92" s="188"/>
      <c r="Q92" s="189"/>
    </row>
    <row r="93">
      <c r="B93" s="227"/>
      <c r="O93" s="221"/>
      <c r="P93" s="188"/>
      <c r="Q93" s="189"/>
    </row>
    <row r="94">
      <c r="B94" s="227"/>
      <c r="O94" s="221"/>
      <c r="P94" s="188"/>
      <c r="Q94" s="189"/>
    </row>
    <row r="95">
      <c r="B95" s="227"/>
      <c r="O95" s="221"/>
      <c r="P95" s="188"/>
      <c r="Q95" s="189"/>
    </row>
    <row r="96">
      <c r="B96" s="227"/>
      <c r="O96" s="221"/>
      <c r="P96" s="188"/>
      <c r="Q96" s="189"/>
    </row>
    <row r="97">
      <c r="B97" s="227"/>
      <c r="O97" s="221"/>
      <c r="P97" s="188"/>
      <c r="Q97" s="189"/>
    </row>
    <row r="98">
      <c r="B98" s="227"/>
      <c r="O98" s="221"/>
      <c r="P98" s="188"/>
      <c r="Q98" s="189"/>
    </row>
    <row r="99">
      <c r="B99" s="227"/>
      <c r="O99" s="221"/>
      <c r="P99" s="188"/>
      <c r="Q99" s="189"/>
    </row>
    <row r="100">
      <c r="B100" s="227"/>
      <c r="O100" s="221"/>
      <c r="P100" s="188"/>
      <c r="Q100" s="189"/>
    </row>
    <row r="101">
      <c r="B101" s="227"/>
      <c r="O101" s="221"/>
      <c r="P101" s="188"/>
      <c r="Q101" s="189"/>
    </row>
    <row r="102">
      <c r="B102" s="227"/>
      <c r="O102" s="221"/>
      <c r="P102" s="188"/>
      <c r="Q102" s="189"/>
    </row>
    <row r="103">
      <c r="B103" s="227"/>
      <c r="O103" s="221"/>
      <c r="P103" s="188"/>
      <c r="Q103" s="189"/>
    </row>
    <row r="104">
      <c r="B104" s="227"/>
      <c r="O104" s="221"/>
      <c r="P104" s="188"/>
      <c r="Q104" s="189"/>
    </row>
    <row r="105">
      <c r="B105" s="227"/>
      <c r="O105" s="221"/>
      <c r="P105" s="188"/>
      <c r="Q105" s="189"/>
    </row>
    <row r="106">
      <c r="B106" s="227"/>
      <c r="O106" s="221"/>
      <c r="P106" s="188"/>
      <c r="Q106" s="189"/>
    </row>
    <row r="107">
      <c r="B107" s="227"/>
      <c r="O107" s="221"/>
      <c r="P107" s="188"/>
      <c r="Q107" s="189"/>
    </row>
    <row r="108">
      <c r="B108" s="227"/>
      <c r="O108" s="221"/>
      <c r="P108" s="188"/>
      <c r="Q108" s="189"/>
    </row>
    <row r="109">
      <c r="B109" s="227"/>
      <c r="O109" s="221"/>
      <c r="P109" s="188"/>
      <c r="Q109" s="189"/>
    </row>
    <row r="110">
      <c r="B110" s="227"/>
      <c r="O110" s="221"/>
      <c r="P110" s="188"/>
      <c r="Q110" s="189"/>
    </row>
    <row r="111">
      <c r="B111" s="227"/>
      <c r="O111" s="221"/>
      <c r="P111" s="188"/>
      <c r="Q111" s="189"/>
    </row>
    <row r="112">
      <c r="B112" s="227"/>
      <c r="O112" s="221"/>
      <c r="P112" s="188"/>
      <c r="Q112" s="189"/>
    </row>
    <row r="113">
      <c r="B113" s="227"/>
      <c r="O113" s="221"/>
      <c r="P113" s="188"/>
      <c r="Q113" s="189"/>
    </row>
    <row r="114">
      <c r="B114" s="227"/>
      <c r="O114" s="221"/>
      <c r="P114" s="188"/>
      <c r="Q114" s="189"/>
    </row>
    <row r="115">
      <c r="B115" s="227"/>
      <c r="O115" s="221"/>
      <c r="P115" s="188"/>
      <c r="Q115" s="189"/>
    </row>
    <row r="116">
      <c r="B116" s="227"/>
      <c r="O116" s="221"/>
      <c r="P116" s="188"/>
      <c r="Q116" s="189"/>
    </row>
    <row r="117">
      <c r="B117" s="227"/>
      <c r="O117" s="221"/>
      <c r="P117" s="188"/>
      <c r="Q117" s="189"/>
    </row>
    <row r="118">
      <c r="B118" s="227"/>
      <c r="O118" s="221"/>
      <c r="P118" s="188"/>
      <c r="Q118" s="189"/>
    </row>
    <row r="119">
      <c r="B119" s="227"/>
      <c r="O119" s="221"/>
      <c r="P119" s="188"/>
      <c r="Q119" s="189"/>
    </row>
    <row r="120">
      <c r="B120" s="227"/>
      <c r="O120" s="221"/>
      <c r="P120" s="188"/>
      <c r="Q120" s="189"/>
    </row>
    <row r="121">
      <c r="B121" s="227"/>
      <c r="O121" s="221"/>
      <c r="P121" s="188"/>
      <c r="Q121" s="189"/>
    </row>
    <row r="122">
      <c r="B122" s="227"/>
      <c r="O122" s="221"/>
      <c r="P122" s="188"/>
      <c r="Q122" s="189"/>
    </row>
    <row r="123">
      <c r="B123" s="227"/>
      <c r="O123" s="221"/>
      <c r="P123" s="188"/>
      <c r="Q123" s="189"/>
    </row>
    <row r="124">
      <c r="B124" s="227"/>
      <c r="O124" s="221"/>
      <c r="P124" s="188"/>
      <c r="Q124" s="189"/>
    </row>
    <row r="125">
      <c r="B125" s="227"/>
      <c r="O125" s="221"/>
      <c r="P125" s="188"/>
      <c r="Q125" s="189"/>
    </row>
    <row r="126">
      <c r="B126" s="227"/>
      <c r="O126" s="221"/>
      <c r="P126" s="188"/>
      <c r="Q126" s="189"/>
    </row>
    <row r="127">
      <c r="B127" s="227"/>
      <c r="O127" s="221"/>
      <c r="P127" s="188"/>
      <c r="Q127" s="189"/>
    </row>
    <row r="128">
      <c r="B128" s="227"/>
      <c r="O128" s="221"/>
      <c r="P128" s="188"/>
      <c r="Q128" s="189"/>
    </row>
    <row r="129">
      <c r="B129" s="227"/>
      <c r="O129" s="221"/>
      <c r="P129" s="188"/>
      <c r="Q129" s="189"/>
    </row>
    <row r="130">
      <c r="B130" s="227"/>
      <c r="O130" s="221"/>
      <c r="P130" s="188"/>
      <c r="Q130" s="189"/>
    </row>
    <row r="131">
      <c r="B131" s="227"/>
      <c r="O131" s="221"/>
      <c r="P131" s="188"/>
      <c r="Q131" s="189"/>
    </row>
    <row r="132">
      <c r="B132" s="227"/>
      <c r="O132" s="221"/>
      <c r="P132" s="188"/>
      <c r="Q132" s="189"/>
    </row>
    <row r="133">
      <c r="B133" s="227"/>
      <c r="O133" s="221"/>
      <c r="P133" s="188"/>
      <c r="Q133" s="189"/>
    </row>
    <row r="134">
      <c r="B134" s="227"/>
      <c r="O134" s="221"/>
      <c r="P134" s="188"/>
      <c r="Q134" s="189"/>
    </row>
    <row r="135">
      <c r="B135" s="227"/>
      <c r="O135" s="221"/>
      <c r="P135" s="188"/>
      <c r="Q135" s="189"/>
    </row>
    <row r="136">
      <c r="B136" s="227"/>
      <c r="O136" s="221"/>
      <c r="P136" s="188"/>
      <c r="Q136" s="18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4.44"/>
    <col customWidth="1" min="2" max="2" width="22.22"/>
  </cols>
  <sheetData>
    <row r="1">
      <c r="A1" s="233" t="s">
        <v>507</v>
      </c>
    </row>
    <row r="2">
      <c r="A2" s="234" t="s">
        <v>508</v>
      </c>
    </row>
    <row r="3">
      <c r="A3" s="3" t="s">
        <v>509</v>
      </c>
      <c r="B3" s="233" t="s">
        <v>510</v>
      </c>
    </row>
    <row r="4">
      <c r="A4" s="3" t="s">
        <v>511</v>
      </c>
      <c r="B4" s="233" t="s">
        <v>512</v>
      </c>
    </row>
    <row r="5">
      <c r="A5" s="3" t="s">
        <v>513</v>
      </c>
      <c r="B5" s="233">
        <v>2025.0</v>
      </c>
    </row>
    <row r="8">
      <c r="A8" s="235" t="s">
        <v>147</v>
      </c>
      <c r="B8" s="235" t="s">
        <v>130</v>
      </c>
      <c r="C8" s="235" t="s">
        <v>5</v>
      </c>
      <c r="D8" s="235" t="s">
        <v>514</v>
      </c>
      <c r="E8" s="235" t="s">
        <v>515</v>
      </c>
      <c r="F8" s="235" t="s">
        <v>516</v>
      </c>
      <c r="G8" s="235" t="s">
        <v>517</v>
      </c>
      <c r="H8" s="235" t="s">
        <v>518</v>
      </c>
      <c r="I8" s="235" t="s">
        <v>519</v>
      </c>
      <c r="J8" s="235" t="s">
        <v>520</v>
      </c>
    </row>
    <row r="9">
      <c r="A9" s="236" t="s">
        <v>521</v>
      </c>
      <c r="B9" s="237" t="s">
        <v>522</v>
      </c>
      <c r="C9" s="238" t="s">
        <v>523</v>
      </c>
      <c r="D9" s="235"/>
      <c r="E9" s="235"/>
      <c r="F9" s="235"/>
      <c r="G9" s="235"/>
      <c r="H9" s="235"/>
      <c r="I9" s="235"/>
      <c r="J9" s="235"/>
    </row>
    <row r="10">
      <c r="A10" s="236" t="s">
        <v>521</v>
      </c>
      <c r="B10" s="237" t="s">
        <v>524</v>
      </c>
      <c r="C10" s="238" t="s">
        <v>525</v>
      </c>
      <c r="D10" s="237"/>
      <c r="E10" s="237"/>
      <c r="F10" s="237"/>
      <c r="G10" s="237"/>
      <c r="H10" s="237"/>
      <c r="I10" s="237"/>
      <c r="J10" s="237"/>
    </row>
    <row r="11">
      <c r="A11" s="236" t="s">
        <v>521</v>
      </c>
      <c r="B11" s="237" t="s">
        <v>526</v>
      </c>
      <c r="C11" s="238" t="s">
        <v>527</v>
      </c>
      <c r="D11" s="237"/>
      <c r="E11" s="237"/>
      <c r="F11" s="237"/>
      <c r="G11" s="237"/>
      <c r="H11" s="237"/>
      <c r="I11" s="237"/>
      <c r="J11" s="237"/>
    </row>
    <row r="12">
      <c r="A12" s="236" t="s">
        <v>521</v>
      </c>
      <c r="B12" s="237" t="s">
        <v>528</v>
      </c>
      <c r="C12" s="238" t="s">
        <v>529</v>
      </c>
      <c r="D12" s="237"/>
      <c r="E12" s="237"/>
      <c r="F12" s="237"/>
      <c r="G12" s="237"/>
      <c r="H12" s="237"/>
      <c r="I12" s="237"/>
      <c r="J12" s="237"/>
    </row>
    <row r="13">
      <c r="A13" s="236" t="s">
        <v>530</v>
      </c>
      <c r="B13" s="237" t="s">
        <v>531</v>
      </c>
      <c r="C13" s="238" t="s">
        <v>532</v>
      </c>
      <c r="D13" s="237"/>
      <c r="E13" s="237"/>
      <c r="F13" s="237"/>
      <c r="G13" s="237"/>
      <c r="H13" s="237"/>
      <c r="I13" s="237"/>
      <c r="J13" s="237"/>
    </row>
    <row r="14">
      <c r="A14" s="236" t="s">
        <v>530</v>
      </c>
      <c r="B14" s="237" t="s">
        <v>533</v>
      </c>
      <c r="C14" s="238" t="s">
        <v>534</v>
      </c>
      <c r="D14" s="237"/>
      <c r="E14" s="237"/>
      <c r="F14" s="237"/>
      <c r="G14" s="237"/>
      <c r="H14" s="237"/>
      <c r="I14" s="237"/>
      <c r="J14" s="237"/>
    </row>
    <row r="15">
      <c r="A15" s="236" t="s">
        <v>530</v>
      </c>
      <c r="B15" s="237" t="s">
        <v>535</v>
      </c>
      <c r="C15" s="238" t="s">
        <v>536</v>
      </c>
      <c r="D15" s="237"/>
      <c r="E15" s="237"/>
      <c r="F15" s="237"/>
      <c r="G15" s="237"/>
      <c r="H15" s="237"/>
      <c r="I15" s="237"/>
      <c r="J15" s="237"/>
    </row>
    <row r="16">
      <c r="A16" s="236" t="s">
        <v>530</v>
      </c>
      <c r="B16" s="237" t="s">
        <v>537</v>
      </c>
      <c r="C16" s="238" t="s">
        <v>538</v>
      </c>
      <c r="D16" s="237"/>
      <c r="E16" s="237"/>
      <c r="F16" s="237"/>
      <c r="G16" s="237"/>
      <c r="H16" s="237"/>
      <c r="I16" s="237"/>
      <c r="J16" s="237"/>
    </row>
    <row r="17">
      <c r="A17" s="236" t="s">
        <v>530</v>
      </c>
      <c r="B17" s="237" t="s">
        <v>539</v>
      </c>
      <c r="C17" s="238" t="s">
        <v>540</v>
      </c>
      <c r="D17" s="237"/>
      <c r="E17" s="237"/>
      <c r="F17" s="237"/>
      <c r="G17" s="237"/>
      <c r="H17" s="237"/>
      <c r="I17" s="237"/>
      <c r="J17" s="237"/>
    </row>
    <row r="18">
      <c r="A18" s="236" t="s">
        <v>530</v>
      </c>
      <c r="B18" s="237" t="s">
        <v>541</v>
      </c>
      <c r="C18" s="238" t="s">
        <v>542</v>
      </c>
      <c r="D18" s="237"/>
      <c r="E18" s="237"/>
      <c r="F18" s="237"/>
      <c r="G18" s="237"/>
      <c r="H18" s="237"/>
      <c r="I18" s="237"/>
      <c r="J18" s="237"/>
    </row>
    <row r="19">
      <c r="A19" s="236" t="s">
        <v>530</v>
      </c>
      <c r="B19" s="237" t="s">
        <v>543</v>
      </c>
      <c r="C19" s="238" t="s">
        <v>544</v>
      </c>
      <c r="D19" s="237"/>
      <c r="E19" s="237"/>
      <c r="F19" s="237"/>
      <c r="G19" s="237"/>
      <c r="H19" s="237"/>
      <c r="I19" s="237"/>
      <c r="J19" s="237"/>
    </row>
    <row r="20">
      <c r="A20" s="237"/>
      <c r="B20" s="237"/>
      <c r="C20" s="237"/>
      <c r="D20" s="237"/>
      <c r="E20" s="237"/>
      <c r="F20" s="237"/>
      <c r="G20" s="237"/>
      <c r="H20" s="237"/>
      <c r="I20" s="237"/>
      <c r="J20" s="237"/>
    </row>
    <row r="21">
      <c r="A21" s="237"/>
      <c r="B21" s="237"/>
      <c r="C21" s="237"/>
      <c r="D21" s="237"/>
      <c r="E21" s="237"/>
      <c r="F21" s="237"/>
      <c r="G21" s="237"/>
      <c r="H21" s="237"/>
      <c r="I21" s="237"/>
      <c r="J21" s="237"/>
    </row>
    <row r="22">
      <c r="A22" s="237"/>
      <c r="B22" s="237"/>
      <c r="C22" s="237"/>
      <c r="D22" s="237"/>
      <c r="E22" s="237"/>
      <c r="F22" s="237"/>
      <c r="G22" s="237"/>
      <c r="H22" s="237"/>
      <c r="I22" s="237"/>
      <c r="J22" s="237"/>
    </row>
    <row r="23">
      <c r="A23" s="239"/>
      <c r="B23" s="237"/>
      <c r="C23" s="237"/>
      <c r="D23" s="237"/>
      <c r="E23" s="237"/>
      <c r="F23" s="237"/>
      <c r="G23" s="237"/>
      <c r="H23" s="237"/>
      <c r="I23" s="237"/>
      <c r="J23" s="237"/>
    </row>
    <row r="24">
      <c r="A24" s="239"/>
      <c r="B24" s="237"/>
      <c r="C24" s="237"/>
      <c r="D24" s="237"/>
      <c r="E24" s="237"/>
      <c r="F24" s="237"/>
      <c r="G24" s="237"/>
      <c r="H24" s="237"/>
      <c r="I24" s="237"/>
      <c r="J24" s="237"/>
    </row>
    <row r="25">
      <c r="A25" s="239"/>
      <c r="B25" s="237"/>
      <c r="C25" s="237"/>
      <c r="D25" s="237"/>
      <c r="E25" s="237"/>
      <c r="F25" s="237"/>
      <c r="G25" s="237"/>
      <c r="H25" s="237"/>
      <c r="I25" s="237"/>
      <c r="J25" s="237"/>
    </row>
    <row r="26">
      <c r="A26" s="240" t="s">
        <v>545</v>
      </c>
      <c r="B26" s="15"/>
      <c r="C26" s="15"/>
      <c r="D26" s="15"/>
      <c r="E26" s="15"/>
      <c r="F26" s="15"/>
      <c r="G26" s="15"/>
      <c r="H26" s="15"/>
      <c r="I26" s="15"/>
      <c r="J26" s="241"/>
    </row>
    <row r="27">
      <c r="A27" s="55"/>
      <c r="J27" s="242"/>
    </row>
    <row r="28">
      <c r="A28" s="55"/>
      <c r="J28" s="242"/>
    </row>
    <row r="29">
      <c r="A29" s="55"/>
      <c r="J29" s="242"/>
    </row>
    <row r="30">
      <c r="A30" s="243"/>
      <c r="B30" s="244">
        <f>TODAY()+1</f>
        <v>46198</v>
      </c>
      <c r="C30" s="245"/>
      <c r="D30" s="246"/>
      <c r="E30" s="246"/>
      <c r="F30" s="246"/>
      <c r="G30" s="246"/>
      <c r="H30" s="246"/>
      <c r="I30" s="246"/>
      <c r="J30" s="247"/>
    </row>
    <row r="31">
      <c r="A31" s="248"/>
      <c r="B31" s="15"/>
      <c r="C31" s="15"/>
      <c r="D31" s="15"/>
      <c r="E31" s="15"/>
      <c r="F31" s="15"/>
      <c r="G31" s="15"/>
      <c r="H31" s="15"/>
      <c r="I31" s="15"/>
      <c r="J31" s="241"/>
    </row>
    <row r="32">
      <c r="A32" s="55"/>
      <c r="J32" s="242"/>
    </row>
    <row r="33">
      <c r="A33" s="55"/>
      <c r="J33" s="242"/>
    </row>
    <row r="34">
      <c r="A34" s="55"/>
      <c r="J34" s="242"/>
    </row>
    <row r="35">
      <c r="A35" s="55"/>
      <c r="J35" s="242"/>
    </row>
    <row r="36">
      <c r="A36" s="55"/>
      <c r="J36" s="242"/>
    </row>
    <row r="37">
      <c r="A37" s="249" t="s">
        <v>546</v>
      </c>
      <c r="H37" s="3" t="s">
        <v>547</v>
      </c>
      <c r="J37" s="242"/>
    </row>
    <row r="38">
      <c r="A38" s="55"/>
      <c r="J38" s="242"/>
    </row>
    <row r="39">
      <c r="A39" s="243"/>
      <c r="B39" s="246"/>
      <c r="C39" s="246"/>
      <c r="D39" s="246"/>
      <c r="E39" s="246"/>
      <c r="F39" s="246"/>
      <c r="G39" s="246"/>
      <c r="H39" s="246"/>
      <c r="I39" s="246"/>
      <c r="J39" s="247"/>
    </row>
  </sheetData>
  <mergeCells count="1">
    <mergeCell ref="B30:C30"/>
  </mergeCells>
  <printOptions gridLines="1" horizontalCentered="1"/>
  <pageMargins bottom="0.24180323102152856" footer="0.0" header="0.0" left="0.32816152781493163" right="0.3799765058909734" top="0.2763465497388898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4.44"/>
    <col customWidth="1" min="2" max="2" width="24.22"/>
  </cols>
  <sheetData>
    <row r="1">
      <c r="A1" s="233" t="s">
        <v>507</v>
      </c>
    </row>
    <row r="2">
      <c r="A2" s="234" t="s">
        <v>508</v>
      </c>
    </row>
    <row r="3">
      <c r="A3" s="3" t="s">
        <v>509</v>
      </c>
      <c r="B3" s="233" t="s">
        <v>548</v>
      </c>
    </row>
    <row r="4">
      <c r="A4" s="3" t="s">
        <v>511</v>
      </c>
      <c r="B4" s="233" t="s">
        <v>549</v>
      </c>
    </row>
    <row r="5">
      <c r="A5" s="3" t="s">
        <v>513</v>
      </c>
      <c r="B5" s="233">
        <v>2025.0</v>
      </c>
    </row>
    <row r="8">
      <c r="A8" s="235" t="s">
        <v>147</v>
      </c>
      <c r="B8" s="235" t="s">
        <v>130</v>
      </c>
      <c r="C8" s="235" t="s">
        <v>5</v>
      </c>
      <c r="D8" s="235" t="s">
        <v>514</v>
      </c>
      <c r="E8" s="235" t="s">
        <v>515</v>
      </c>
      <c r="F8" s="235" t="s">
        <v>516</v>
      </c>
      <c r="G8" s="235" t="s">
        <v>517</v>
      </c>
      <c r="H8" s="235" t="s">
        <v>518</v>
      </c>
      <c r="I8" s="235" t="s">
        <v>519</v>
      </c>
      <c r="J8" s="235" t="s">
        <v>520</v>
      </c>
    </row>
    <row r="9">
      <c r="A9" s="239" t="s">
        <v>521</v>
      </c>
      <c r="B9" s="237" t="s">
        <v>550</v>
      </c>
      <c r="C9" s="238" t="s">
        <v>551</v>
      </c>
      <c r="D9" s="235"/>
      <c r="E9" s="235"/>
      <c r="F9" s="235"/>
      <c r="G9" s="235"/>
      <c r="H9" s="235"/>
      <c r="I9" s="235"/>
      <c r="J9" s="235"/>
    </row>
    <row r="10">
      <c r="A10" s="239" t="s">
        <v>521</v>
      </c>
      <c r="B10" s="237" t="s">
        <v>552</v>
      </c>
      <c r="C10" s="238" t="s">
        <v>553</v>
      </c>
      <c r="D10" s="237"/>
      <c r="E10" s="237"/>
      <c r="F10" s="237"/>
      <c r="G10" s="237"/>
      <c r="H10" s="237"/>
      <c r="I10" s="237"/>
      <c r="J10" s="237"/>
    </row>
    <row r="11">
      <c r="A11" s="239" t="s">
        <v>521</v>
      </c>
      <c r="B11" s="237" t="s">
        <v>554</v>
      </c>
      <c r="C11" s="238" t="s">
        <v>555</v>
      </c>
      <c r="D11" s="237"/>
      <c r="E11" s="237"/>
      <c r="F11" s="237"/>
      <c r="G11" s="237"/>
      <c r="H11" s="237"/>
      <c r="I11" s="237"/>
      <c r="J11" s="237"/>
    </row>
    <row r="12">
      <c r="A12" s="239" t="s">
        <v>521</v>
      </c>
      <c r="B12" s="237" t="s">
        <v>556</v>
      </c>
      <c r="C12" s="238" t="s">
        <v>557</v>
      </c>
      <c r="D12" s="237"/>
      <c r="E12" s="237"/>
      <c r="F12" s="237"/>
      <c r="G12" s="237"/>
      <c r="H12" s="237"/>
      <c r="I12" s="237"/>
      <c r="J12" s="237"/>
    </row>
    <row r="13">
      <c r="A13" s="239" t="s">
        <v>521</v>
      </c>
      <c r="B13" s="237" t="s">
        <v>558</v>
      </c>
      <c r="C13" s="238" t="s">
        <v>559</v>
      </c>
      <c r="D13" s="237"/>
      <c r="E13" s="237"/>
      <c r="F13" s="237"/>
      <c r="G13" s="237"/>
      <c r="H13" s="237"/>
      <c r="I13" s="237"/>
      <c r="J13" s="237"/>
    </row>
    <row r="14">
      <c r="A14" s="239" t="s">
        <v>521</v>
      </c>
      <c r="B14" s="237" t="s">
        <v>560</v>
      </c>
      <c r="C14" s="238" t="s">
        <v>561</v>
      </c>
      <c r="D14" s="237"/>
      <c r="E14" s="237"/>
      <c r="F14" s="237"/>
      <c r="G14" s="237"/>
      <c r="H14" s="237"/>
      <c r="I14" s="237"/>
      <c r="J14" s="237"/>
    </row>
    <row r="15">
      <c r="A15" s="239" t="s">
        <v>530</v>
      </c>
      <c r="B15" s="237" t="s">
        <v>390</v>
      </c>
      <c r="C15" s="238" t="s">
        <v>562</v>
      </c>
      <c r="D15" s="237"/>
      <c r="E15" s="237"/>
      <c r="F15" s="237"/>
      <c r="G15" s="237"/>
      <c r="H15" s="237"/>
      <c r="I15" s="237"/>
      <c r="J15" s="237"/>
    </row>
    <row r="16">
      <c r="A16" s="239" t="s">
        <v>530</v>
      </c>
      <c r="B16" s="237" t="s">
        <v>563</v>
      </c>
      <c r="C16" s="238" t="s">
        <v>564</v>
      </c>
      <c r="D16" s="237"/>
      <c r="E16" s="237"/>
      <c r="F16" s="237"/>
      <c r="G16" s="237"/>
      <c r="H16" s="237"/>
      <c r="I16" s="237"/>
      <c r="J16" s="237"/>
    </row>
    <row r="17">
      <c r="A17" s="239" t="s">
        <v>565</v>
      </c>
      <c r="B17" s="237" t="s">
        <v>566</v>
      </c>
      <c r="C17" s="238" t="s">
        <v>567</v>
      </c>
      <c r="D17" s="237"/>
      <c r="E17" s="237"/>
      <c r="F17" s="237"/>
      <c r="G17" s="237"/>
      <c r="H17" s="237"/>
      <c r="I17" s="237"/>
      <c r="J17" s="237"/>
    </row>
    <row r="18">
      <c r="A18" s="239" t="s">
        <v>565</v>
      </c>
      <c r="B18" s="237" t="s">
        <v>568</v>
      </c>
      <c r="C18" s="238" t="s">
        <v>569</v>
      </c>
      <c r="D18" s="237"/>
      <c r="E18" s="237"/>
      <c r="F18" s="237"/>
      <c r="G18" s="237"/>
      <c r="H18" s="237"/>
      <c r="I18" s="237"/>
      <c r="J18" s="237"/>
    </row>
    <row r="19">
      <c r="A19" s="239" t="s">
        <v>565</v>
      </c>
      <c r="B19" s="237" t="s">
        <v>570</v>
      </c>
      <c r="C19" s="238" t="s">
        <v>571</v>
      </c>
      <c r="D19" s="237"/>
      <c r="E19" s="237"/>
      <c r="F19" s="237"/>
      <c r="G19" s="237"/>
      <c r="H19" s="237"/>
      <c r="I19" s="237"/>
      <c r="J19" s="237"/>
    </row>
    <row r="20">
      <c r="A20" s="239" t="s">
        <v>565</v>
      </c>
      <c r="B20" s="237" t="s">
        <v>572</v>
      </c>
      <c r="C20" s="238" t="s">
        <v>573</v>
      </c>
      <c r="D20" s="237"/>
      <c r="E20" s="237"/>
      <c r="F20" s="237"/>
      <c r="G20" s="237"/>
      <c r="H20" s="237"/>
      <c r="I20" s="237"/>
      <c r="J20" s="237"/>
    </row>
    <row r="21">
      <c r="A21" s="239" t="s">
        <v>565</v>
      </c>
      <c r="B21" s="237" t="s">
        <v>261</v>
      </c>
      <c r="C21" s="238" t="s">
        <v>574</v>
      </c>
      <c r="D21" s="237"/>
      <c r="E21" s="237"/>
      <c r="F21" s="237"/>
      <c r="G21" s="237"/>
      <c r="H21" s="237"/>
      <c r="I21" s="237"/>
      <c r="J21" s="237"/>
    </row>
    <row r="22">
      <c r="A22" s="239" t="s">
        <v>565</v>
      </c>
      <c r="B22" s="237" t="s">
        <v>575</v>
      </c>
      <c r="C22" s="238" t="s">
        <v>576</v>
      </c>
      <c r="D22" s="237"/>
      <c r="E22" s="237"/>
      <c r="F22" s="237"/>
      <c r="G22" s="237"/>
      <c r="H22" s="237"/>
      <c r="I22" s="237"/>
      <c r="J22" s="237"/>
    </row>
    <row r="23">
      <c r="A23" s="239" t="s">
        <v>565</v>
      </c>
      <c r="B23" s="237" t="s">
        <v>577</v>
      </c>
      <c r="C23" s="238" t="s">
        <v>578</v>
      </c>
      <c r="D23" s="237"/>
      <c r="E23" s="237"/>
      <c r="F23" s="237"/>
      <c r="G23" s="237"/>
      <c r="H23" s="237"/>
      <c r="I23" s="237"/>
      <c r="J23" s="237"/>
    </row>
    <row r="24">
      <c r="A24" s="239" t="s">
        <v>565</v>
      </c>
      <c r="B24" s="237" t="s">
        <v>579</v>
      </c>
      <c r="C24" s="238" t="s">
        <v>580</v>
      </c>
      <c r="D24" s="237"/>
      <c r="E24" s="237"/>
      <c r="F24" s="237"/>
      <c r="G24" s="237"/>
      <c r="H24" s="237"/>
      <c r="I24" s="237"/>
      <c r="J24" s="237"/>
    </row>
    <row r="25">
      <c r="A25" s="239" t="s">
        <v>565</v>
      </c>
      <c r="B25" s="237" t="s">
        <v>581</v>
      </c>
      <c r="C25" s="238" t="s">
        <v>582</v>
      </c>
      <c r="D25" s="237"/>
      <c r="E25" s="237"/>
      <c r="F25" s="237"/>
      <c r="G25" s="237"/>
      <c r="H25" s="237"/>
      <c r="I25" s="237"/>
      <c r="J25" s="237"/>
    </row>
    <row r="26">
      <c r="A26" s="239"/>
      <c r="B26" s="237"/>
      <c r="C26" s="238"/>
      <c r="D26" s="237"/>
      <c r="E26" s="237"/>
      <c r="F26" s="237"/>
      <c r="G26" s="237"/>
      <c r="H26" s="237"/>
      <c r="I26" s="237"/>
      <c r="J26" s="237"/>
    </row>
    <row r="27">
      <c r="A27" s="240" t="s">
        <v>545</v>
      </c>
      <c r="J27" s="242"/>
    </row>
    <row r="28">
      <c r="J28" s="242"/>
    </row>
    <row r="29">
      <c r="A29" s="55"/>
      <c r="J29" s="242"/>
    </row>
    <row r="30">
      <c r="A30" s="243"/>
      <c r="B30" s="244">
        <f>TODAY()+1</f>
        <v>46198</v>
      </c>
      <c r="C30" s="245"/>
      <c r="D30" s="246"/>
      <c r="E30" s="246"/>
      <c r="F30" s="246"/>
      <c r="G30" s="246"/>
      <c r="H30" s="246"/>
      <c r="I30" s="246"/>
      <c r="J30" s="247"/>
    </row>
    <row r="31">
      <c r="A31" s="248"/>
      <c r="B31" s="15"/>
      <c r="C31" s="15"/>
      <c r="D31" s="15"/>
      <c r="E31" s="15"/>
      <c r="F31" s="15"/>
      <c r="G31" s="15"/>
      <c r="H31" s="15"/>
      <c r="I31" s="15"/>
      <c r="J31" s="241"/>
    </row>
    <row r="32">
      <c r="A32" s="55"/>
      <c r="J32" s="242"/>
    </row>
    <row r="33">
      <c r="A33" s="55"/>
      <c r="J33" s="242"/>
    </row>
    <row r="34">
      <c r="A34" s="55"/>
      <c r="J34" s="242"/>
    </row>
    <row r="35">
      <c r="A35" s="55"/>
      <c r="J35" s="242"/>
    </row>
    <row r="36">
      <c r="A36" s="55"/>
      <c r="J36" s="242"/>
    </row>
    <row r="37">
      <c r="A37" s="249" t="s">
        <v>546</v>
      </c>
      <c r="H37" s="3" t="s">
        <v>547</v>
      </c>
      <c r="J37" s="242"/>
    </row>
    <row r="38">
      <c r="A38" s="55"/>
      <c r="J38" s="242"/>
    </row>
    <row r="39">
      <c r="A39" s="243"/>
      <c r="B39" s="246"/>
      <c r="C39" s="246"/>
      <c r="D39" s="246"/>
      <c r="E39" s="246"/>
      <c r="F39" s="246"/>
      <c r="G39" s="246"/>
      <c r="H39" s="246"/>
      <c r="I39" s="246"/>
      <c r="J39" s="247"/>
    </row>
  </sheetData>
  <mergeCells count="1">
    <mergeCell ref="B30:C30"/>
  </mergeCells>
  <printOptions gridLines="1" horizontalCentered="1"/>
  <pageMargins bottom="0.24180323102152856" footer="0.0" header="0.0" left="0.32816152781493163" right="0.3799765058909734" top="0.2763465497388898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24.22"/>
  </cols>
  <sheetData>
    <row r="1">
      <c r="A1" s="233" t="s">
        <v>507</v>
      </c>
    </row>
    <row r="2">
      <c r="A2" s="234" t="s">
        <v>508</v>
      </c>
    </row>
    <row r="3">
      <c r="A3" s="3" t="s">
        <v>583</v>
      </c>
      <c r="B3" s="233" t="s">
        <v>584</v>
      </c>
    </row>
    <row r="4">
      <c r="A4" s="3" t="s">
        <v>511</v>
      </c>
      <c r="B4" s="233" t="s">
        <v>585</v>
      </c>
    </row>
    <row r="5">
      <c r="A5" s="3" t="s">
        <v>513</v>
      </c>
      <c r="B5" s="233">
        <v>2025.0</v>
      </c>
    </row>
    <row r="8">
      <c r="A8" s="235" t="s">
        <v>147</v>
      </c>
      <c r="B8" s="235" t="s">
        <v>130</v>
      </c>
      <c r="C8" s="235" t="s">
        <v>5</v>
      </c>
      <c r="D8" s="235" t="s">
        <v>514</v>
      </c>
      <c r="E8" s="235" t="s">
        <v>515</v>
      </c>
      <c r="F8" s="235" t="s">
        <v>516</v>
      </c>
      <c r="G8" s="235" t="s">
        <v>517</v>
      </c>
      <c r="H8" s="235" t="s">
        <v>518</v>
      </c>
      <c r="I8" s="235" t="s">
        <v>519</v>
      </c>
      <c r="J8" s="235" t="s">
        <v>520</v>
      </c>
    </row>
    <row r="9">
      <c r="A9" s="239" t="s">
        <v>521</v>
      </c>
      <c r="B9" s="237" t="s">
        <v>586</v>
      </c>
      <c r="C9" s="238" t="s">
        <v>587</v>
      </c>
      <c r="D9" s="235"/>
      <c r="E9" s="235"/>
      <c r="F9" s="235"/>
      <c r="G9" s="235"/>
      <c r="H9" s="235"/>
      <c r="I9" s="235"/>
      <c r="J9" s="235"/>
    </row>
    <row r="10">
      <c r="A10" s="239" t="s">
        <v>521</v>
      </c>
      <c r="B10" s="237" t="s">
        <v>588</v>
      </c>
      <c r="C10" s="238" t="s">
        <v>589</v>
      </c>
      <c r="D10" s="237"/>
      <c r="E10" s="237"/>
      <c r="F10" s="237"/>
      <c r="G10" s="237"/>
      <c r="H10" s="237"/>
      <c r="I10" s="237"/>
      <c r="J10" s="237"/>
    </row>
    <row r="11">
      <c r="A11" s="239" t="s">
        <v>521</v>
      </c>
      <c r="B11" s="237" t="s">
        <v>454</v>
      </c>
      <c r="C11" s="238" t="s">
        <v>590</v>
      </c>
      <c r="D11" s="237"/>
      <c r="E11" s="237"/>
      <c r="F11" s="237"/>
      <c r="G11" s="237"/>
      <c r="H11" s="237"/>
      <c r="I11" s="237"/>
      <c r="J11" s="237"/>
    </row>
    <row r="12">
      <c r="A12" s="239" t="s">
        <v>521</v>
      </c>
      <c r="B12" s="237" t="s">
        <v>591</v>
      </c>
      <c r="C12" s="238" t="s">
        <v>592</v>
      </c>
      <c r="D12" s="237"/>
      <c r="E12" s="237"/>
      <c r="F12" s="237"/>
      <c r="G12" s="237"/>
      <c r="H12" s="237"/>
      <c r="I12" s="237"/>
      <c r="J12" s="237"/>
    </row>
    <row r="13">
      <c r="A13" s="239" t="s">
        <v>521</v>
      </c>
      <c r="B13" s="237" t="s">
        <v>593</v>
      </c>
      <c r="C13" s="238" t="s">
        <v>594</v>
      </c>
      <c r="D13" s="237"/>
      <c r="E13" s="237"/>
      <c r="F13" s="237"/>
      <c r="G13" s="237"/>
      <c r="H13" s="237"/>
      <c r="I13" s="237"/>
      <c r="J13" s="237"/>
    </row>
    <row r="14">
      <c r="A14" s="239" t="s">
        <v>521</v>
      </c>
      <c r="B14" s="237" t="s">
        <v>461</v>
      </c>
      <c r="C14" s="238" t="s">
        <v>595</v>
      </c>
      <c r="D14" s="237"/>
      <c r="E14" s="237"/>
      <c r="F14" s="237"/>
      <c r="G14" s="237"/>
      <c r="H14" s="237"/>
      <c r="I14" s="237"/>
      <c r="J14" s="237"/>
    </row>
    <row r="15">
      <c r="A15" s="239"/>
      <c r="B15" s="237"/>
      <c r="C15" s="237"/>
      <c r="D15" s="237"/>
      <c r="E15" s="237"/>
      <c r="F15" s="237"/>
      <c r="G15" s="237"/>
      <c r="H15" s="237"/>
      <c r="I15" s="237"/>
      <c r="J15" s="237"/>
    </row>
    <row r="16">
      <c r="A16" s="239"/>
      <c r="B16" s="237"/>
      <c r="C16" s="237"/>
      <c r="D16" s="237"/>
      <c r="E16" s="237"/>
      <c r="F16" s="237"/>
      <c r="G16" s="237"/>
      <c r="H16" s="237"/>
      <c r="I16" s="237"/>
      <c r="J16" s="237"/>
    </row>
    <row r="17">
      <c r="A17" s="239"/>
      <c r="B17" s="237"/>
      <c r="C17" s="238"/>
      <c r="D17" s="237"/>
      <c r="E17" s="237"/>
      <c r="F17" s="237"/>
      <c r="G17" s="237"/>
      <c r="H17" s="237"/>
      <c r="I17" s="237"/>
      <c r="J17" s="237"/>
    </row>
    <row r="18">
      <c r="A18" s="239"/>
      <c r="B18" s="237"/>
      <c r="C18" s="238"/>
      <c r="D18" s="237"/>
      <c r="E18" s="237"/>
      <c r="F18" s="237"/>
      <c r="G18" s="237"/>
      <c r="H18" s="237"/>
      <c r="I18" s="237"/>
      <c r="J18" s="237"/>
    </row>
    <row r="19">
      <c r="A19" s="239"/>
      <c r="B19" s="237"/>
      <c r="C19" s="238"/>
      <c r="D19" s="237"/>
      <c r="E19" s="237"/>
      <c r="F19" s="237"/>
      <c r="G19" s="237"/>
      <c r="H19" s="237"/>
      <c r="I19" s="237"/>
      <c r="J19" s="237"/>
    </row>
    <row r="20">
      <c r="A20" s="239"/>
      <c r="B20" s="237"/>
      <c r="C20" s="238"/>
      <c r="D20" s="237"/>
      <c r="E20" s="237"/>
      <c r="F20" s="237"/>
      <c r="G20" s="237"/>
      <c r="H20" s="237"/>
      <c r="I20" s="237"/>
      <c r="J20" s="237"/>
    </row>
    <row r="21">
      <c r="A21" s="239"/>
      <c r="B21" s="237"/>
      <c r="C21" s="238"/>
      <c r="D21" s="237"/>
      <c r="E21" s="237"/>
      <c r="F21" s="237"/>
      <c r="G21" s="237"/>
      <c r="H21" s="237"/>
      <c r="I21" s="237"/>
      <c r="J21" s="237"/>
    </row>
    <row r="22">
      <c r="A22" s="239"/>
      <c r="B22" s="237"/>
      <c r="C22" s="238"/>
      <c r="D22" s="237"/>
      <c r="E22" s="237"/>
      <c r="F22" s="237"/>
      <c r="G22" s="237"/>
      <c r="H22" s="237"/>
      <c r="I22" s="237"/>
      <c r="J22" s="237"/>
    </row>
    <row r="23">
      <c r="A23" s="239"/>
      <c r="B23" s="237"/>
      <c r="C23" s="238"/>
      <c r="D23" s="237"/>
      <c r="E23" s="237"/>
      <c r="F23" s="237"/>
      <c r="G23" s="237"/>
      <c r="H23" s="237"/>
      <c r="I23" s="237"/>
      <c r="J23" s="237"/>
    </row>
    <row r="24">
      <c r="A24" s="239"/>
      <c r="B24" s="237"/>
      <c r="C24" s="238"/>
      <c r="D24" s="237"/>
      <c r="E24" s="237"/>
      <c r="F24" s="237"/>
      <c r="G24" s="237"/>
      <c r="H24" s="237"/>
      <c r="I24" s="237"/>
      <c r="J24" s="237"/>
    </row>
    <row r="25">
      <c r="A25" s="239"/>
      <c r="B25" s="237"/>
      <c r="C25" s="238"/>
      <c r="D25" s="237"/>
      <c r="E25" s="237"/>
      <c r="F25" s="237"/>
      <c r="G25" s="237"/>
      <c r="H25" s="237"/>
      <c r="I25" s="237"/>
      <c r="J25" s="237"/>
    </row>
    <row r="26">
      <c r="A26" s="239"/>
      <c r="B26" s="237"/>
      <c r="C26" s="238"/>
      <c r="D26" s="237"/>
      <c r="E26" s="237"/>
      <c r="F26" s="237"/>
      <c r="G26" s="237"/>
      <c r="H26" s="237"/>
      <c r="I26" s="237"/>
      <c r="J26" s="237"/>
    </row>
    <row r="27">
      <c r="A27" s="240" t="s">
        <v>545</v>
      </c>
      <c r="J27" s="242"/>
    </row>
    <row r="28">
      <c r="J28" s="242"/>
    </row>
    <row r="29">
      <c r="A29" s="55"/>
      <c r="J29" s="242"/>
    </row>
    <row r="30">
      <c r="A30" s="243"/>
      <c r="B30" s="244">
        <f>TODAY()+1</f>
        <v>46198</v>
      </c>
      <c r="C30" s="245"/>
      <c r="D30" s="246"/>
      <c r="E30" s="246"/>
      <c r="F30" s="246"/>
      <c r="G30" s="246"/>
      <c r="H30" s="246"/>
      <c r="I30" s="246"/>
      <c r="J30" s="247"/>
    </row>
    <row r="31">
      <c r="A31" s="248"/>
      <c r="B31" s="15"/>
      <c r="C31" s="15"/>
      <c r="D31" s="15"/>
      <c r="E31" s="15"/>
      <c r="F31" s="15"/>
      <c r="G31" s="15"/>
      <c r="H31" s="15"/>
      <c r="I31" s="15"/>
      <c r="J31" s="241"/>
    </row>
    <row r="32">
      <c r="A32" s="55"/>
      <c r="J32" s="242"/>
    </row>
    <row r="33">
      <c r="A33" s="55"/>
      <c r="J33" s="242"/>
    </row>
    <row r="34">
      <c r="A34" s="55"/>
      <c r="J34" s="242"/>
    </row>
    <row r="35">
      <c r="A35" s="55"/>
      <c r="J35" s="242"/>
    </row>
    <row r="36">
      <c r="A36" s="55"/>
      <c r="J36" s="242"/>
    </row>
    <row r="37">
      <c r="A37" s="249" t="s">
        <v>546</v>
      </c>
      <c r="H37" s="3" t="s">
        <v>547</v>
      </c>
      <c r="J37" s="242"/>
    </row>
    <row r="38">
      <c r="A38" s="55"/>
      <c r="J38" s="242"/>
    </row>
    <row r="39">
      <c r="A39" s="243"/>
      <c r="B39" s="246"/>
      <c r="C39" s="246"/>
      <c r="D39" s="246"/>
      <c r="E39" s="246"/>
      <c r="F39" s="246"/>
      <c r="G39" s="246"/>
      <c r="H39" s="246"/>
      <c r="I39" s="246"/>
      <c r="J39" s="247"/>
    </row>
  </sheetData>
  <mergeCells count="1">
    <mergeCell ref="B30:C30"/>
  </mergeCells>
  <printOptions gridLines="1" horizontalCentered="1"/>
  <pageMargins bottom="0.24180323102152856" footer="0.0" header="0.0" left="0.32816152781493163" right="0.3799765058909734" top="0.2763465497388898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4.44"/>
    <col customWidth="1" min="2" max="2" width="24.22"/>
  </cols>
  <sheetData>
    <row r="1">
      <c r="A1" s="233" t="s">
        <v>507</v>
      </c>
    </row>
    <row r="2">
      <c r="A2" s="234" t="s">
        <v>508</v>
      </c>
    </row>
    <row r="3">
      <c r="A3" s="3" t="s">
        <v>596</v>
      </c>
      <c r="B3" s="233" t="s">
        <v>597</v>
      </c>
    </row>
    <row r="4">
      <c r="A4" s="3" t="s">
        <v>511</v>
      </c>
      <c r="B4" s="233" t="s">
        <v>598</v>
      </c>
    </row>
    <row r="5">
      <c r="A5" s="3" t="s">
        <v>513</v>
      </c>
      <c r="B5" s="233">
        <v>2025.0</v>
      </c>
    </row>
    <row r="8">
      <c r="A8" s="235" t="s">
        <v>147</v>
      </c>
      <c r="B8" s="235" t="s">
        <v>130</v>
      </c>
      <c r="C8" s="235" t="s">
        <v>5</v>
      </c>
      <c r="D8" s="235" t="s">
        <v>514</v>
      </c>
      <c r="E8" s="235" t="s">
        <v>515</v>
      </c>
      <c r="F8" s="235" t="s">
        <v>516</v>
      </c>
      <c r="G8" s="235" t="s">
        <v>517</v>
      </c>
      <c r="H8" s="235" t="s">
        <v>518</v>
      </c>
      <c r="I8" s="235" t="s">
        <v>519</v>
      </c>
      <c r="J8" s="235" t="s">
        <v>520</v>
      </c>
    </row>
    <row r="9">
      <c r="A9" s="239" t="s">
        <v>521</v>
      </c>
      <c r="B9" s="237" t="s">
        <v>599</v>
      </c>
      <c r="C9" s="238" t="s">
        <v>600</v>
      </c>
      <c r="D9" s="235"/>
      <c r="E9" s="235"/>
      <c r="F9" s="235"/>
      <c r="G9" s="235"/>
      <c r="H9" s="235"/>
      <c r="I9" s="235"/>
      <c r="J9" s="235"/>
    </row>
    <row r="10">
      <c r="A10" s="239" t="s">
        <v>521</v>
      </c>
      <c r="B10" s="237" t="s">
        <v>601</v>
      </c>
      <c r="C10" s="238" t="s">
        <v>602</v>
      </c>
      <c r="D10" s="237"/>
      <c r="E10" s="237"/>
      <c r="F10" s="237"/>
      <c r="G10" s="237"/>
      <c r="H10" s="237"/>
      <c r="I10" s="237"/>
      <c r="J10" s="237"/>
    </row>
    <row r="11">
      <c r="A11" s="239" t="s">
        <v>530</v>
      </c>
      <c r="B11" s="237" t="s">
        <v>603</v>
      </c>
      <c r="C11" s="238" t="s">
        <v>604</v>
      </c>
      <c r="D11" s="237"/>
      <c r="E11" s="237"/>
      <c r="F11" s="237"/>
      <c r="G11" s="237"/>
      <c r="H11" s="237"/>
      <c r="I11" s="237"/>
      <c r="J11" s="237"/>
    </row>
    <row r="12">
      <c r="A12" s="239" t="s">
        <v>530</v>
      </c>
      <c r="B12" s="237" t="s">
        <v>605</v>
      </c>
      <c r="C12" s="238" t="s">
        <v>606</v>
      </c>
      <c r="D12" s="237"/>
      <c r="E12" s="237"/>
      <c r="F12" s="237"/>
      <c r="G12" s="237"/>
      <c r="H12" s="237"/>
      <c r="I12" s="237"/>
      <c r="J12" s="237"/>
    </row>
    <row r="13">
      <c r="A13" s="239" t="s">
        <v>530</v>
      </c>
      <c r="B13" s="237" t="s">
        <v>607</v>
      </c>
      <c r="C13" s="238" t="s">
        <v>608</v>
      </c>
      <c r="D13" s="237"/>
      <c r="E13" s="237"/>
      <c r="F13" s="237"/>
      <c r="G13" s="237"/>
      <c r="H13" s="237"/>
      <c r="I13" s="237"/>
      <c r="J13" s="237"/>
    </row>
    <row r="14">
      <c r="A14" s="239" t="s">
        <v>530</v>
      </c>
      <c r="B14" s="237" t="s">
        <v>609</v>
      </c>
      <c r="C14" s="238" t="s">
        <v>610</v>
      </c>
      <c r="D14" s="237"/>
      <c r="E14" s="237"/>
      <c r="F14" s="237"/>
      <c r="G14" s="237"/>
      <c r="H14" s="237"/>
      <c r="I14" s="237"/>
      <c r="J14" s="237"/>
    </row>
    <row r="15">
      <c r="A15" s="239" t="s">
        <v>530</v>
      </c>
      <c r="B15" s="237" t="s">
        <v>611</v>
      </c>
      <c r="C15" s="238" t="s">
        <v>612</v>
      </c>
      <c r="D15" s="237"/>
      <c r="E15" s="237"/>
      <c r="F15" s="237"/>
      <c r="G15" s="237"/>
      <c r="H15" s="237"/>
      <c r="I15" s="237"/>
      <c r="J15" s="237"/>
    </row>
    <row r="16">
      <c r="A16" s="239" t="s">
        <v>530</v>
      </c>
      <c r="B16" s="237" t="s">
        <v>613</v>
      </c>
      <c r="C16" s="238" t="s">
        <v>614</v>
      </c>
      <c r="D16" s="237"/>
      <c r="E16" s="237"/>
      <c r="F16" s="237"/>
      <c r="G16" s="237"/>
      <c r="H16" s="237"/>
      <c r="I16" s="237"/>
      <c r="J16" s="237"/>
    </row>
    <row r="17">
      <c r="A17" s="239" t="s">
        <v>530</v>
      </c>
      <c r="B17" s="237" t="s">
        <v>615</v>
      </c>
      <c r="C17" s="238" t="s">
        <v>616</v>
      </c>
      <c r="D17" s="237"/>
      <c r="E17" s="237"/>
      <c r="F17" s="237"/>
      <c r="G17" s="237"/>
      <c r="H17" s="237"/>
      <c r="I17" s="237"/>
      <c r="J17" s="237"/>
    </row>
    <row r="18">
      <c r="A18" s="239" t="s">
        <v>565</v>
      </c>
      <c r="B18" s="237" t="s">
        <v>476</v>
      </c>
      <c r="C18" s="238" t="s">
        <v>617</v>
      </c>
      <c r="D18" s="237"/>
      <c r="E18" s="237"/>
      <c r="F18" s="237"/>
      <c r="G18" s="237"/>
      <c r="H18" s="237"/>
      <c r="I18" s="237"/>
      <c r="J18" s="237"/>
    </row>
    <row r="19">
      <c r="A19" s="239" t="s">
        <v>618</v>
      </c>
      <c r="B19" s="237" t="s">
        <v>476</v>
      </c>
      <c r="C19" s="238" t="s">
        <v>617</v>
      </c>
      <c r="D19" s="237"/>
      <c r="E19" s="237"/>
      <c r="F19" s="237"/>
      <c r="G19" s="237"/>
      <c r="H19" s="237"/>
      <c r="I19" s="237"/>
      <c r="J19" s="237"/>
    </row>
    <row r="20">
      <c r="A20" s="239" t="s">
        <v>618</v>
      </c>
      <c r="B20" s="237" t="s">
        <v>619</v>
      </c>
      <c r="C20" s="238" t="s">
        <v>620</v>
      </c>
      <c r="D20" s="237"/>
      <c r="E20" s="237"/>
      <c r="F20" s="237"/>
      <c r="G20" s="237"/>
      <c r="H20" s="237"/>
      <c r="I20" s="237"/>
      <c r="J20" s="237"/>
    </row>
    <row r="21">
      <c r="A21" s="239" t="s">
        <v>618</v>
      </c>
      <c r="B21" s="237" t="s">
        <v>621</v>
      </c>
      <c r="C21" s="238" t="s">
        <v>622</v>
      </c>
      <c r="D21" s="237"/>
      <c r="E21" s="237"/>
      <c r="F21" s="237"/>
      <c r="G21" s="237"/>
      <c r="H21" s="237"/>
      <c r="I21" s="237"/>
      <c r="J21" s="237"/>
    </row>
    <row r="22">
      <c r="A22" s="239" t="s">
        <v>618</v>
      </c>
      <c r="B22" s="239" t="s">
        <v>623</v>
      </c>
      <c r="C22" s="236">
        <v>5.093993E7</v>
      </c>
      <c r="D22" s="237"/>
      <c r="E22" s="237"/>
      <c r="F22" s="237"/>
      <c r="G22" s="237"/>
      <c r="H22" s="237"/>
      <c r="I22" s="237"/>
      <c r="J22" s="237"/>
    </row>
    <row r="23">
      <c r="A23" s="239" t="s">
        <v>618</v>
      </c>
      <c r="B23" s="239" t="s">
        <v>624</v>
      </c>
      <c r="C23" s="236">
        <v>5.3092554E7</v>
      </c>
      <c r="D23" s="237"/>
      <c r="E23" s="237"/>
      <c r="F23" s="237"/>
      <c r="G23" s="237"/>
      <c r="H23" s="237"/>
      <c r="I23" s="237"/>
      <c r="J23" s="237"/>
    </row>
    <row r="24">
      <c r="A24" s="239" t="s">
        <v>618</v>
      </c>
      <c r="B24" s="237" t="s">
        <v>625</v>
      </c>
      <c r="C24" s="238" t="s">
        <v>626</v>
      </c>
      <c r="D24" s="237"/>
      <c r="E24" s="237"/>
      <c r="F24" s="237"/>
      <c r="G24" s="237"/>
      <c r="H24" s="237"/>
      <c r="I24" s="237"/>
      <c r="J24" s="237"/>
    </row>
    <row r="25">
      <c r="A25" s="239" t="s">
        <v>627</v>
      </c>
      <c r="B25" s="237" t="s">
        <v>628</v>
      </c>
      <c r="C25" s="238" t="s">
        <v>629</v>
      </c>
      <c r="D25" s="237"/>
      <c r="E25" s="237"/>
      <c r="F25" s="237"/>
      <c r="G25" s="237"/>
      <c r="H25" s="237"/>
      <c r="I25" s="237"/>
      <c r="J25" s="237"/>
    </row>
    <row r="26">
      <c r="A26" s="239" t="s">
        <v>627</v>
      </c>
      <c r="B26" s="237" t="s">
        <v>630</v>
      </c>
      <c r="C26" s="238" t="s">
        <v>631</v>
      </c>
      <c r="D26" s="237"/>
      <c r="E26" s="237"/>
      <c r="F26" s="237"/>
      <c r="G26" s="237"/>
      <c r="H26" s="237"/>
      <c r="I26" s="237"/>
      <c r="J26" s="237"/>
    </row>
    <row r="27">
      <c r="A27" s="240" t="s">
        <v>545</v>
      </c>
      <c r="J27" s="242"/>
    </row>
    <row r="28">
      <c r="J28" s="242"/>
    </row>
    <row r="29">
      <c r="A29" s="55"/>
      <c r="J29" s="242"/>
    </row>
    <row r="30">
      <c r="A30" s="243"/>
      <c r="B30" s="244">
        <f>TODAY()+1</f>
        <v>46198</v>
      </c>
      <c r="C30" s="245"/>
      <c r="D30" s="246"/>
      <c r="E30" s="246"/>
      <c r="F30" s="246"/>
      <c r="G30" s="246"/>
      <c r="H30" s="246"/>
      <c r="I30" s="246"/>
      <c r="J30" s="247"/>
    </row>
    <row r="31">
      <c r="A31" s="248"/>
      <c r="B31" s="15"/>
      <c r="C31" s="15"/>
      <c r="D31" s="15"/>
      <c r="E31" s="15"/>
      <c r="F31" s="15"/>
      <c r="G31" s="15"/>
      <c r="H31" s="15"/>
      <c r="I31" s="15"/>
      <c r="J31" s="241"/>
    </row>
    <row r="32">
      <c r="A32" s="55"/>
      <c r="J32" s="242"/>
    </row>
    <row r="33">
      <c r="A33" s="55"/>
      <c r="J33" s="242"/>
    </row>
    <row r="34">
      <c r="A34" s="55"/>
      <c r="J34" s="242"/>
    </row>
    <row r="35">
      <c r="A35" s="55"/>
      <c r="J35" s="242"/>
    </row>
    <row r="36">
      <c r="A36" s="55"/>
      <c r="J36" s="242"/>
    </row>
    <row r="37">
      <c r="A37" s="249" t="s">
        <v>546</v>
      </c>
      <c r="H37" s="3" t="s">
        <v>547</v>
      </c>
      <c r="J37" s="242"/>
    </row>
    <row r="38">
      <c r="A38" s="55"/>
      <c r="J38" s="242"/>
    </row>
    <row r="39">
      <c r="A39" s="243"/>
      <c r="B39" s="246"/>
      <c r="C39" s="246"/>
      <c r="D39" s="246"/>
      <c r="E39" s="246"/>
      <c r="F39" s="246"/>
      <c r="G39" s="246"/>
      <c r="H39" s="246"/>
      <c r="I39" s="246"/>
      <c r="J39" s="247"/>
    </row>
  </sheetData>
  <mergeCells count="1">
    <mergeCell ref="B30:C30"/>
  </mergeCells>
  <printOptions gridLines="1" horizontalCentered="1"/>
  <pageMargins bottom="0.24180323102152856" footer="0.0" header="0.0" left="0.32816152781493163" right="0.3799765058909734" top="0.2763465497388898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8" max="8" width="30.56"/>
  </cols>
  <sheetData>
    <row r="1">
      <c r="A1" s="250">
        <v>45726.0</v>
      </c>
      <c r="B1" s="251" t="s">
        <v>632</v>
      </c>
      <c r="C1" s="251" t="s">
        <v>633</v>
      </c>
      <c r="D1" s="251" t="s">
        <v>634</v>
      </c>
      <c r="E1" s="252">
        <v>2.7415067335E10</v>
      </c>
      <c r="F1" s="251">
        <v>7.5108341951082E13</v>
      </c>
      <c r="G1" s="251">
        <v>10000.0</v>
      </c>
      <c r="H1" s="253" t="s">
        <v>635</v>
      </c>
      <c r="I1" s="254"/>
      <c r="J1" s="254"/>
      <c r="K1" s="254"/>
    </row>
    <row r="2">
      <c r="A2" s="255">
        <v>45727.0</v>
      </c>
      <c r="B2" s="256" t="s">
        <v>632</v>
      </c>
      <c r="C2" s="256" t="s">
        <v>636</v>
      </c>
      <c r="D2" s="256" t="s">
        <v>634</v>
      </c>
      <c r="E2" s="256">
        <v>2.7269872964E10</v>
      </c>
      <c r="F2" s="256">
        <v>7.5108432394962E13</v>
      </c>
      <c r="G2" s="256">
        <v>10000.0</v>
      </c>
      <c r="H2" s="257" t="s">
        <v>637</v>
      </c>
      <c r="I2" s="258"/>
      <c r="J2" s="258"/>
      <c r="K2" s="258"/>
    </row>
    <row r="3">
      <c r="A3" s="250">
        <v>45727.0</v>
      </c>
      <c r="B3" s="251" t="s">
        <v>632</v>
      </c>
      <c r="C3" s="251" t="s">
        <v>638</v>
      </c>
      <c r="D3" s="251" t="s">
        <v>634</v>
      </c>
      <c r="E3" s="252">
        <v>2.7269872964E10</v>
      </c>
      <c r="F3" s="251">
        <v>7.5108432848403E13</v>
      </c>
      <c r="G3" s="251">
        <v>15000.0</v>
      </c>
      <c r="H3" s="253" t="s">
        <v>637</v>
      </c>
      <c r="I3" s="254"/>
      <c r="J3" s="254"/>
      <c r="K3" s="254"/>
    </row>
    <row r="4">
      <c r="A4" s="255">
        <v>45727.0</v>
      </c>
      <c r="B4" s="256" t="s">
        <v>632</v>
      </c>
      <c r="C4" s="256" t="s">
        <v>639</v>
      </c>
      <c r="D4" s="256" t="s">
        <v>634</v>
      </c>
      <c r="E4" s="259">
        <v>2.7368931387E10</v>
      </c>
      <c r="F4" s="256">
        <v>7.5108434009039E13</v>
      </c>
      <c r="G4" s="256">
        <v>28000.0</v>
      </c>
      <c r="H4" s="253" t="s">
        <v>640</v>
      </c>
      <c r="I4" s="254"/>
      <c r="J4" s="254"/>
      <c r="K4" s="254"/>
    </row>
    <row r="5">
      <c r="A5" s="250">
        <v>45727.0</v>
      </c>
      <c r="B5" s="251" t="s">
        <v>632</v>
      </c>
      <c r="C5" s="251" t="s">
        <v>641</v>
      </c>
      <c r="D5" s="251" t="s">
        <v>634</v>
      </c>
      <c r="E5" s="252">
        <v>2.7387754984E10</v>
      </c>
      <c r="F5" s="251">
        <v>7.5108457592582E13</v>
      </c>
      <c r="G5" s="251">
        <v>10000.0</v>
      </c>
      <c r="H5" s="257" t="s">
        <v>642</v>
      </c>
      <c r="I5" s="258"/>
      <c r="J5" s="258"/>
      <c r="K5" s="258"/>
    </row>
    <row r="6">
      <c r="A6" s="255">
        <v>45729.0</v>
      </c>
      <c r="B6" s="256" t="s">
        <v>632</v>
      </c>
      <c r="C6" s="256" t="s">
        <v>643</v>
      </c>
      <c r="D6" s="256" t="s">
        <v>634</v>
      </c>
      <c r="E6" s="256">
        <v>2.7415067335E10</v>
      </c>
      <c r="F6" s="256">
        <v>7.5118684204851E13</v>
      </c>
      <c r="G6" s="256">
        <v>20000.0</v>
      </c>
      <c r="H6" s="257" t="s">
        <v>635</v>
      </c>
      <c r="I6" s="258"/>
      <c r="J6" s="258"/>
      <c r="K6" s="258"/>
    </row>
    <row r="7">
      <c r="A7" s="255">
        <v>45741.0</v>
      </c>
      <c r="B7" s="256" t="s">
        <v>632</v>
      </c>
      <c r="C7" s="256" t="s">
        <v>644</v>
      </c>
      <c r="D7" s="256" t="s">
        <v>634</v>
      </c>
      <c r="E7" s="259">
        <v>2.7372237444E10</v>
      </c>
      <c r="F7" s="256">
        <v>7.5128003367564E13</v>
      </c>
      <c r="G7" s="256">
        <v>28000.0</v>
      </c>
      <c r="H7" s="257" t="s">
        <v>645</v>
      </c>
      <c r="I7" s="258"/>
      <c r="J7" s="258"/>
      <c r="K7" s="258"/>
    </row>
    <row r="8">
      <c r="A8" s="255">
        <v>45741.0</v>
      </c>
      <c r="B8" s="256" t="s">
        <v>632</v>
      </c>
      <c r="C8" s="256" t="s">
        <v>646</v>
      </c>
      <c r="D8" s="256" t="s">
        <v>634</v>
      </c>
      <c r="E8" s="256">
        <v>2.0270760253E10</v>
      </c>
      <c r="F8" s="256">
        <v>7.5128006623729E13</v>
      </c>
      <c r="G8" s="256">
        <v>10000.0</v>
      </c>
      <c r="H8" s="257" t="s">
        <v>647</v>
      </c>
      <c r="I8" s="258"/>
      <c r="J8" s="258"/>
      <c r="K8" s="258"/>
    </row>
    <row r="9">
      <c r="A9" s="255">
        <v>45741.0</v>
      </c>
      <c r="B9" s="256" t="s">
        <v>632</v>
      </c>
      <c r="C9" s="256" t="s">
        <v>648</v>
      </c>
      <c r="D9" s="256" t="s">
        <v>634</v>
      </c>
      <c r="E9" s="259">
        <v>2.7419951574E10</v>
      </c>
      <c r="F9" s="256">
        <v>7.5128006900501E13</v>
      </c>
      <c r="G9" s="256">
        <v>25000.0</v>
      </c>
      <c r="H9" s="257" t="s">
        <v>649</v>
      </c>
      <c r="I9" s="258"/>
      <c r="J9" s="258"/>
      <c r="K9" s="258"/>
    </row>
    <row r="10">
      <c r="A10" s="250">
        <v>45741.0</v>
      </c>
      <c r="B10" s="251" t="s">
        <v>632</v>
      </c>
      <c r="C10" s="251" t="s">
        <v>650</v>
      </c>
      <c r="D10" s="251" t="s">
        <v>634</v>
      </c>
      <c r="E10" s="252">
        <v>2.7438319943E10</v>
      </c>
      <c r="F10" s="251">
        <v>7.5128010057193E13</v>
      </c>
      <c r="G10" s="251">
        <v>30000.0</v>
      </c>
      <c r="H10" s="253" t="s">
        <v>651</v>
      </c>
      <c r="I10" s="254"/>
      <c r="J10" s="254"/>
      <c r="K10" s="254"/>
    </row>
    <row r="11">
      <c r="A11" s="250">
        <v>45741.0</v>
      </c>
      <c r="B11" s="251" t="s">
        <v>632</v>
      </c>
      <c r="C11" s="251" t="s">
        <v>652</v>
      </c>
      <c r="D11" s="251" t="s">
        <v>634</v>
      </c>
      <c r="E11" s="252">
        <v>2.032305052E10</v>
      </c>
      <c r="F11" s="251">
        <v>7.5128011857268E13</v>
      </c>
      <c r="G11" s="251">
        <v>40000.0</v>
      </c>
      <c r="H11" s="253" t="s">
        <v>653</v>
      </c>
      <c r="I11" s="254"/>
      <c r="J11" s="254"/>
      <c r="K11" s="254"/>
    </row>
    <row r="12">
      <c r="A12" s="250">
        <v>45741.0</v>
      </c>
      <c r="B12" s="251" t="s">
        <v>632</v>
      </c>
      <c r="C12" s="251" t="s">
        <v>654</v>
      </c>
      <c r="D12" s="251" t="s">
        <v>634</v>
      </c>
      <c r="E12" s="252">
        <v>2.732609218E10</v>
      </c>
      <c r="F12" s="251">
        <v>7.5128015336553E13</v>
      </c>
      <c r="G12" s="251">
        <v>28000.0</v>
      </c>
      <c r="H12" s="253" t="s">
        <v>655</v>
      </c>
      <c r="I12" s="254"/>
      <c r="J12" s="254"/>
      <c r="K12" s="254"/>
    </row>
    <row r="13">
      <c r="A13" s="255">
        <v>45741.0</v>
      </c>
      <c r="B13" s="256" t="s">
        <v>632</v>
      </c>
      <c r="C13" s="256" t="s">
        <v>656</v>
      </c>
      <c r="D13" s="256" t="s">
        <v>634</v>
      </c>
      <c r="E13" s="259">
        <v>2.7285391658E10</v>
      </c>
      <c r="F13" s="256">
        <v>7.5128016633104E13</v>
      </c>
      <c r="G13" s="256">
        <v>20000.0</v>
      </c>
      <c r="H13" s="257" t="s">
        <v>657</v>
      </c>
      <c r="I13" s="258"/>
      <c r="J13" s="258"/>
      <c r="K13" s="258"/>
    </row>
    <row r="14">
      <c r="A14" s="250">
        <v>45741.0</v>
      </c>
      <c r="B14" s="251" t="s">
        <v>632</v>
      </c>
      <c r="C14" s="251" t="s">
        <v>658</v>
      </c>
      <c r="D14" s="251" t="s">
        <v>634</v>
      </c>
      <c r="E14" s="252">
        <v>2.034393985E10</v>
      </c>
      <c r="F14" s="251">
        <v>7.5128018296078E13</v>
      </c>
      <c r="G14" s="251">
        <v>15000.0</v>
      </c>
      <c r="H14" s="253" t="s">
        <v>659</v>
      </c>
      <c r="I14" s="254"/>
      <c r="J14" s="254"/>
      <c r="K14" s="254"/>
    </row>
    <row r="15">
      <c r="A15" s="250">
        <v>45741.0</v>
      </c>
      <c r="B15" s="251" t="s">
        <v>632</v>
      </c>
      <c r="C15" s="251" t="s">
        <v>660</v>
      </c>
      <c r="D15" s="251" t="s">
        <v>634</v>
      </c>
      <c r="E15" s="252">
        <v>2.0190851762E10</v>
      </c>
      <c r="F15" s="251">
        <v>7.5128019638872E13</v>
      </c>
      <c r="G15" s="251">
        <v>15000.0</v>
      </c>
      <c r="H15" s="253" t="s">
        <v>661</v>
      </c>
      <c r="I15" s="254"/>
      <c r="J15" s="254"/>
      <c r="K15" s="254"/>
    </row>
    <row r="16">
      <c r="A16" s="250">
        <v>45741.0</v>
      </c>
      <c r="B16" s="251" t="s">
        <v>632</v>
      </c>
      <c r="C16" s="251" t="s">
        <v>662</v>
      </c>
      <c r="D16" s="251" t="s">
        <v>634</v>
      </c>
      <c r="E16" s="252">
        <v>2.7330735355E10</v>
      </c>
      <c r="F16" s="251">
        <v>7.512802573675E13</v>
      </c>
      <c r="G16" s="251">
        <v>28000.0</v>
      </c>
      <c r="H16" s="253" t="s">
        <v>663</v>
      </c>
      <c r="I16" s="254"/>
      <c r="J16" s="254"/>
      <c r="K16" s="254"/>
    </row>
    <row r="17">
      <c r="A17" s="255">
        <v>45741.0</v>
      </c>
      <c r="B17" s="256" t="s">
        <v>632</v>
      </c>
      <c r="C17" s="259" t="s">
        <v>664</v>
      </c>
      <c r="D17" s="256" t="s">
        <v>634</v>
      </c>
      <c r="E17" s="259">
        <v>2.7300780186E10</v>
      </c>
      <c r="F17" s="256">
        <v>7.512804518744E13</v>
      </c>
      <c r="G17" s="256">
        <v>28000.0</v>
      </c>
      <c r="H17" s="257" t="s">
        <v>665</v>
      </c>
      <c r="I17" s="258"/>
      <c r="J17" s="258"/>
      <c r="K17" s="258"/>
    </row>
    <row r="18">
      <c r="A18" s="250">
        <v>45735.0</v>
      </c>
      <c r="B18" s="251" t="s">
        <v>632</v>
      </c>
      <c r="C18" s="251" t="s">
        <v>666</v>
      </c>
      <c r="D18" s="251" t="s">
        <v>634</v>
      </c>
      <c r="E18" s="251">
        <v>2.7295521592E10</v>
      </c>
      <c r="F18" s="251">
        <v>7.5128373591238E13</v>
      </c>
      <c r="G18" s="251">
        <v>10000.0</v>
      </c>
      <c r="H18" s="257" t="s">
        <v>667</v>
      </c>
      <c r="I18" s="254"/>
      <c r="J18" s="254"/>
      <c r="K18" s="254"/>
    </row>
    <row r="19">
      <c r="A19" s="255">
        <v>45735.0</v>
      </c>
      <c r="B19" s="256" t="s">
        <v>632</v>
      </c>
      <c r="C19" s="256" t="s">
        <v>668</v>
      </c>
      <c r="D19" s="256" t="s">
        <v>634</v>
      </c>
      <c r="E19" s="259">
        <v>2.7295521592E10</v>
      </c>
      <c r="F19" s="256">
        <v>7.512837713159E13</v>
      </c>
      <c r="G19" s="256">
        <v>18000.0</v>
      </c>
      <c r="H19" s="257" t="s">
        <v>667</v>
      </c>
      <c r="I19" s="258"/>
      <c r="J19" s="258"/>
      <c r="K19" s="258"/>
    </row>
    <row r="20">
      <c r="A20" s="250">
        <v>45735.0</v>
      </c>
      <c r="B20" s="251" t="s">
        <v>632</v>
      </c>
      <c r="C20" s="251" t="s">
        <v>669</v>
      </c>
      <c r="D20" s="251" t="s">
        <v>634</v>
      </c>
      <c r="E20" s="252">
        <v>2.7371559839E10</v>
      </c>
      <c r="F20" s="251">
        <v>7.5128418425791E13</v>
      </c>
      <c r="G20" s="251">
        <v>25000.0</v>
      </c>
      <c r="H20" s="253" t="s">
        <v>670</v>
      </c>
      <c r="I20" s="254"/>
      <c r="J20" s="254"/>
      <c r="K20" s="254"/>
    </row>
    <row r="21">
      <c r="A21" s="255">
        <v>45741.0</v>
      </c>
      <c r="B21" s="256" t="s">
        <v>632</v>
      </c>
      <c r="C21" s="256" t="s">
        <v>671</v>
      </c>
      <c r="D21" s="256" t="s">
        <v>634</v>
      </c>
      <c r="E21" s="256">
        <v>2.7387754984E10</v>
      </c>
      <c r="F21" s="256">
        <v>7.5128997389305E13</v>
      </c>
      <c r="G21" s="256">
        <v>15000.0</v>
      </c>
      <c r="H21" s="257" t="s">
        <v>642</v>
      </c>
      <c r="I21" s="258"/>
      <c r="J21" s="258"/>
      <c r="K21" s="258"/>
    </row>
    <row r="22">
      <c r="A22" s="255">
        <v>45741.0</v>
      </c>
      <c r="B22" s="256" t="s">
        <v>632</v>
      </c>
      <c r="C22" s="256" t="s">
        <v>672</v>
      </c>
      <c r="D22" s="256" t="s">
        <v>634</v>
      </c>
      <c r="E22" s="256">
        <v>2.0430237714E10</v>
      </c>
      <c r="F22" s="256">
        <v>7.5128997772188E13</v>
      </c>
      <c r="G22" s="256">
        <v>25000.0</v>
      </c>
      <c r="H22" s="257" t="s">
        <v>673</v>
      </c>
      <c r="I22" s="258"/>
      <c r="J22" s="258"/>
      <c r="K22" s="258"/>
    </row>
    <row r="23">
      <c r="A23" s="255">
        <v>45748.0</v>
      </c>
      <c r="B23" s="256" t="s">
        <v>632</v>
      </c>
      <c r="C23" s="256" t="s">
        <v>674</v>
      </c>
      <c r="D23" s="256" t="s">
        <v>634</v>
      </c>
      <c r="E23" s="259">
        <v>2.7350067189E10</v>
      </c>
      <c r="F23" s="256">
        <v>7.5138010129361E13</v>
      </c>
      <c r="G23" s="256">
        <v>25000.0</v>
      </c>
      <c r="H23" s="257" t="s">
        <v>675</v>
      </c>
      <c r="I23" s="258"/>
      <c r="J23" s="258"/>
      <c r="K23" s="258"/>
    </row>
    <row r="24">
      <c r="A24" s="250">
        <v>45748.0</v>
      </c>
      <c r="B24" s="251" t="s">
        <v>632</v>
      </c>
      <c r="C24" s="251" t="s">
        <v>676</v>
      </c>
      <c r="D24" s="251" t="s">
        <v>634</v>
      </c>
      <c r="E24" s="252">
        <v>2.7463887611E10</v>
      </c>
      <c r="F24" s="251">
        <v>7.5138022378007E13</v>
      </c>
      <c r="G24" s="251">
        <v>25000.0</v>
      </c>
      <c r="H24" s="253" t="s">
        <v>677</v>
      </c>
      <c r="I24" s="254"/>
      <c r="J24" s="254"/>
      <c r="K24" s="254"/>
    </row>
    <row r="25">
      <c r="A25" s="250">
        <v>45747.0</v>
      </c>
      <c r="B25" s="251" t="s">
        <v>632</v>
      </c>
      <c r="C25" s="251" t="s">
        <v>678</v>
      </c>
      <c r="D25" s="251" t="s">
        <v>634</v>
      </c>
      <c r="E25" s="251">
        <v>3.0672380576E10</v>
      </c>
      <c r="F25" s="251">
        <v>7.5138829321711E13</v>
      </c>
      <c r="G25" s="251">
        <v>600000.0</v>
      </c>
      <c r="H25" s="260"/>
      <c r="I25" s="258"/>
      <c r="J25" s="258"/>
      <c r="K25" s="258"/>
    </row>
    <row r="26">
      <c r="A26" s="255">
        <v>45747.0</v>
      </c>
      <c r="B26" s="256" t="s">
        <v>679</v>
      </c>
      <c r="C26" s="256" t="s">
        <v>680</v>
      </c>
      <c r="D26" s="256" t="s">
        <v>634</v>
      </c>
      <c r="E26" s="256">
        <v>3.0672380576E10</v>
      </c>
      <c r="F26" s="256">
        <v>7.5138830196073E13</v>
      </c>
      <c r="G26" s="256">
        <v>600000.0</v>
      </c>
      <c r="H26" s="261"/>
      <c r="I26" s="254"/>
      <c r="J26" s="254"/>
      <c r="K26" s="254"/>
    </row>
    <row r="27">
      <c r="A27" s="250">
        <v>45747.0</v>
      </c>
      <c r="B27" s="251" t="s">
        <v>632</v>
      </c>
      <c r="C27" s="251" t="s">
        <v>681</v>
      </c>
      <c r="D27" s="251" t="s">
        <v>634</v>
      </c>
      <c r="E27" s="251">
        <v>2.7285391658E10</v>
      </c>
      <c r="F27" s="251">
        <v>7.5138830244109E13</v>
      </c>
      <c r="G27" s="251">
        <v>20000.0</v>
      </c>
      <c r="H27" s="257" t="s">
        <v>657</v>
      </c>
      <c r="I27" s="258"/>
      <c r="J27" s="258"/>
      <c r="K27" s="258"/>
    </row>
    <row r="28">
      <c r="A28" s="255">
        <v>45747.0</v>
      </c>
      <c r="B28" s="256" t="s">
        <v>632</v>
      </c>
      <c r="C28" s="256" t="s">
        <v>682</v>
      </c>
      <c r="D28" s="256" t="s">
        <v>634</v>
      </c>
      <c r="E28" s="256">
        <v>3.0672380576E10</v>
      </c>
      <c r="F28" s="256">
        <v>7.5138830347418E13</v>
      </c>
      <c r="G28" s="256">
        <v>600000.0</v>
      </c>
      <c r="H28" s="261"/>
      <c r="I28" s="254"/>
      <c r="J28" s="254"/>
      <c r="K28" s="254"/>
    </row>
    <row r="29">
      <c r="A29" s="250">
        <v>45748.0</v>
      </c>
      <c r="B29" s="251" t="s">
        <v>632</v>
      </c>
      <c r="C29" s="251" t="s">
        <v>683</v>
      </c>
      <c r="D29" s="251" t="s">
        <v>634</v>
      </c>
      <c r="E29" s="251">
        <v>2.7372237444E10</v>
      </c>
      <c r="F29" s="251">
        <v>7.5138978054503E13</v>
      </c>
      <c r="G29" s="251">
        <v>18000.0</v>
      </c>
      <c r="H29" s="253" t="s">
        <v>645</v>
      </c>
      <c r="I29" s="254"/>
      <c r="J29" s="254"/>
      <c r="K29" s="254"/>
    </row>
    <row r="30">
      <c r="A30" s="250">
        <v>45748.0</v>
      </c>
      <c r="B30" s="251" t="s">
        <v>632</v>
      </c>
      <c r="C30" s="251" t="s">
        <v>684</v>
      </c>
      <c r="D30" s="251" t="s">
        <v>634</v>
      </c>
      <c r="E30" s="252">
        <v>2.7269872964E10</v>
      </c>
      <c r="F30" s="251">
        <v>7.5138979730419E13</v>
      </c>
      <c r="G30" s="251">
        <v>15000.0</v>
      </c>
      <c r="H30" s="253" t="s">
        <v>637</v>
      </c>
      <c r="I30" s="254"/>
      <c r="J30" s="254"/>
      <c r="K30" s="254"/>
    </row>
    <row r="31">
      <c r="A31" s="250">
        <v>45748.0</v>
      </c>
      <c r="B31" s="251" t="s">
        <v>632</v>
      </c>
      <c r="C31" s="251" t="s">
        <v>685</v>
      </c>
      <c r="D31" s="251" t="s">
        <v>634</v>
      </c>
      <c r="E31" s="252">
        <v>2.7285926098E10</v>
      </c>
      <c r="F31" s="251">
        <v>7.5138988479138E13</v>
      </c>
      <c r="G31" s="251">
        <v>25000.0</v>
      </c>
      <c r="H31" s="253" t="s">
        <v>686</v>
      </c>
      <c r="I31" s="254"/>
      <c r="J31" s="254"/>
      <c r="K31" s="254"/>
    </row>
    <row r="32">
      <c r="A32" s="250">
        <v>45754.0</v>
      </c>
      <c r="B32" s="251" t="s">
        <v>632</v>
      </c>
      <c r="C32" s="251" t="s">
        <v>687</v>
      </c>
      <c r="D32" s="251" t="s">
        <v>634</v>
      </c>
      <c r="E32" s="252">
        <v>2.0342348034E10</v>
      </c>
      <c r="F32" s="251">
        <v>7.5148696870521E13</v>
      </c>
      <c r="G32" s="251">
        <v>30000.0</v>
      </c>
      <c r="H32" s="253" t="s">
        <v>688</v>
      </c>
      <c r="I32" s="254"/>
      <c r="J32" s="254"/>
      <c r="K32" s="254"/>
    </row>
    <row r="33">
      <c r="A33" s="250">
        <v>45754.0</v>
      </c>
      <c r="B33" s="251" t="s">
        <v>632</v>
      </c>
      <c r="C33" s="251" t="s">
        <v>689</v>
      </c>
      <c r="D33" s="251" t="s">
        <v>634</v>
      </c>
      <c r="E33" s="251">
        <v>2.7415067335E10</v>
      </c>
      <c r="F33" s="251">
        <v>7.5148697586486E13</v>
      </c>
      <c r="G33" s="251">
        <v>20000.0</v>
      </c>
      <c r="H33" s="253" t="s">
        <v>635</v>
      </c>
      <c r="I33" s="254"/>
      <c r="J33" s="254"/>
      <c r="K33" s="254"/>
    </row>
    <row r="34">
      <c r="A34" s="255">
        <v>45754.0</v>
      </c>
      <c r="B34" s="256" t="s">
        <v>632</v>
      </c>
      <c r="C34" s="256" t="s">
        <v>690</v>
      </c>
      <c r="D34" s="256" t="s">
        <v>634</v>
      </c>
      <c r="E34" s="259">
        <v>2.7348028974E10</v>
      </c>
      <c r="F34" s="256">
        <v>7.5148699050721E13</v>
      </c>
      <c r="G34" s="256">
        <v>30000.0</v>
      </c>
      <c r="H34" s="257" t="s">
        <v>691</v>
      </c>
      <c r="I34" s="258"/>
      <c r="J34" s="258"/>
      <c r="K34" s="258"/>
    </row>
    <row r="35">
      <c r="A35" s="255">
        <v>45757.0</v>
      </c>
      <c r="B35" s="256" t="s">
        <v>632</v>
      </c>
      <c r="C35" s="256" t="s">
        <v>692</v>
      </c>
      <c r="D35" s="256" t="s">
        <v>634</v>
      </c>
      <c r="E35" s="256">
        <v>2.7295521592E10</v>
      </c>
      <c r="F35" s="256">
        <v>7.5158106306265E13</v>
      </c>
      <c r="G35" s="256">
        <v>18000.0</v>
      </c>
      <c r="H35" s="257" t="s">
        <v>667</v>
      </c>
      <c r="I35" s="254"/>
      <c r="J35" s="254"/>
      <c r="K35" s="254"/>
    </row>
    <row r="36">
      <c r="A36" s="255">
        <v>45757.0</v>
      </c>
      <c r="B36" s="256" t="s">
        <v>632</v>
      </c>
      <c r="C36" s="256" t="s">
        <v>693</v>
      </c>
      <c r="D36" s="256" t="s">
        <v>634</v>
      </c>
      <c r="E36" s="256">
        <v>2.3307394774E10</v>
      </c>
      <c r="F36" s="256">
        <v>7.5158113569034E13</v>
      </c>
      <c r="G36" s="256">
        <v>25000.0</v>
      </c>
      <c r="H36" s="257" t="s">
        <v>673</v>
      </c>
      <c r="I36" s="258"/>
      <c r="J36" s="258"/>
      <c r="K36" s="258"/>
    </row>
    <row r="37">
      <c r="A37" s="255">
        <v>45757.0</v>
      </c>
      <c r="B37" s="256" t="s">
        <v>632</v>
      </c>
      <c r="C37" s="256" t="s">
        <v>694</v>
      </c>
      <c r="D37" s="256" t="s">
        <v>634</v>
      </c>
      <c r="E37" s="256">
        <v>2.032305052E10</v>
      </c>
      <c r="F37" s="256">
        <v>7.5158132235042E13</v>
      </c>
      <c r="G37" s="256">
        <v>40000.0</v>
      </c>
      <c r="H37" s="257" t="s">
        <v>653</v>
      </c>
      <c r="I37" s="258"/>
      <c r="J37" s="258"/>
      <c r="K37" s="258"/>
    </row>
    <row r="38">
      <c r="A38" s="255">
        <v>45757.0</v>
      </c>
      <c r="B38" s="256" t="s">
        <v>632</v>
      </c>
      <c r="C38" s="256" t="s">
        <v>695</v>
      </c>
      <c r="D38" s="256" t="s">
        <v>634</v>
      </c>
      <c r="E38" s="256">
        <v>2.0342348034E10</v>
      </c>
      <c r="F38" s="256">
        <v>7.5158132847426E13</v>
      </c>
      <c r="G38" s="256">
        <v>20000.0</v>
      </c>
      <c r="H38" s="257" t="s">
        <v>688</v>
      </c>
      <c r="I38" s="258"/>
      <c r="J38" s="258"/>
      <c r="K38" s="258"/>
    </row>
    <row r="39">
      <c r="A39" s="250">
        <v>45762.0</v>
      </c>
      <c r="B39" s="251" t="s">
        <v>632</v>
      </c>
      <c r="C39" s="251" t="s">
        <v>696</v>
      </c>
      <c r="D39" s="251" t="s">
        <v>5</v>
      </c>
      <c r="E39" s="252">
        <v>4.3831994E7</v>
      </c>
      <c r="F39" s="251">
        <v>7.5158595975652E13</v>
      </c>
      <c r="G39" s="251">
        <v>20000.0</v>
      </c>
      <c r="H39" s="253" t="s">
        <v>651</v>
      </c>
      <c r="I39" s="254"/>
      <c r="J39" s="254"/>
      <c r="K39" s="254"/>
    </row>
    <row r="40">
      <c r="A40" s="250">
        <v>45762.0</v>
      </c>
      <c r="B40" s="251" t="s">
        <v>632</v>
      </c>
      <c r="C40" s="251" t="s">
        <v>697</v>
      </c>
      <c r="D40" s="251" t="s">
        <v>634</v>
      </c>
      <c r="E40" s="251">
        <v>2.7419951574E10</v>
      </c>
      <c r="F40" s="251">
        <v>7.5158623439554E13</v>
      </c>
      <c r="G40" s="251">
        <v>25000.0</v>
      </c>
      <c r="H40" s="257" t="s">
        <v>649</v>
      </c>
      <c r="I40" s="258"/>
      <c r="J40" s="258"/>
      <c r="K40" s="258"/>
    </row>
    <row r="41">
      <c r="A41" s="250">
        <v>45762.0</v>
      </c>
      <c r="B41" s="251" t="s">
        <v>632</v>
      </c>
      <c r="C41" s="251" t="s">
        <v>698</v>
      </c>
      <c r="D41" s="251" t="s">
        <v>634</v>
      </c>
      <c r="E41" s="252">
        <v>2.0430237714E10</v>
      </c>
      <c r="F41" s="251">
        <v>7.515862401442E13</v>
      </c>
      <c r="G41" s="251">
        <v>25000.0</v>
      </c>
      <c r="H41" s="253" t="s">
        <v>673</v>
      </c>
      <c r="I41" s="254"/>
      <c r="J41" s="254"/>
      <c r="K41" s="254"/>
    </row>
    <row r="42">
      <c r="A42" s="250">
        <v>45762.0</v>
      </c>
      <c r="B42" s="251" t="s">
        <v>632</v>
      </c>
      <c r="C42" s="251" t="s">
        <v>699</v>
      </c>
      <c r="D42" s="251" t="s">
        <v>700</v>
      </c>
      <c r="E42" s="258"/>
      <c r="F42" s="251">
        <v>7.5158624594089E13</v>
      </c>
      <c r="G42" s="251">
        <v>15000.0</v>
      </c>
      <c r="H42" s="260"/>
      <c r="I42" s="258"/>
      <c r="J42" s="258"/>
      <c r="K42" s="258"/>
    </row>
    <row r="43">
      <c r="A43" s="255">
        <v>45762.0</v>
      </c>
      <c r="B43" s="256" t="s">
        <v>632</v>
      </c>
      <c r="C43" s="256" t="s">
        <v>701</v>
      </c>
      <c r="D43" s="256" t="s">
        <v>634</v>
      </c>
      <c r="E43" s="256">
        <v>2.7463887611E10</v>
      </c>
      <c r="F43" s="256">
        <v>7.5158625182189E13</v>
      </c>
      <c r="G43" s="256">
        <v>25000.0</v>
      </c>
      <c r="H43" s="253" t="s">
        <v>677</v>
      </c>
      <c r="I43" s="254"/>
      <c r="J43" s="254"/>
      <c r="K43" s="254"/>
    </row>
    <row r="44">
      <c r="A44" s="255">
        <v>45762.0</v>
      </c>
      <c r="B44" s="256" t="s">
        <v>632</v>
      </c>
      <c r="C44" s="256" t="s">
        <v>702</v>
      </c>
      <c r="D44" s="256" t="s">
        <v>634</v>
      </c>
      <c r="E44" s="256">
        <v>2.0430237714E10</v>
      </c>
      <c r="F44" s="256">
        <v>7.5158625629476E13</v>
      </c>
      <c r="G44" s="256">
        <v>25000.0</v>
      </c>
      <c r="H44" s="257" t="s">
        <v>673</v>
      </c>
      <c r="I44" s="258"/>
      <c r="J44" s="258"/>
      <c r="K44" s="258"/>
    </row>
    <row r="45">
      <c r="A45" s="255">
        <v>45762.0</v>
      </c>
      <c r="B45" s="256" t="s">
        <v>632</v>
      </c>
      <c r="C45" s="256" t="s">
        <v>703</v>
      </c>
      <c r="D45" s="256" t="s">
        <v>634</v>
      </c>
      <c r="E45" s="259">
        <v>2.7357122401E10</v>
      </c>
      <c r="F45" s="256">
        <v>7.5158652414963E13</v>
      </c>
      <c r="G45" s="256">
        <v>15000.0</v>
      </c>
      <c r="H45" s="253" t="s">
        <v>704</v>
      </c>
      <c r="I45" s="254"/>
      <c r="J45" s="254"/>
      <c r="K45" s="254"/>
    </row>
    <row r="46">
      <c r="A46" s="250">
        <v>45762.0</v>
      </c>
      <c r="B46" s="251" t="s">
        <v>679</v>
      </c>
      <c r="C46" s="251" t="s">
        <v>705</v>
      </c>
      <c r="D46" s="251" t="s">
        <v>634</v>
      </c>
      <c r="E46" s="252">
        <v>2.0430237714E10</v>
      </c>
      <c r="F46" s="251">
        <v>7.51586557921E13</v>
      </c>
      <c r="G46" s="251">
        <v>25000.0</v>
      </c>
      <c r="H46" s="253" t="s">
        <v>673</v>
      </c>
      <c r="I46" s="254"/>
      <c r="J46" s="254"/>
      <c r="K46" s="254"/>
    </row>
    <row r="47">
      <c r="A47" s="250">
        <v>45756.0</v>
      </c>
      <c r="B47" s="251" t="s">
        <v>632</v>
      </c>
      <c r="C47" s="251" t="s">
        <v>706</v>
      </c>
      <c r="D47" s="251" t="s">
        <v>634</v>
      </c>
      <c r="E47" s="251">
        <v>2.7330735355E10</v>
      </c>
      <c r="F47" s="251">
        <v>7.5158957980182E13</v>
      </c>
      <c r="G47" s="251">
        <v>18000.0</v>
      </c>
      <c r="H47" s="253" t="s">
        <v>663</v>
      </c>
      <c r="I47" s="254"/>
      <c r="J47" s="254"/>
      <c r="K47" s="254"/>
    </row>
    <row r="48">
      <c r="A48" s="255">
        <v>45769.0</v>
      </c>
      <c r="B48" s="256" t="s">
        <v>632</v>
      </c>
      <c r="C48" s="256" t="s">
        <v>707</v>
      </c>
      <c r="D48" s="256" t="s">
        <v>634</v>
      </c>
      <c r="E48" s="259">
        <v>2.7387753562E10</v>
      </c>
      <c r="F48" s="256">
        <v>7.5168344348543E13</v>
      </c>
      <c r="G48" s="256">
        <v>10000.0</v>
      </c>
      <c r="H48" s="257" t="s">
        <v>708</v>
      </c>
      <c r="I48" s="258"/>
      <c r="J48" s="258"/>
      <c r="K48" s="258"/>
    </row>
    <row r="49">
      <c r="A49" s="255">
        <v>45778.0</v>
      </c>
      <c r="B49" s="256" t="s">
        <v>632</v>
      </c>
      <c r="C49" s="256" t="s">
        <v>709</v>
      </c>
      <c r="D49" s="256" t="s">
        <v>634</v>
      </c>
      <c r="E49" s="256">
        <v>2.7269872964E10</v>
      </c>
      <c r="F49" s="256">
        <v>7.5188439480858E13</v>
      </c>
      <c r="G49" s="256">
        <v>15000.0</v>
      </c>
      <c r="H49" s="257" t="s">
        <v>637</v>
      </c>
      <c r="I49" s="258"/>
      <c r="J49" s="258"/>
      <c r="K49" s="258"/>
    </row>
    <row r="50">
      <c r="A50" s="255">
        <v>45783.0</v>
      </c>
      <c r="B50" s="256" t="s">
        <v>632</v>
      </c>
      <c r="C50" s="256" t="s">
        <v>710</v>
      </c>
      <c r="D50" s="256" t="s">
        <v>634</v>
      </c>
      <c r="E50" s="256">
        <v>3.0672380576E10</v>
      </c>
      <c r="F50" s="256">
        <v>7.5188950389885E13</v>
      </c>
      <c r="G50" s="256">
        <v>600000.0</v>
      </c>
      <c r="H50" s="260"/>
      <c r="I50" s="258"/>
      <c r="J50" s="258"/>
      <c r="K50" s="258"/>
    </row>
    <row r="51">
      <c r="A51" s="250">
        <v>45785.0</v>
      </c>
      <c r="B51" s="251" t="s">
        <v>632</v>
      </c>
      <c r="C51" s="251" t="s">
        <v>711</v>
      </c>
      <c r="D51" s="251" t="s">
        <v>634</v>
      </c>
      <c r="E51" s="251">
        <v>3.3714503559E10</v>
      </c>
      <c r="F51" s="251">
        <v>7.5198306259478E13</v>
      </c>
      <c r="G51" s="251">
        <v>37500.0</v>
      </c>
      <c r="H51" s="261"/>
      <c r="I51" s="254"/>
      <c r="J51" s="254"/>
      <c r="K51" s="254"/>
    </row>
    <row r="52">
      <c r="A52" s="255">
        <v>45787.0</v>
      </c>
      <c r="B52" s="256" t="s">
        <v>632</v>
      </c>
      <c r="C52" s="256" t="s">
        <v>712</v>
      </c>
      <c r="D52" s="256" t="s">
        <v>634</v>
      </c>
      <c r="E52" s="256">
        <v>2.7368931387E10</v>
      </c>
      <c r="F52" s="256">
        <v>7.5198547127466E13</v>
      </c>
      <c r="G52" s="256">
        <v>18000.0</v>
      </c>
      <c r="H52" s="262" t="s">
        <v>640</v>
      </c>
      <c r="I52" s="258"/>
      <c r="J52" s="258"/>
      <c r="K52" s="258"/>
    </row>
    <row r="53">
      <c r="A53" s="250">
        <v>45789.0</v>
      </c>
      <c r="B53" s="251" t="s">
        <v>632</v>
      </c>
      <c r="C53" s="251" t="s">
        <v>713</v>
      </c>
      <c r="D53" s="251" t="s">
        <v>634</v>
      </c>
      <c r="E53" s="251">
        <v>2.7357122401E10</v>
      </c>
      <c r="F53" s="251">
        <v>7.5198801587455E13</v>
      </c>
      <c r="G53" s="251">
        <v>25000.0</v>
      </c>
      <c r="H53" s="257" t="s">
        <v>704</v>
      </c>
      <c r="I53" s="258"/>
      <c r="J53" s="258"/>
      <c r="K53" s="258"/>
    </row>
    <row r="54">
      <c r="A54" s="255">
        <v>45789.0</v>
      </c>
      <c r="B54" s="256" t="s">
        <v>632</v>
      </c>
      <c r="C54" s="256" t="s">
        <v>714</v>
      </c>
      <c r="D54" s="256" t="s">
        <v>5</v>
      </c>
      <c r="E54" s="256">
        <v>4.3831994E7</v>
      </c>
      <c r="F54" s="256">
        <v>7.5198806629367E13</v>
      </c>
      <c r="G54" s="256">
        <v>20000.0</v>
      </c>
      <c r="H54" s="257" t="s">
        <v>651</v>
      </c>
      <c r="I54" s="258"/>
      <c r="J54" s="258"/>
      <c r="K54" s="258"/>
    </row>
    <row r="55">
      <c r="A55" s="250">
        <v>45791.0</v>
      </c>
      <c r="B55" s="251" t="s">
        <v>632</v>
      </c>
      <c r="C55" s="251" t="s">
        <v>715</v>
      </c>
      <c r="D55" s="251" t="s">
        <v>634</v>
      </c>
      <c r="E55" s="251">
        <v>3.0707837752E10</v>
      </c>
      <c r="F55" s="251">
        <v>7.5208977346929E13</v>
      </c>
      <c r="G55" s="251">
        <v>9000.0</v>
      </c>
      <c r="H55" s="261"/>
      <c r="I55" s="254"/>
      <c r="J55" s="254"/>
      <c r="K55" s="254"/>
    </row>
    <row r="56">
      <c r="A56" s="255">
        <v>45798.0</v>
      </c>
      <c r="B56" s="256" t="s">
        <v>632</v>
      </c>
      <c r="C56" s="256" t="s">
        <v>716</v>
      </c>
      <c r="D56" s="256" t="s">
        <v>634</v>
      </c>
      <c r="E56" s="256">
        <v>3.0503505998E10</v>
      </c>
      <c r="F56" s="256">
        <v>7.5218867676596E13</v>
      </c>
      <c r="G56" s="256">
        <v>20000.0</v>
      </c>
      <c r="H56" s="261"/>
      <c r="I56" s="254"/>
      <c r="J56" s="254"/>
      <c r="K56" s="254"/>
    </row>
    <row r="57">
      <c r="A57" s="250">
        <v>45798.0</v>
      </c>
      <c r="B57" s="251" t="s">
        <v>632</v>
      </c>
      <c r="C57" s="251" t="s">
        <v>717</v>
      </c>
      <c r="D57" s="251" t="s">
        <v>634</v>
      </c>
      <c r="E57" s="252">
        <v>3.0546679183E10</v>
      </c>
      <c r="F57" s="251">
        <v>7.5218874375151E13</v>
      </c>
      <c r="G57" s="251">
        <v>26000.0</v>
      </c>
      <c r="H57" s="260"/>
      <c r="I57" s="258"/>
      <c r="J57" s="258"/>
      <c r="K57" s="258"/>
    </row>
    <row r="58">
      <c r="A58" s="255">
        <v>45810.0</v>
      </c>
      <c r="B58" s="256" t="s">
        <v>632</v>
      </c>
      <c r="C58" s="256" t="s">
        <v>718</v>
      </c>
      <c r="D58" s="256" t="s">
        <v>634</v>
      </c>
      <c r="E58" s="256">
        <v>2.7463887611E10</v>
      </c>
      <c r="F58" s="256">
        <v>7.5228236436328E13</v>
      </c>
      <c r="G58" s="256">
        <v>15000.0</v>
      </c>
      <c r="H58" s="257" t="s">
        <v>677</v>
      </c>
      <c r="I58" s="258"/>
      <c r="J58" s="258"/>
      <c r="K58" s="258"/>
    </row>
    <row r="59">
      <c r="A59" s="250">
        <v>45811.0</v>
      </c>
      <c r="B59" s="251" t="s">
        <v>632</v>
      </c>
      <c r="C59" s="251" t="s">
        <v>719</v>
      </c>
      <c r="D59" s="251" t="s">
        <v>634</v>
      </c>
      <c r="E59" s="252">
        <v>2.7269872964E10</v>
      </c>
      <c r="F59" s="251">
        <v>7.5228359967668E13</v>
      </c>
      <c r="G59" s="251">
        <v>18000.0</v>
      </c>
      <c r="H59" s="253" t="s">
        <v>637</v>
      </c>
      <c r="I59" s="254"/>
      <c r="J59" s="254"/>
      <c r="K59" s="254"/>
    </row>
    <row r="60">
      <c r="A60" s="250">
        <v>45818.0</v>
      </c>
      <c r="B60" s="251" t="s">
        <v>632</v>
      </c>
      <c r="C60" s="251" t="s">
        <v>720</v>
      </c>
      <c r="D60" s="251" t="s">
        <v>634</v>
      </c>
      <c r="E60" s="251">
        <v>2.7330735355E10</v>
      </c>
      <c r="F60" s="251">
        <v>7.523833765886E13</v>
      </c>
      <c r="G60" s="251">
        <v>38000.0</v>
      </c>
      <c r="H60" s="253" t="s">
        <v>663</v>
      </c>
      <c r="I60" s="258"/>
      <c r="J60" s="258"/>
      <c r="K60" s="258"/>
    </row>
    <row r="61">
      <c r="A61" s="255">
        <v>45818.0</v>
      </c>
      <c r="B61" s="256" t="s">
        <v>632</v>
      </c>
      <c r="C61" s="256" t="s">
        <v>721</v>
      </c>
      <c r="D61" s="256" t="s">
        <v>634</v>
      </c>
      <c r="E61" s="256">
        <v>2.7330735355E10</v>
      </c>
      <c r="F61" s="256">
        <v>7.5238338242097E13</v>
      </c>
      <c r="G61" s="256">
        <v>18000.0</v>
      </c>
      <c r="H61" s="253" t="s">
        <v>663</v>
      </c>
      <c r="I61" s="254"/>
      <c r="J61" s="254"/>
      <c r="K61" s="254"/>
    </row>
    <row r="62">
      <c r="A62" s="250">
        <v>45818.0</v>
      </c>
      <c r="B62" s="251" t="s">
        <v>632</v>
      </c>
      <c r="C62" s="251" t="s">
        <v>722</v>
      </c>
      <c r="D62" s="251" t="s">
        <v>634</v>
      </c>
      <c r="E62" s="251">
        <v>2.7330735355E10</v>
      </c>
      <c r="F62" s="251">
        <v>7.5238341573114E13</v>
      </c>
      <c r="G62" s="251">
        <v>7000.0</v>
      </c>
      <c r="H62" s="253" t="s">
        <v>663</v>
      </c>
      <c r="I62" s="258"/>
      <c r="J62" s="258"/>
      <c r="K62" s="258"/>
    </row>
    <row r="63">
      <c r="A63" s="255">
        <v>45818.0</v>
      </c>
      <c r="B63" s="256" t="s">
        <v>632</v>
      </c>
      <c r="C63" s="256" t="s">
        <v>723</v>
      </c>
      <c r="D63" s="256" t="s">
        <v>634</v>
      </c>
      <c r="E63" s="256">
        <v>2.7368931387E10</v>
      </c>
      <c r="F63" s="256">
        <v>7.5238342074454E13</v>
      </c>
      <c r="G63" s="256">
        <v>23000.0</v>
      </c>
      <c r="H63" s="263" t="s">
        <v>640</v>
      </c>
      <c r="I63" s="254"/>
      <c r="J63" s="254"/>
      <c r="K63" s="254"/>
    </row>
    <row r="64">
      <c r="A64" s="250">
        <v>45818.0</v>
      </c>
      <c r="B64" s="251" t="s">
        <v>632</v>
      </c>
      <c r="C64" s="251" t="s">
        <v>724</v>
      </c>
      <c r="D64" s="251" t="s">
        <v>634</v>
      </c>
      <c r="E64" s="251">
        <v>2.7295521592E10</v>
      </c>
      <c r="F64" s="251">
        <v>7.5238345945169E13</v>
      </c>
      <c r="G64" s="251">
        <v>38000.0</v>
      </c>
      <c r="H64" s="257" t="s">
        <v>667</v>
      </c>
      <c r="I64" s="258"/>
      <c r="J64" s="258"/>
      <c r="K64" s="258"/>
    </row>
    <row r="65">
      <c r="A65" s="255">
        <v>45818.0</v>
      </c>
      <c r="B65" s="256" t="s">
        <v>632</v>
      </c>
      <c r="C65" s="256" t="s">
        <v>725</v>
      </c>
      <c r="D65" s="256" t="s">
        <v>634</v>
      </c>
      <c r="E65" s="256">
        <v>2.7300780186E10</v>
      </c>
      <c r="F65" s="256">
        <v>7.5238348598544E13</v>
      </c>
      <c r="G65" s="256">
        <v>56000.0</v>
      </c>
      <c r="H65" s="253" t="s">
        <v>665</v>
      </c>
      <c r="I65" s="254"/>
      <c r="J65" s="254"/>
      <c r="K65" s="254"/>
    </row>
    <row r="66">
      <c r="A66" s="255">
        <v>45818.0</v>
      </c>
      <c r="B66" s="256" t="s">
        <v>632</v>
      </c>
      <c r="C66" s="256" t="s">
        <v>726</v>
      </c>
      <c r="D66" s="256" t="s">
        <v>5</v>
      </c>
      <c r="E66" s="256">
        <v>4.3831994E7</v>
      </c>
      <c r="F66" s="256">
        <v>7.5238349851233E13</v>
      </c>
      <c r="G66" s="256">
        <v>20000.0</v>
      </c>
      <c r="H66" s="257" t="s">
        <v>651</v>
      </c>
      <c r="I66" s="258"/>
      <c r="J66" s="258"/>
      <c r="K66" s="258"/>
    </row>
    <row r="67">
      <c r="A67" s="250">
        <v>45818.0</v>
      </c>
      <c r="B67" s="251" t="s">
        <v>632</v>
      </c>
      <c r="C67" s="251" t="s">
        <v>727</v>
      </c>
      <c r="D67" s="251" t="s">
        <v>5</v>
      </c>
      <c r="E67" s="252">
        <v>4.3831994E7</v>
      </c>
      <c r="F67" s="251">
        <v>7.5238355815367E13</v>
      </c>
      <c r="G67" s="251">
        <v>25000.0</v>
      </c>
      <c r="H67" s="253" t="s">
        <v>651</v>
      </c>
      <c r="I67" s="254"/>
      <c r="J67" s="254"/>
      <c r="K67" s="254"/>
    </row>
    <row r="68">
      <c r="A68" s="255">
        <v>45814.0</v>
      </c>
      <c r="B68" s="256" t="s">
        <v>632</v>
      </c>
      <c r="C68" s="256" t="s">
        <v>728</v>
      </c>
      <c r="D68" s="256" t="s">
        <v>634</v>
      </c>
      <c r="E68" s="256">
        <v>3.0546679183E10</v>
      </c>
      <c r="F68" s="256">
        <v>7.5238769824314E13</v>
      </c>
      <c r="G68" s="256">
        <v>86000.0</v>
      </c>
      <c r="H68" s="260"/>
      <c r="I68" s="258"/>
      <c r="J68" s="258"/>
      <c r="K68" s="258"/>
    </row>
    <row r="69">
      <c r="A69" s="250">
        <v>45814.0</v>
      </c>
      <c r="B69" s="251" t="s">
        <v>632</v>
      </c>
      <c r="C69" s="251" t="s">
        <v>729</v>
      </c>
      <c r="D69" s="251" t="s">
        <v>634</v>
      </c>
      <c r="E69" s="251">
        <v>2.7348028974E10</v>
      </c>
      <c r="F69" s="251">
        <v>7.523877208961E13</v>
      </c>
      <c r="G69" s="251">
        <v>40000.0</v>
      </c>
      <c r="H69" s="253" t="s">
        <v>691</v>
      </c>
      <c r="I69" s="254"/>
      <c r="J69" s="254"/>
      <c r="K69" s="254"/>
    </row>
    <row r="70">
      <c r="A70" s="255">
        <v>45814.0</v>
      </c>
      <c r="B70" s="256" t="s">
        <v>632</v>
      </c>
      <c r="C70" s="256" t="s">
        <v>730</v>
      </c>
      <c r="D70" s="256" t="s">
        <v>634</v>
      </c>
      <c r="E70" s="256">
        <v>2.7415067335E10</v>
      </c>
      <c r="F70" s="256">
        <v>7.5238797261327E13</v>
      </c>
      <c r="G70" s="256">
        <v>25000.0</v>
      </c>
      <c r="H70" s="257" t="s">
        <v>635</v>
      </c>
      <c r="I70" s="258"/>
      <c r="J70" s="258"/>
      <c r="K70" s="258"/>
    </row>
    <row r="71">
      <c r="A71" s="250">
        <v>45829.0</v>
      </c>
      <c r="B71" s="251" t="s">
        <v>632</v>
      </c>
      <c r="C71" s="251" t="s">
        <v>731</v>
      </c>
      <c r="D71" s="251" t="s">
        <v>634</v>
      </c>
      <c r="E71" s="252">
        <v>2.7416961048E10</v>
      </c>
      <c r="F71" s="251">
        <v>7.5258566483148E13</v>
      </c>
      <c r="G71" s="251">
        <v>40000.0</v>
      </c>
      <c r="H71" s="253" t="s">
        <v>732</v>
      </c>
      <c r="I71" s="254"/>
      <c r="J71" s="254"/>
      <c r="K71" s="254"/>
    </row>
    <row r="72">
      <c r="A72" s="255">
        <v>45833.0</v>
      </c>
      <c r="B72" s="256" t="s">
        <v>632</v>
      </c>
      <c r="C72" s="256" t="s">
        <v>733</v>
      </c>
      <c r="D72" s="256" t="s">
        <v>634</v>
      </c>
      <c r="E72" s="256">
        <v>3.0607572948E10</v>
      </c>
      <c r="F72" s="256">
        <v>7.5268027090398E13</v>
      </c>
      <c r="G72" s="256">
        <v>567000.0</v>
      </c>
      <c r="H72" s="260"/>
      <c r="I72" s="258"/>
      <c r="J72" s="258"/>
      <c r="K72" s="258"/>
    </row>
    <row r="73">
      <c r="A73" s="250">
        <v>45833.0</v>
      </c>
      <c r="B73" s="251" t="s">
        <v>679</v>
      </c>
      <c r="C73" s="251" t="s">
        <v>734</v>
      </c>
      <c r="D73" s="251" t="s">
        <v>634</v>
      </c>
      <c r="E73" s="251">
        <v>3.0607572948E10</v>
      </c>
      <c r="F73" s="251">
        <v>7.526803570251E13</v>
      </c>
      <c r="G73" s="251">
        <v>567000.0</v>
      </c>
      <c r="H73" s="261"/>
      <c r="I73" s="254"/>
      <c r="J73" s="254"/>
      <c r="K73" s="254"/>
    </row>
    <row r="74">
      <c r="A74" s="255">
        <v>45833.0</v>
      </c>
      <c r="B74" s="256" t="s">
        <v>632</v>
      </c>
      <c r="C74" s="256" t="s">
        <v>735</v>
      </c>
      <c r="D74" s="256" t="s">
        <v>634</v>
      </c>
      <c r="E74" s="256">
        <v>3.0607572948E10</v>
      </c>
      <c r="F74" s="256">
        <v>7.5268036441927E13</v>
      </c>
      <c r="G74" s="256">
        <v>495000.0</v>
      </c>
      <c r="H74" s="260"/>
      <c r="I74" s="258"/>
      <c r="J74" s="258"/>
      <c r="K74" s="258"/>
    </row>
    <row r="75">
      <c r="A75" s="250">
        <v>45833.0</v>
      </c>
      <c r="B75" s="251" t="s">
        <v>632</v>
      </c>
      <c r="C75" s="251" t="s">
        <v>736</v>
      </c>
      <c r="D75" s="251" t="s">
        <v>634</v>
      </c>
      <c r="E75" s="251">
        <v>3.0607572948E10</v>
      </c>
      <c r="F75" s="251">
        <v>7.5268039502683E13</v>
      </c>
      <c r="G75" s="251">
        <v>90360.0</v>
      </c>
      <c r="H75" s="261"/>
      <c r="I75" s="254"/>
      <c r="J75" s="254"/>
      <c r="K75" s="254"/>
    </row>
    <row r="76">
      <c r="A76" s="255">
        <v>45833.0</v>
      </c>
      <c r="B76" s="256" t="s">
        <v>679</v>
      </c>
      <c r="C76" s="256" t="s">
        <v>737</v>
      </c>
      <c r="D76" s="256" t="s">
        <v>634</v>
      </c>
      <c r="E76" s="256">
        <v>3.0607572948E10</v>
      </c>
      <c r="F76" s="256">
        <v>7.5268178099805E13</v>
      </c>
      <c r="G76" s="256">
        <v>90360.0</v>
      </c>
      <c r="H76" s="260"/>
      <c r="I76" s="258"/>
      <c r="J76" s="258"/>
      <c r="K76" s="258"/>
    </row>
    <row r="77">
      <c r="A77" s="250">
        <v>45834.0</v>
      </c>
      <c r="B77" s="251" t="s">
        <v>632</v>
      </c>
      <c r="C77" s="251" t="s">
        <v>738</v>
      </c>
      <c r="D77" s="251" t="s">
        <v>634</v>
      </c>
      <c r="E77" s="251">
        <v>3.0607572948E10</v>
      </c>
      <c r="F77" s="251">
        <v>7.5268178858984E13</v>
      </c>
      <c r="G77" s="251">
        <v>90360.0</v>
      </c>
      <c r="H77" s="261"/>
      <c r="I77" s="254"/>
      <c r="J77" s="254"/>
      <c r="K77" s="254"/>
    </row>
    <row r="78">
      <c r="A78" s="255">
        <v>45838.0</v>
      </c>
      <c r="B78" s="256" t="s">
        <v>632</v>
      </c>
      <c r="C78" s="256" t="s">
        <v>739</v>
      </c>
      <c r="D78" s="256" t="s">
        <v>634</v>
      </c>
      <c r="E78" s="256">
        <v>2.7415067335E10</v>
      </c>
      <c r="F78" s="256">
        <v>7.5268623971281E13</v>
      </c>
      <c r="G78" s="256">
        <v>90000.0</v>
      </c>
      <c r="H78" s="257" t="s">
        <v>635</v>
      </c>
      <c r="I78" s="258"/>
      <c r="J78" s="258"/>
      <c r="K78" s="258"/>
    </row>
    <row r="79">
      <c r="A79" s="255">
        <v>45839.0</v>
      </c>
      <c r="B79" s="256" t="s">
        <v>632</v>
      </c>
      <c r="C79" s="256" t="s">
        <v>740</v>
      </c>
      <c r="D79" s="256" t="s">
        <v>634</v>
      </c>
      <c r="E79" s="256">
        <v>2.7269872964E10</v>
      </c>
      <c r="F79" s="256">
        <v>7.5268731227683E13</v>
      </c>
      <c r="G79" s="256">
        <v>18000.0</v>
      </c>
      <c r="H79" s="257" t="s">
        <v>637</v>
      </c>
      <c r="I79" s="258"/>
      <c r="J79" s="258"/>
      <c r="K79" s="258"/>
    </row>
    <row r="80">
      <c r="A80" s="250">
        <v>45845.0</v>
      </c>
      <c r="B80" s="251" t="s">
        <v>632</v>
      </c>
      <c r="C80" s="251" t="s">
        <v>741</v>
      </c>
      <c r="D80" s="251" t="s">
        <v>634</v>
      </c>
      <c r="E80" s="251">
        <v>2.7415067335E10</v>
      </c>
      <c r="F80" s="251">
        <v>7.527855696302E13</v>
      </c>
      <c r="G80" s="251">
        <v>25000.0</v>
      </c>
      <c r="H80" s="253" t="s">
        <v>635</v>
      </c>
      <c r="I80" s="254"/>
      <c r="J80" s="254"/>
      <c r="K80" s="254"/>
    </row>
    <row r="81">
      <c r="A81" s="255">
        <v>45840.0</v>
      </c>
      <c r="B81" s="256" t="s">
        <v>632</v>
      </c>
      <c r="C81" s="256" t="s">
        <v>742</v>
      </c>
      <c r="D81" s="256" t="s">
        <v>634</v>
      </c>
      <c r="E81" s="256">
        <v>2.7295521592E10</v>
      </c>
      <c r="F81" s="256">
        <v>7.5278850048506E13</v>
      </c>
      <c r="G81" s="256">
        <v>23000.0</v>
      </c>
      <c r="H81" s="257" t="s">
        <v>667</v>
      </c>
      <c r="I81" s="258"/>
      <c r="J81" s="258"/>
      <c r="K81" s="258"/>
    </row>
    <row r="82">
      <c r="A82" s="255">
        <v>45852.0</v>
      </c>
      <c r="B82" s="256" t="s">
        <v>632</v>
      </c>
      <c r="C82" s="256" t="s">
        <v>743</v>
      </c>
      <c r="D82" s="256" t="s">
        <v>634</v>
      </c>
      <c r="E82" s="256">
        <v>2.7419951574E10</v>
      </c>
      <c r="F82" s="256">
        <v>7.5288449948657E13</v>
      </c>
      <c r="G82" s="256">
        <v>30000.0</v>
      </c>
      <c r="H82" s="257" t="s">
        <v>649</v>
      </c>
      <c r="I82" s="258"/>
      <c r="J82" s="258"/>
      <c r="K82" s="258"/>
    </row>
    <row r="83">
      <c r="A83" s="250">
        <v>45874.0</v>
      </c>
      <c r="B83" s="251" t="s">
        <v>632</v>
      </c>
      <c r="C83" s="251" t="s">
        <v>744</v>
      </c>
      <c r="D83" s="251" t="s">
        <v>634</v>
      </c>
      <c r="E83" s="251">
        <v>3.3714503559E10</v>
      </c>
      <c r="F83" s="251">
        <v>7.5318133995767E13</v>
      </c>
      <c r="G83" s="251">
        <v>28500.0</v>
      </c>
      <c r="H83" s="261"/>
      <c r="I83" s="254"/>
      <c r="J83" s="254"/>
      <c r="K83" s="254"/>
    </row>
    <row r="84">
      <c r="A84" s="255">
        <v>45876.0</v>
      </c>
      <c r="B84" s="256" t="s">
        <v>632</v>
      </c>
      <c r="C84" s="256" t="s">
        <v>745</v>
      </c>
      <c r="D84" s="256" t="s">
        <v>634</v>
      </c>
      <c r="E84" s="256">
        <v>2.7415067335E10</v>
      </c>
      <c r="F84" s="256">
        <v>7.5328394322373E13</v>
      </c>
      <c r="G84" s="256">
        <v>25000.0</v>
      </c>
      <c r="H84" s="257" t="s">
        <v>635</v>
      </c>
      <c r="I84" s="264"/>
      <c r="J84" s="264"/>
      <c r="K84" s="264"/>
    </row>
    <row r="85">
      <c r="A85" s="250">
        <v>45876.0</v>
      </c>
      <c r="B85" s="251" t="s">
        <v>632</v>
      </c>
      <c r="C85" s="251" t="s">
        <v>746</v>
      </c>
      <c r="D85" s="251" t="s">
        <v>634</v>
      </c>
      <c r="E85" s="251">
        <v>3.0607572948E10</v>
      </c>
      <c r="F85" s="251">
        <v>7.5328396117616E13</v>
      </c>
      <c r="G85" s="251">
        <v>126000.0</v>
      </c>
      <c r="H85" s="261"/>
      <c r="I85" s="254"/>
      <c r="J85" s="254"/>
      <c r="K85" s="254"/>
    </row>
    <row r="86">
      <c r="A86" s="255">
        <v>45876.0</v>
      </c>
      <c r="B86" s="256" t="s">
        <v>632</v>
      </c>
      <c r="C86" s="256" t="s">
        <v>747</v>
      </c>
      <c r="D86" s="256" t="s">
        <v>634</v>
      </c>
      <c r="E86" s="259">
        <v>2.7372237827E10</v>
      </c>
      <c r="F86" s="256">
        <v>7.5328401008302E13</v>
      </c>
      <c r="G86" s="256">
        <v>10000.0</v>
      </c>
      <c r="H86" s="257" t="s">
        <v>748</v>
      </c>
      <c r="I86" s="258"/>
      <c r="J86" s="258"/>
      <c r="K86" s="258"/>
    </row>
    <row r="87">
      <c r="A87" s="250">
        <v>45876.0</v>
      </c>
      <c r="B87" s="251" t="s">
        <v>632</v>
      </c>
      <c r="C87" s="251" t="s">
        <v>749</v>
      </c>
      <c r="D87" s="251" t="s">
        <v>634</v>
      </c>
      <c r="E87" s="251">
        <v>3.0607572948E10</v>
      </c>
      <c r="F87" s="251">
        <v>7.532840319867E13</v>
      </c>
      <c r="G87" s="251">
        <v>126000.0</v>
      </c>
      <c r="H87" s="261"/>
      <c r="I87" s="254"/>
      <c r="J87" s="254"/>
      <c r="K87" s="254"/>
    </row>
    <row r="88">
      <c r="A88" s="255">
        <v>45876.0</v>
      </c>
      <c r="B88" s="256" t="s">
        <v>679</v>
      </c>
      <c r="C88" s="256" t="s">
        <v>750</v>
      </c>
      <c r="D88" s="256" t="s">
        <v>634</v>
      </c>
      <c r="E88" s="256">
        <v>3.0607572948E10</v>
      </c>
      <c r="F88" s="256">
        <v>7.532840354534E13</v>
      </c>
      <c r="G88" s="256">
        <v>126000.0</v>
      </c>
      <c r="H88" s="260"/>
      <c r="I88" s="258"/>
      <c r="J88" s="258"/>
      <c r="K88" s="258"/>
    </row>
    <row r="89">
      <c r="H89" s="265"/>
    </row>
    <row r="90">
      <c r="H90" s="265"/>
    </row>
    <row r="91">
      <c r="H91" s="265"/>
    </row>
    <row r="92">
      <c r="H92" s="265"/>
    </row>
    <row r="93">
      <c r="H93" s="265"/>
    </row>
    <row r="94">
      <c r="H94" s="265"/>
    </row>
    <row r="95">
      <c r="H95" s="265"/>
    </row>
    <row r="96">
      <c r="H96" s="265"/>
    </row>
    <row r="97">
      <c r="H97" s="265"/>
    </row>
    <row r="98">
      <c r="H98" s="265"/>
    </row>
    <row r="99">
      <c r="H99" s="265"/>
    </row>
    <row r="100">
      <c r="H100" s="265"/>
    </row>
    <row r="101">
      <c r="H101" s="265"/>
    </row>
    <row r="102">
      <c r="H102" s="265"/>
    </row>
    <row r="103">
      <c r="H103" s="265"/>
    </row>
    <row r="104">
      <c r="H104" s="265"/>
    </row>
    <row r="105">
      <c r="H105" s="265"/>
    </row>
    <row r="106">
      <c r="H106" s="265"/>
    </row>
    <row r="107">
      <c r="H107" s="265"/>
    </row>
    <row r="108">
      <c r="H108" s="265"/>
    </row>
    <row r="109">
      <c r="H109" s="265"/>
    </row>
    <row r="110">
      <c r="H110" s="265"/>
    </row>
    <row r="111">
      <c r="H111" s="265"/>
    </row>
    <row r="112">
      <c r="H112" s="265"/>
    </row>
    <row r="113">
      <c r="H113" s="265"/>
    </row>
    <row r="114">
      <c r="H114" s="265"/>
    </row>
    <row r="115">
      <c r="H115" s="265"/>
    </row>
    <row r="116">
      <c r="H116" s="265"/>
    </row>
    <row r="117">
      <c r="H117" s="265"/>
    </row>
    <row r="118">
      <c r="H118" s="265"/>
    </row>
    <row r="119">
      <c r="H119" s="265"/>
    </row>
    <row r="120">
      <c r="H120" s="265"/>
    </row>
    <row r="121">
      <c r="H121" s="265"/>
    </row>
    <row r="122">
      <c r="H122" s="265"/>
    </row>
    <row r="123">
      <c r="H123" s="265"/>
    </row>
    <row r="124">
      <c r="H124" s="265"/>
    </row>
    <row r="125">
      <c r="H125" s="265"/>
    </row>
    <row r="126">
      <c r="H126" s="265"/>
    </row>
    <row r="127">
      <c r="H127" s="265"/>
    </row>
    <row r="128">
      <c r="H128" s="265"/>
    </row>
    <row r="129">
      <c r="H129" s="265"/>
    </row>
    <row r="130">
      <c r="H130" s="265"/>
    </row>
    <row r="131">
      <c r="H131" s="265"/>
    </row>
    <row r="132">
      <c r="H132" s="265"/>
    </row>
    <row r="133">
      <c r="H133" s="265"/>
    </row>
    <row r="134">
      <c r="H134" s="265"/>
    </row>
    <row r="135">
      <c r="H135" s="265"/>
    </row>
    <row r="136">
      <c r="H136" s="265"/>
    </row>
    <row r="137">
      <c r="H137" s="265"/>
    </row>
    <row r="138">
      <c r="H138" s="265"/>
    </row>
    <row r="139">
      <c r="H139" s="265"/>
    </row>
    <row r="140">
      <c r="H140" s="265"/>
    </row>
    <row r="141">
      <c r="H141" s="265"/>
    </row>
    <row r="142">
      <c r="H142" s="265"/>
    </row>
    <row r="143">
      <c r="H143" s="265"/>
    </row>
    <row r="144">
      <c r="H144" s="265"/>
    </row>
    <row r="145">
      <c r="H145" s="265"/>
    </row>
    <row r="146">
      <c r="H146" s="265"/>
    </row>
    <row r="147">
      <c r="H147" s="265"/>
    </row>
    <row r="148">
      <c r="H148" s="265"/>
    </row>
    <row r="149">
      <c r="H149" s="265"/>
    </row>
    <row r="150">
      <c r="H150" s="265"/>
    </row>
    <row r="151">
      <c r="H151" s="265"/>
    </row>
    <row r="152">
      <c r="H152" s="265"/>
    </row>
    <row r="153">
      <c r="H153" s="265"/>
    </row>
    <row r="154">
      <c r="H154" s="265"/>
    </row>
    <row r="155">
      <c r="H155" s="265"/>
    </row>
    <row r="156">
      <c r="H156" s="265"/>
    </row>
    <row r="157">
      <c r="H157" s="265"/>
    </row>
    <row r="158">
      <c r="H158" s="265"/>
    </row>
    <row r="159">
      <c r="H159" s="265"/>
    </row>
    <row r="160">
      <c r="H160" s="265"/>
    </row>
    <row r="161">
      <c r="H161" s="265"/>
    </row>
    <row r="162">
      <c r="H162" s="265"/>
    </row>
    <row r="163">
      <c r="H163" s="265"/>
    </row>
    <row r="164">
      <c r="H164" s="265"/>
    </row>
    <row r="165">
      <c r="H165" s="265"/>
    </row>
    <row r="166">
      <c r="H166" s="265"/>
    </row>
    <row r="167">
      <c r="H167" s="265"/>
    </row>
    <row r="168">
      <c r="H168" s="265"/>
    </row>
    <row r="169">
      <c r="H169" s="265"/>
    </row>
    <row r="170">
      <c r="H170" s="265"/>
    </row>
    <row r="171">
      <c r="H171" s="265"/>
    </row>
    <row r="172">
      <c r="H172" s="265"/>
    </row>
    <row r="173">
      <c r="H173" s="265"/>
    </row>
    <row r="174">
      <c r="H174" s="265"/>
    </row>
    <row r="175">
      <c r="H175" s="265"/>
    </row>
    <row r="176">
      <c r="H176" s="265"/>
    </row>
    <row r="177">
      <c r="H177" s="265"/>
    </row>
    <row r="178">
      <c r="H178" s="265"/>
    </row>
    <row r="179">
      <c r="H179" s="265"/>
    </row>
    <row r="180">
      <c r="H180" s="265"/>
    </row>
    <row r="181">
      <c r="H181" s="265"/>
    </row>
    <row r="182">
      <c r="H182" s="265"/>
    </row>
    <row r="183">
      <c r="H183" s="265"/>
    </row>
    <row r="184">
      <c r="H184" s="265"/>
    </row>
    <row r="185">
      <c r="H185" s="265"/>
    </row>
    <row r="186">
      <c r="H186" s="265"/>
    </row>
    <row r="187">
      <c r="H187" s="265"/>
    </row>
    <row r="188">
      <c r="H188" s="265"/>
    </row>
    <row r="189">
      <c r="H189" s="265"/>
    </row>
    <row r="190">
      <c r="H190" s="265"/>
    </row>
    <row r="191">
      <c r="H191" s="265"/>
    </row>
    <row r="192">
      <c r="H192" s="265"/>
    </row>
    <row r="193">
      <c r="H193" s="265"/>
    </row>
    <row r="194">
      <c r="H194" s="265"/>
    </row>
    <row r="195">
      <c r="H195" s="265"/>
    </row>
    <row r="196">
      <c r="H196" s="265"/>
    </row>
    <row r="197">
      <c r="H197" s="265"/>
    </row>
    <row r="198">
      <c r="H198" s="265"/>
    </row>
    <row r="199">
      <c r="H199" s="265"/>
    </row>
    <row r="200">
      <c r="H200" s="265"/>
    </row>
    <row r="201">
      <c r="H201" s="265"/>
    </row>
    <row r="202">
      <c r="H202" s="265"/>
    </row>
    <row r="203">
      <c r="H203" s="265"/>
    </row>
    <row r="204">
      <c r="H204" s="265"/>
    </row>
    <row r="205">
      <c r="H205" s="265"/>
    </row>
    <row r="206">
      <c r="H206" s="265"/>
    </row>
    <row r="207">
      <c r="H207" s="265"/>
    </row>
    <row r="208">
      <c r="H208" s="265"/>
    </row>
    <row r="209">
      <c r="H209" s="265"/>
    </row>
    <row r="210">
      <c r="H210" s="265"/>
    </row>
    <row r="211">
      <c r="H211" s="265"/>
    </row>
    <row r="212">
      <c r="H212" s="265"/>
    </row>
    <row r="213">
      <c r="H213" s="265"/>
    </row>
    <row r="214">
      <c r="H214" s="265"/>
    </row>
    <row r="215">
      <c r="H215" s="265"/>
    </row>
    <row r="216">
      <c r="H216" s="265"/>
    </row>
    <row r="217">
      <c r="H217" s="265"/>
    </row>
    <row r="218">
      <c r="H218" s="265"/>
    </row>
    <row r="219">
      <c r="H219" s="265"/>
    </row>
    <row r="220">
      <c r="H220" s="265"/>
    </row>
    <row r="221">
      <c r="H221" s="265"/>
    </row>
    <row r="222">
      <c r="H222" s="265"/>
    </row>
    <row r="223">
      <c r="H223" s="265"/>
    </row>
    <row r="224">
      <c r="H224" s="265"/>
    </row>
    <row r="225">
      <c r="H225" s="265"/>
    </row>
    <row r="226">
      <c r="H226" s="265"/>
    </row>
    <row r="227">
      <c r="H227" s="265"/>
    </row>
    <row r="228">
      <c r="H228" s="265"/>
    </row>
    <row r="229">
      <c r="H229" s="265"/>
    </row>
    <row r="230">
      <c r="H230" s="265"/>
    </row>
    <row r="231">
      <c r="H231" s="265"/>
    </row>
    <row r="232">
      <c r="H232" s="265"/>
    </row>
    <row r="233">
      <c r="H233" s="265"/>
    </row>
    <row r="234">
      <c r="H234" s="265"/>
    </row>
    <row r="235">
      <c r="H235" s="265"/>
    </row>
    <row r="236">
      <c r="H236" s="265"/>
    </row>
    <row r="237">
      <c r="H237" s="265"/>
    </row>
    <row r="238">
      <c r="H238" s="265"/>
    </row>
    <row r="239">
      <c r="H239" s="265"/>
    </row>
    <row r="240">
      <c r="H240" s="265"/>
    </row>
    <row r="241">
      <c r="H241" s="265"/>
    </row>
    <row r="242">
      <c r="H242" s="265"/>
    </row>
    <row r="243">
      <c r="H243" s="265"/>
    </row>
    <row r="244">
      <c r="H244" s="265"/>
    </row>
    <row r="245">
      <c r="H245" s="265"/>
    </row>
    <row r="246">
      <c r="H246" s="265"/>
    </row>
    <row r="247">
      <c r="H247" s="265"/>
    </row>
    <row r="248">
      <c r="H248" s="265"/>
    </row>
    <row r="249">
      <c r="H249" s="265"/>
    </row>
    <row r="250">
      <c r="H250" s="265"/>
    </row>
    <row r="251">
      <c r="H251" s="265"/>
    </row>
    <row r="252">
      <c r="H252" s="265"/>
    </row>
    <row r="253">
      <c r="H253" s="265"/>
    </row>
    <row r="254">
      <c r="H254" s="265"/>
    </row>
    <row r="255">
      <c r="H255" s="265"/>
    </row>
    <row r="256">
      <c r="H256" s="265"/>
    </row>
    <row r="257">
      <c r="H257" s="265"/>
    </row>
    <row r="258">
      <c r="H258" s="265"/>
    </row>
    <row r="259">
      <c r="H259" s="265"/>
    </row>
    <row r="260">
      <c r="H260" s="265"/>
    </row>
    <row r="261">
      <c r="H261" s="265"/>
    </row>
    <row r="262">
      <c r="H262" s="265"/>
    </row>
    <row r="263">
      <c r="H263" s="265"/>
    </row>
    <row r="264">
      <c r="H264" s="265"/>
    </row>
    <row r="265">
      <c r="H265" s="265"/>
    </row>
    <row r="266">
      <c r="H266" s="265"/>
    </row>
    <row r="267">
      <c r="H267" s="265"/>
    </row>
    <row r="268">
      <c r="H268" s="265"/>
    </row>
    <row r="269">
      <c r="H269" s="265"/>
    </row>
    <row r="270">
      <c r="H270" s="265"/>
    </row>
    <row r="271">
      <c r="H271" s="265"/>
    </row>
    <row r="272">
      <c r="H272" s="265"/>
    </row>
    <row r="273">
      <c r="H273" s="265"/>
    </row>
    <row r="274">
      <c r="H274" s="265"/>
    </row>
    <row r="275">
      <c r="H275" s="265"/>
    </row>
    <row r="276">
      <c r="H276" s="265"/>
    </row>
    <row r="277">
      <c r="H277" s="265"/>
    </row>
    <row r="278">
      <c r="H278" s="265"/>
    </row>
    <row r="279">
      <c r="H279" s="265"/>
    </row>
    <row r="280">
      <c r="H280" s="265"/>
    </row>
    <row r="281">
      <c r="H281" s="265"/>
    </row>
    <row r="282">
      <c r="H282" s="265"/>
    </row>
    <row r="283">
      <c r="H283" s="265"/>
    </row>
    <row r="284">
      <c r="H284" s="265"/>
    </row>
    <row r="285">
      <c r="H285" s="265"/>
    </row>
    <row r="286">
      <c r="H286" s="265"/>
    </row>
    <row r="287">
      <c r="H287" s="265"/>
    </row>
    <row r="288">
      <c r="H288" s="265"/>
    </row>
    <row r="289">
      <c r="H289" s="265"/>
    </row>
    <row r="290">
      <c r="H290" s="265"/>
    </row>
    <row r="291">
      <c r="H291" s="265"/>
    </row>
    <row r="292">
      <c r="H292" s="265"/>
    </row>
    <row r="293">
      <c r="H293" s="265"/>
    </row>
    <row r="294">
      <c r="H294" s="265"/>
    </row>
    <row r="295">
      <c r="H295" s="265"/>
    </row>
    <row r="296">
      <c r="H296" s="265"/>
    </row>
    <row r="297">
      <c r="H297" s="265"/>
    </row>
    <row r="298">
      <c r="H298" s="265"/>
    </row>
    <row r="299">
      <c r="H299" s="265"/>
    </row>
    <row r="300">
      <c r="H300" s="265"/>
    </row>
    <row r="301">
      <c r="H301" s="265"/>
    </row>
    <row r="302">
      <c r="H302" s="265"/>
    </row>
    <row r="303">
      <c r="H303" s="265"/>
    </row>
    <row r="304">
      <c r="H304" s="265"/>
    </row>
    <row r="305">
      <c r="H305" s="265"/>
    </row>
    <row r="306">
      <c r="H306" s="265"/>
    </row>
    <row r="307">
      <c r="H307" s="265"/>
    </row>
    <row r="308">
      <c r="H308" s="265"/>
    </row>
    <row r="309">
      <c r="H309" s="265"/>
    </row>
    <row r="310">
      <c r="H310" s="265"/>
    </row>
    <row r="311">
      <c r="H311" s="265"/>
    </row>
    <row r="312">
      <c r="H312" s="265"/>
    </row>
    <row r="313">
      <c r="H313" s="265"/>
    </row>
    <row r="314">
      <c r="H314" s="265"/>
    </row>
    <row r="315">
      <c r="H315" s="265"/>
    </row>
    <row r="316">
      <c r="H316" s="265"/>
    </row>
    <row r="317">
      <c r="H317" s="265"/>
    </row>
    <row r="318">
      <c r="H318" s="265"/>
    </row>
    <row r="319">
      <c r="H319" s="265"/>
    </row>
    <row r="320">
      <c r="H320" s="265"/>
    </row>
    <row r="321">
      <c r="H321" s="265"/>
    </row>
    <row r="322">
      <c r="H322" s="265"/>
    </row>
    <row r="323">
      <c r="H323" s="265"/>
    </row>
    <row r="324">
      <c r="H324" s="265"/>
    </row>
    <row r="325">
      <c r="H325" s="265"/>
    </row>
    <row r="326">
      <c r="H326" s="265"/>
    </row>
    <row r="327">
      <c r="H327" s="265"/>
    </row>
    <row r="328">
      <c r="H328" s="265"/>
    </row>
    <row r="329">
      <c r="H329" s="265"/>
    </row>
    <row r="330">
      <c r="H330" s="265"/>
    </row>
    <row r="331">
      <c r="H331" s="265"/>
    </row>
    <row r="332">
      <c r="H332" s="265"/>
    </row>
    <row r="333">
      <c r="H333" s="265"/>
    </row>
    <row r="334">
      <c r="H334" s="265"/>
    </row>
    <row r="335">
      <c r="H335" s="265"/>
    </row>
    <row r="336">
      <c r="H336" s="265"/>
    </row>
    <row r="337">
      <c r="H337" s="265"/>
    </row>
    <row r="338">
      <c r="H338" s="265"/>
    </row>
    <row r="339">
      <c r="H339" s="265"/>
    </row>
    <row r="340">
      <c r="H340" s="265"/>
    </row>
    <row r="341">
      <c r="H341" s="265"/>
    </row>
    <row r="342">
      <c r="H342" s="265"/>
    </row>
    <row r="343">
      <c r="H343" s="265"/>
    </row>
    <row r="344">
      <c r="H344" s="265"/>
    </row>
    <row r="345">
      <c r="H345" s="265"/>
    </row>
    <row r="346">
      <c r="H346" s="265"/>
    </row>
    <row r="347">
      <c r="H347" s="265"/>
    </row>
    <row r="348">
      <c r="H348" s="265"/>
    </row>
    <row r="349">
      <c r="H349" s="265"/>
    </row>
    <row r="350">
      <c r="H350" s="265"/>
    </row>
    <row r="351">
      <c r="H351" s="265"/>
    </row>
    <row r="352">
      <c r="H352" s="265"/>
    </row>
    <row r="353">
      <c r="H353" s="265"/>
    </row>
    <row r="354">
      <c r="H354" s="265"/>
    </row>
    <row r="355">
      <c r="H355" s="265"/>
    </row>
    <row r="356">
      <c r="H356" s="265"/>
    </row>
    <row r="357">
      <c r="H357" s="265"/>
    </row>
    <row r="358">
      <c r="H358" s="265"/>
    </row>
    <row r="359">
      <c r="H359" s="265"/>
    </row>
    <row r="360">
      <c r="H360" s="265"/>
    </row>
    <row r="361">
      <c r="H361" s="265"/>
    </row>
    <row r="362">
      <c r="H362" s="265"/>
    </row>
    <row r="363">
      <c r="H363" s="265"/>
    </row>
    <row r="364">
      <c r="H364" s="265"/>
    </row>
    <row r="365">
      <c r="H365" s="265"/>
    </row>
    <row r="366">
      <c r="H366" s="265"/>
    </row>
    <row r="367">
      <c r="H367" s="265"/>
    </row>
    <row r="368">
      <c r="H368" s="265"/>
    </row>
    <row r="369">
      <c r="H369" s="265"/>
    </row>
    <row r="370">
      <c r="H370" s="265"/>
    </row>
    <row r="371">
      <c r="H371" s="265"/>
    </row>
    <row r="372">
      <c r="H372" s="265"/>
    </row>
    <row r="373">
      <c r="H373" s="265"/>
    </row>
    <row r="374">
      <c r="H374" s="265"/>
    </row>
    <row r="375">
      <c r="H375" s="265"/>
    </row>
    <row r="376">
      <c r="H376" s="265"/>
    </row>
    <row r="377">
      <c r="H377" s="265"/>
    </row>
    <row r="378">
      <c r="H378" s="265"/>
    </row>
    <row r="379">
      <c r="H379" s="265"/>
    </row>
    <row r="380">
      <c r="H380" s="265"/>
    </row>
    <row r="381">
      <c r="H381" s="265"/>
    </row>
    <row r="382">
      <c r="H382" s="265"/>
    </row>
    <row r="383">
      <c r="H383" s="265"/>
    </row>
    <row r="384">
      <c r="H384" s="265"/>
    </row>
    <row r="385">
      <c r="H385" s="265"/>
    </row>
    <row r="386">
      <c r="H386" s="265"/>
    </row>
    <row r="387">
      <c r="H387" s="265"/>
    </row>
    <row r="388">
      <c r="H388" s="265"/>
    </row>
    <row r="389">
      <c r="H389" s="265"/>
    </row>
    <row r="390">
      <c r="H390" s="265"/>
    </row>
    <row r="391">
      <c r="H391" s="265"/>
    </row>
    <row r="392">
      <c r="H392" s="265"/>
    </row>
    <row r="393">
      <c r="H393" s="265"/>
    </row>
    <row r="394">
      <c r="H394" s="265"/>
    </row>
    <row r="395">
      <c r="H395" s="265"/>
    </row>
    <row r="396">
      <c r="H396" s="265"/>
    </row>
    <row r="397">
      <c r="H397" s="265"/>
    </row>
    <row r="398">
      <c r="H398" s="265"/>
    </row>
    <row r="399">
      <c r="H399" s="265"/>
    </row>
    <row r="400">
      <c r="H400" s="265"/>
    </row>
    <row r="401">
      <c r="H401" s="265"/>
    </row>
    <row r="402">
      <c r="H402" s="265"/>
    </row>
    <row r="403">
      <c r="H403" s="265"/>
    </row>
    <row r="404">
      <c r="H404" s="265"/>
    </row>
    <row r="405">
      <c r="H405" s="265"/>
    </row>
    <row r="406">
      <c r="H406" s="265"/>
    </row>
    <row r="407">
      <c r="H407" s="265"/>
    </row>
    <row r="408">
      <c r="H408" s="265"/>
    </row>
    <row r="409">
      <c r="H409" s="265"/>
    </row>
    <row r="410">
      <c r="H410" s="265"/>
    </row>
    <row r="411">
      <c r="H411" s="265"/>
    </row>
    <row r="412">
      <c r="H412" s="265"/>
    </row>
    <row r="413">
      <c r="H413" s="265"/>
    </row>
    <row r="414">
      <c r="H414" s="265"/>
    </row>
    <row r="415">
      <c r="H415" s="265"/>
    </row>
    <row r="416">
      <c r="H416" s="265"/>
    </row>
    <row r="417">
      <c r="H417" s="265"/>
    </row>
    <row r="418">
      <c r="H418" s="265"/>
    </row>
    <row r="419">
      <c r="H419" s="265"/>
    </row>
    <row r="420">
      <c r="H420" s="265"/>
    </row>
    <row r="421">
      <c r="H421" s="265"/>
    </row>
    <row r="422">
      <c r="H422" s="265"/>
    </row>
    <row r="423">
      <c r="H423" s="265"/>
    </row>
    <row r="424">
      <c r="H424" s="265"/>
    </row>
    <row r="425">
      <c r="H425" s="265"/>
    </row>
    <row r="426">
      <c r="H426" s="265"/>
    </row>
    <row r="427">
      <c r="H427" s="265"/>
    </row>
    <row r="428">
      <c r="H428" s="265"/>
    </row>
    <row r="429">
      <c r="H429" s="265"/>
    </row>
    <row r="430">
      <c r="H430" s="265"/>
    </row>
    <row r="431">
      <c r="H431" s="265"/>
    </row>
    <row r="432">
      <c r="H432" s="265"/>
    </row>
    <row r="433">
      <c r="H433" s="265"/>
    </row>
    <row r="434">
      <c r="H434" s="265"/>
    </row>
    <row r="435">
      <c r="H435" s="265"/>
    </row>
    <row r="436">
      <c r="H436" s="265"/>
    </row>
    <row r="437">
      <c r="H437" s="265"/>
    </row>
    <row r="438">
      <c r="H438" s="265"/>
    </row>
    <row r="439">
      <c r="H439" s="265"/>
    </row>
    <row r="440">
      <c r="H440" s="265"/>
    </row>
    <row r="441">
      <c r="H441" s="265"/>
    </row>
    <row r="442">
      <c r="H442" s="265"/>
    </row>
    <row r="443">
      <c r="H443" s="265"/>
    </row>
    <row r="444">
      <c r="H444" s="265"/>
    </row>
    <row r="445">
      <c r="H445" s="265"/>
    </row>
    <row r="446">
      <c r="H446" s="265"/>
    </row>
    <row r="447">
      <c r="H447" s="265"/>
    </row>
    <row r="448">
      <c r="H448" s="265"/>
    </row>
    <row r="449">
      <c r="H449" s="265"/>
    </row>
    <row r="450">
      <c r="H450" s="265"/>
    </row>
    <row r="451">
      <c r="H451" s="265"/>
    </row>
    <row r="452">
      <c r="H452" s="265"/>
    </row>
    <row r="453">
      <c r="H453" s="265"/>
    </row>
    <row r="454">
      <c r="H454" s="265"/>
    </row>
    <row r="455">
      <c r="H455" s="265"/>
    </row>
    <row r="456">
      <c r="H456" s="265"/>
    </row>
    <row r="457">
      <c r="H457" s="265"/>
    </row>
    <row r="458">
      <c r="H458" s="265"/>
    </row>
    <row r="459">
      <c r="H459" s="265"/>
    </row>
    <row r="460">
      <c r="H460" s="265"/>
    </row>
    <row r="461">
      <c r="H461" s="265"/>
    </row>
    <row r="462">
      <c r="H462" s="265"/>
    </row>
    <row r="463">
      <c r="H463" s="265"/>
    </row>
    <row r="464">
      <c r="H464" s="265"/>
    </row>
    <row r="465">
      <c r="H465" s="265"/>
    </row>
    <row r="466">
      <c r="H466" s="265"/>
    </row>
    <row r="467">
      <c r="H467" s="265"/>
    </row>
    <row r="468">
      <c r="H468" s="265"/>
    </row>
    <row r="469">
      <c r="H469" s="265"/>
    </row>
    <row r="470">
      <c r="H470" s="265"/>
    </row>
    <row r="471">
      <c r="H471" s="265"/>
    </row>
    <row r="472">
      <c r="H472" s="265"/>
    </row>
    <row r="473">
      <c r="H473" s="265"/>
    </row>
    <row r="474">
      <c r="H474" s="265"/>
    </row>
    <row r="475">
      <c r="H475" s="265"/>
    </row>
    <row r="476">
      <c r="H476" s="265"/>
    </row>
    <row r="477">
      <c r="H477" s="265"/>
    </row>
    <row r="478">
      <c r="H478" s="265"/>
    </row>
    <row r="479">
      <c r="H479" s="265"/>
    </row>
    <row r="480">
      <c r="H480" s="265"/>
    </row>
    <row r="481">
      <c r="H481" s="265"/>
    </row>
    <row r="482">
      <c r="H482" s="265"/>
    </row>
    <row r="483">
      <c r="H483" s="265"/>
    </row>
    <row r="484">
      <c r="H484" s="265"/>
    </row>
    <row r="485">
      <c r="H485" s="265"/>
    </row>
    <row r="486">
      <c r="H486" s="265"/>
    </row>
    <row r="487">
      <c r="H487" s="265"/>
    </row>
    <row r="488">
      <c r="H488" s="265"/>
    </row>
    <row r="489">
      <c r="H489" s="265"/>
    </row>
    <row r="490">
      <c r="H490" s="265"/>
    </row>
    <row r="491">
      <c r="H491" s="265"/>
    </row>
    <row r="492">
      <c r="H492" s="265"/>
    </row>
    <row r="493">
      <c r="H493" s="265"/>
    </row>
    <row r="494">
      <c r="H494" s="265"/>
    </row>
    <row r="495">
      <c r="H495" s="265"/>
    </row>
    <row r="496">
      <c r="H496" s="265"/>
    </row>
    <row r="497">
      <c r="H497" s="265"/>
    </row>
    <row r="498">
      <c r="H498" s="265"/>
    </row>
    <row r="499">
      <c r="H499" s="265"/>
    </row>
    <row r="500">
      <c r="H500" s="265"/>
    </row>
    <row r="501">
      <c r="H501" s="265"/>
    </row>
    <row r="502">
      <c r="H502" s="265"/>
    </row>
    <row r="503">
      <c r="H503" s="265"/>
    </row>
    <row r="504">
      <c r="H504" s="265"/>
    </row>
    <row r="505">
      <c r="H505" s="265"/>
    </row>
    <row r="506">
      <c r="H506" s="265"/>
    </row>
    <row r="507">
      <c r="H507" s="265"/>
    </row>
    <row r="508">
      <c r="H508" s="265"/>
    </row>
    <row r="509">
      <c r="H509" s="265"/>
    </row>
    <row r="510">
      <c r="H510" s="265"/>
    </row>
    <row r="511">
      <c r="H511" s="265"/>
    </row>
    <row r="512">
      <c r="H512" s="265"/>
    </row>
    <row r="513">
      <c r="H513" s="265"/>
    </row>
    <row r="514">
      <c r="H514" s="265"/>
    </row>
    <row r="515">
      <c r="H515" s="265"/>
    </row>
    <row r="516">
      <c r="H516" s="265"/>
    </row>
    <row r="517">
      <c r="H517" s="265"/>
    </row>
    <row r="518">
      <c r="H518" s="265"/>
    </row>
    <row r="519">
      <c r="H519" s="265"/>
    </row>
    <row r="520">
      <c r="H520" s="265"/>
    </row>
    <row r="521">
      <c r="H521" s="265"/>
    </row>
    <row r="522">
      <c r="H522" s="265"/>
    </row>
    <row r="523">
      <c r="H523" s="265"/>
    </row>
    <row r="524">
      <c r="H524" s="265"/>
    </row>
    <row r="525">
      <c r="H525" s="265"/>
    </row>
    <row r="526">
      <c r="H526" s="265"/>
    </row>
    <row r="527">
      <c r="H527" s="265"/>
    </row>
    <row r="528">
      <c r="H528" s="265"/>
    </row>
    <row r="529">
      <c r="H529" s="265"/>
    </row>
    <row r="530">
      <c r="H530" s="265"/>
    </row>
    <row r="531">
      <c r="H531" s="265"/>
    </row>
    <row r="532">
      <c r="H532" s="265"/>
    </row>
    <row r="533">
      <c r="H533" s="265"/>
    </row>
    <row r="534">
      <c r="H534" s="265"/>
    </row>
    <row r="535">
      <c r="H535" s="265"/>
    </row>
    <row r="536">
      <c r="H536" s="265"/>
    </row>
    <row r="537">
      <c r="H537" s="265"/>
    </row>
    <row r="538">
      <c r="H538" s="265"/>
    </row>
    <row r="539">
      <c r="H539" s="265"/>
    </row>
    <row r="540">
      <c r="H540" s="265"/>
    </row>
    <row r="541">
      <c r="H541" s="265"/>
    </row>
    <row r="542">
      <c r="H542" s="265"/>
    </row>
    <row r="543">
      <c r="H543" s="265"/>
    </row>
    <row r="544">
      <c r="H544" s="265"/>
    </row>
    <row r="545">
      <c r="H545" s="265"/>
    </row>
    <row r="546">
      <c r="H546" s="265"/>
    </row>
    <row r="547">
      <c r="H547" s="265"/>
    </row>
    <row r="548">
      <c r="H548" s="265"/>
    </row>
    <row r="549">
      <c r="H549" s="265"/>
    </row>
    <row r="550">
      <c r="H550" s="265"/>
    </row>
    <row r="551">
      <c r="H551" s="265"/>
    </row>
    <row r="552">
      <c r="H552" s="265"/>
    </row>
    <row r="553">
      <c r="H553" s="265"/>
    </row>
    <row r="554">
      <c r="H554" s="265"/>
    </row>
    <row r="555">
      <c r="H555" s="265"/>
    </row>
    <row r="556">
      <c r="H556" s="265"/>
    </row>
    <row r="557">
      <c r="H557" s="265"/>
    </row>
    <row r="558">
      <c r="H558" s="265"/>
    </row>
    <row r="559">
      <c r="H559" s="265"/>
    </row>
    <row r="560">
      <c r="H560" s="265"/>
    </row>
    <row r="561">
      <c r="H561" s="265"/>
    </row>
    <row r="562">
      <c r="H562" s="265"/>
    </row>
    <row r="563">
      <c r="H563" s="265"/>
    </row>
    <row r="564">
      <c r="H564" s="265"/>
    </row>
    <row r="565">
      <c r="H565" s="265"/>
    </row>
    <row r="566">
      <c r="H566" s="265"/>
    </row>
    <row r="567">
      <c r="H567" s="265"/>
    </row>
    <row r="568">
      <c r="H568" s="265"/>
    </row>
    <row r="569">
      <c r="H569" s="265"/>
    </row>
    <row r="570">
      <c r="H570" s="265"/>
    </row>
    <row r="571">
      <c r="H571" s="265"/>
    </row>
    <row r="572">
      <c r="H572" s="265"/>
    </row>
    <row r="573">
      <c r="H573" s="265"/>
    </row>
    <row r="574">
      <c r="H574" s="265"/>
    </row>
    <row r="575">
      <c r="H575" s="265"/>
    </row>
    <row r="576">
      <c r="H576" s="265"/>
    </row>
    <row r="577">
      <c r="H577" s="265"/>
    </row>
    <row r="578">
      <c r="H578" s="265"/>
    </row>
    <row r="579">
      <c r="H579" s="265"/>
    </row>
    <row r="580">
      <c r="H580" s="265"/>
    </row>
    <row r="581">
      <c r="H581" s="265"/>
    </row>
    <row r="582">
      <c r="H582" s="265"/>
    </row>
    <row r="583">
      <c r="H583" s="265"/>
    </row>
    <row r="584">
      <c r="H584" s="265"/>
    </row>
    <row r="585">
      <c r="H585" s="265"/>
    </row>
    <row r="586">
      <c r="H586" s="265"/>
    </row>
    <row r="587">
      <c r="H587" s="265"/>
    </row>
    <row r="588">
      <c r="H588" s="265"/>
    </row>
    <row r="589">
      <c r="H589" s="265"/>
    </row>
    <row r="590">
      <c r="H590" s="265"/>
    </row>
    <row r="591">
      <c r="H591" s="265"/>
    </row>
    <row r="592">
      <c r="H592" s="265"/>
    </row>
    <row r="593">
      <c r="H593" s="265"/>
    </row>
    <row r="594">
      <c r="H594" s="265"/>
    </row>
    <row r="595">
      <c r="H595" s="265"/>
    </row>
    <row r="596">
      <c r="H596" s="265"/>
    </row>
    <row r="597">
      <c r="H597" s="265"/>
    </row>
    <row r="598">
      <c r="H598" s="265"/>
    </row>
    <row r="599">
      <c r="H599" s="265"/>
    </row>
    <row r="600">
      <c r="H600" s="265"/>
    </row>
    <row r="601">
      <c r="H601" s="265"/>
    </row>
    <row r="602">
      <c r="H602" s="265"/>
    </row>
    <row r="603">
      <c r="H603" s="265"/>
    </row>
    <row r="604">
      <c r="H604" s="265"/>
    </row>
    <row r="605">
      <c r="H605" s="265"/>
    </row>
    <row r="606">
      <c r="H606" s="265"/>
    </row>
    <row r="607">
      <c r="H607" s="265"/>
    </row>
    <row r="608">
      <c r="H608" s="265"/>
    </row>
    <row r="609">
      <c r="H609" s="265"/>
    </row>
    <row r="610">
      <c r="H610" s="265"/>
    </row>
    <row r="611">
      <c r="H611" s="265"/>
    </row>
    <row r="612">
      <c r="H612" s="265"/>
    </row>
    <row r="613">
      <c r="H613" s="265"/>
    </row>
    <row r="614">
      <c r="H614" s="265"/>
    </row>
    <row r="615">
      <c r="H615" s="265"/>
    </row>
    <row r="616">
      <c r="H616" s="265"/>
    </row>
    <row r="617">
      <c r="H617" s="265"/>
    </row>
    <row r="618">
      <c r="H618" s="265"/>
    </row>
    <row r="619">
      <c r="H619" s="265"/>
    </row>
    <row r="620">
      <c r="H620" s="265"/>
    </row>
    <row r="621">
      <c r="H621" s="265"/>
    </row>
    <row r="622">
      <c r="H622" s="265"/>
    </row>
    <row r="623">
      <c r="H623" s="265"/>
    </row>
    <row r="624">
      <c r="H624" s="265"/>
    </row>
    <row r="625">
      <c r="H625" s="265"/>
    </row>
    <row r="626">
      <c r="H626" s="265"/>
    </row>
    <row r="627">
      <c r="H627" s="265"/>
    </row>
    <row r="628">
      <c r="H628" s="265"/>
    </row>
    <row r="629">
      <c r="H629" s="265"/>
    </row>
    <row r="630">
      <c r="H630" s="265"/>
    </row>
    <row r="631">
      <c r="H631" s="265"/>
    </row>
    <row r="632">
      <c r="H632" s="265"/>
    </row>
    <row r="633">
      <c r="H633" s="265"/>
    </row>
    <row r="634">
      <c r="H634" s="265"/>
    </row>
    <row r="635">
      <c r="H635" s="265"/>
    </row>
    <row r="636">
      <c r="H636" s="265"/>
    </row>
    <row r="637">
      <c r="H637" s="265"/>
    </row>
    <row r="638">
      <c r="H638" s="265"/>
    </row>
    <row r="639">
      <c r="H639" s="265"/>
    </row>
    <row r="640">
      <c r="H640" s="265"/>
    </row>
    <row r="641">
      <c r="H641" s="265"/>
    </row>
    <row r="642">
      <c r="H642" s="265"/>
    </row>
    <row r="643">
      <c r="H643" s="265"/>
    </row>
    <row r="644">
      <c r="H644" s="265"/>
    </row>
    <row r="645">
      <c r="H645" s="265"/>
    </row>
    <row r="646">
      <c r="H646" s="265"/>
    </row>
    <row r="647">
      <c r="H647" s="265"/>
    </row>
    <row r="648">
      <c r="H648" s="265"/>
    </row>
    <row r="649">
      <c r="H649" s="265"/>
    </row>
    <row r="650">
      <c r="H650" s="265"/>
    </row>
    <row r="651">
      <c r="H651" s="265"/>
    </row>
    <row r="652">
      <c r="H652" s="265"/>
    </row>
    <row r="653">
      <c r="H653" s="265"/>
    </row>
    <row r="654">
      <c r="H654" s="265"/>
    </row>
    <row r="655">
      <c r="H655" s="265"/>
    </row>
    <row r="656">
      <c r="H656" s="265"/>
    </row>
    <row r="657">
      <c r="H657" s="265"/>
    </row>
    <row r="658">
      <c r="H658" s="265"/>
    </row>
    <row r="659">
      <c r="H659" s="265"/>
    </row>
    <row r="660">
      <c r="H660" s="265"/>
    </row>
    <row r="661">
      <c r="H661" s="265"/>
    </row>
    <row r="662">
      <c r="H662" s="265"/>
    </row>
    <row r="663">
      <c r="H663" s="265"/>
    </row>
    <row r="664">
      <c r="H664" s="265"/>
    </row>
    <row r="665">
      <c r="H665" s="265"/>
    </row>
    <row r="666">
      <c r="H666" s="265"/>
    </row>
    <row r="667">
      <c r="H667" s="265"/>
    </row>
    <row r="668">
      <c r="H668" s="265"/>
    </row>
    <row r="669">
      <c r="H669" s="265"/>
    </row>
    <row r="670">
      <c r="H670" s="265"/>
    </row>
    <row r="671">
      <c r="H671" s="265"/>
    </row>
    <row r="672">
      <c r="H672" s="265"/>
    </row>
    <row r="673">
      <c r="H673" s="265"/>
    </row>
    <row r="674">
      <c r="H674" s="265"/>
    </row>
    <row r="675">
      <c r="H675" s="265"/>
    </row>
    <row r="676">
      <c r="H676" s="265"/>
    </row>
    <row r="677">
      <c r="H677" s="265"/>
    </row>
    <row r="678">
      <c r="H678" s="265"/>
    </row>
    <row r="679">
      <c r="H679" s="265"/>
    </row>
    <row r="680">
      <c r="H680" s="265"/>
    </row>
    <row r="681">
      <c r="H681" s="265"/>
    </row>
    <row r="682">
      <c r="H682" s="265"/>
    </row>
    <row r="683">
      <c r="H683" s="265"/>
    </row>
    <row r="684">
      <c r="H684" s="265"/>
    </row>
    <row r="685">
      <c r="H685" s="265"/>
    </row>
    <row r="686">
      <c r="H686" s="265"/>
    </row>
    <row r="687">
      <c r="H687" s="265"/>
    </row>
    <row r="688">
      <c r="H688" s="265"/>
    </row>
    <row r="689">
      <c r="H689" s="265"/>
    </row>
    <row r="690">
      <c r="H690" s="265"/>
    </row>
    <row r="691">
      <c r="H691" s="265"/>
    </row>
    <row r="692">
      <c r="H692" s="265"/>
    </row>
    <row r="693">
      <c r="H693" s="265"/>
    </row>
    <row r="694">
      <c r="H694" s="265"/>
    </row>
    <row r="695">
      <c r="H695" s="265"/>
    </row>
    <row r="696">
      <c r="H696" s="265"/>
    </row>
    <row r="697">
      <c r="H697" s="265"/>
    </row>
    <row r="698">
      <c r="H698" s="265"/>
    </row>
    <row r="699">
      <c r="H699" s="265"/>
    </row>
    <row r="700">
      <c r="H700" s="265"/>
    </row>
    <row r="701">
      <c r="H701" s="265"/>
    </row>
    <row r="702">
      <c r="H702" s="265"/>
    </row>
    <row r="703">
      <c r="H703" s="265"/>
    </row>
    <row r="704">
      <c r="H704" s="265"/>
    </row>
    <row r="705">
      <c r="H705" s="265"/>
    </row>
    <row r="706">
      <c r="H706" s="265"/>
    </row>
    <row r="707">
      <c r="H707" s="265"/>
    </row>
    <row r="708">
      <c r="H708" s="265"/>
    </row>
    <row r="709">
      <c r="H709" s="265"/>
    </row>
    <row r="710">
      <c r="H710" s="265"/>
    </row>
    <row r="711">
      <c r="H711" s="265"/>
    </row>
    <row r="712">
      <c r="H712" s="265"/>
    </row>
    <row r="713">
      <c r="H713" s="265"/>
    </row>
    <row r="714">
      <c r="H714" s="265"/>
    </row>
    <row r="715">
      <c r="H715" s="265"/>
    </row>
    <row r="716">
      <c r="H716" s="265"/>
    </row>
    <row r="717">
      <c r="H717" s="265"/>
    </row>
    <row r="718">
      <c r="H718" s="265"/>
    </row>
    <row r="719">
      <c r="H719" s="265"/>
    </row>
    <row r="720">
      <c r="H720" s="265"/>
    </row>
    <row r="721">
      <c r="H721" s="265"/>
    </row>
    <row r="722">
      <c r="H722" s="265"/>
    </row>
    <row r="723">
      <c r="H723" s="265"/>
    </row>
    <row r="724">
      <c r="H724" s="265"/>
    </row>
    <row r="725">
      <c r="H725" s="265"/>
    </row>
    <row r="726">
      <c r="H726" s="265"/>
    </row>
    <row r="727">
      <c r="H727" s="265"/>
    </row>
    <row r="728">
      <c r="H728" s="265"/>
    </row>
    <row r="729">
      <c r="H729" s="265"/>
    </row>
    <row r="730">
      <c r="H730" s="265"/>
    </row>
    <row r="731">
      <c r="H731" s="265"/>
    </row>
    <row r="732">
      <c r="H732" s="265"/>
    </row>
    <row r="733">
      <c r="H733" s="265"/>
    </row>
    <row r="734">
      <c r="H734" s="265"/>
    </row>
    <row r="735">
      <c r="H735" s="265"/>
    </row>
    <row r="736">
      <c r="H736" s="265"/>
    </row>
    <row r="737">
      <c r="H737" s="265"/>
    </row>
    <row r="738">
      <c r="H738" s="265"/>
    </row>
    <row r="739">
      <c r="H739" s="265"/>
    </row>
    <row r="740">
      <c r="H740" s="265"/>
    </row>
    <row r="741">
      <c r="H741" s="265"/>
    </row>
    <row r="742">
      <c r="H742" s="265"/>
    </row>
    <row r="743">
      <c r="H743" s="265"/>
    </row>
    <row r="744">
      <c r="H744" s="265"/>
    </row>
    <row r="745">
      <c r="H745" s="265"/>
    </row>
    <row r="746">
      <c r="H746" s="265"/>
    </row>
    <row r="747">
      <c r="H747" s="265"/>
    </row>
    <row r="748">
      <c r="H748" s="265"/>
    </row>
    <row r="749">
      <c r="H749" s="265"/>
    </row>
    <row r="750">
      <c r="H750" s="265"/>
    </row>
    <row r="751">
      <c r="H751" s="265"/>
    </row>
    <row r="752">
      <c r="H752" s="265"/>
    </row>
    <row r="753">
      <c r="H753" s="265"/>
    </row>
    <row r="754">
      <c r="H754" s="265"/>
    </row>
    <row r="755">
      <c r="H755" s="265"/>
    </row>
    <row r="756">
      <c r="H756" s="265"/>
    </row>
    <row r="757">
      <c r="H757" s="265"/>
    </row>
    <row r="758">
      <c r="H758" s="265"/>
    </row>
    <row r="759">
      <c r="H759" s="265"/>
    </row>
    <row r="760">
      <c r="H760" s="265"/>
    </row>
    <row r="761">
      <c r="H761" s="265"/>
    </row>
    <row r="762">
      <c r="H762" s="265"/>
    </row>
    <row r="763">
      <c r="H763" s="265"/>
    </row>
    <row r="764">
      <c r="H764" s="265"/>
    </row>
    <row r="765">
      <c r="H765" s="265"/>
    </row>
    <row r="766">
      <c r="H766" s="265"/>
    </row>
    <row r="767">
      <c r="H767" s="265"/>
    </row>
    <row r="768">
      <c r="H768" s="265"/>
    </row>
    <row r="769">
      <c r="H769" s="265"/>
    </row>
    <row r="770">
      <c r="H770" s="265"/>
    </row>
    <row r="771">
      <c r="H771" s="265"/>
    </row>
    <row r="772">
      <c r="H772" s="265"/>
    </row>
    <row r="773">
      <c r="H773" s="265"/>
    </row>
    <row r="774">
      <c r="H774" s="265"/>
    </row>
    <row r="775">
      <c r="H775" s="265"/>
    </row>
    <row r="776">
      <c r="H776" s="265"/>
    </row>
    <row r="777">
      <c r="H777" s="265"/>
    </row>
    <row r="778">
      <c r="H778" s="265"/>
    </row>
    <row r="779">
      <c r="H779" s="265"/>
    </row>
    <row r="780">
      <c r="H780" s="265"/>
    </row>
    <row r="781">
      <c r="H781" s="265"/>
    </row>
    <row r="782">
      <c r="H782" s="265"/>
    </row>
    <row r="783">
      <c r="H783" s="265"/>
    </row>
    <row r="784">
      <c r="H784" s="265"/>
    </row>
    <row r="785">
      <c r="H785" s="265"/>
    </row>
    <row r="786">
      <c r="H786" s="265"/>
    </row>
    <row r="787">
      <c r="H787" s="265"/>
    </row>
    <row r="788">
      <c r="H788" s="265"/>
    </row>
    <row r="789">
      <c r="H789" s="265"/>
    </row>
    <row r="790">
      <c r="H790" s="265"/>
    </row>
    <row r="791">
      <c r="H791" s="265"/>
    </row>
    <row r="792">
      <c r="H792" s="265"/>
    </row>
    <row r="793">
      <c r="H793" s="265"/>
    </row>
    <row r="794">
      <c r="H794" s="265"/>
    </row>
    <row r="795">
      <c r="H795" s="265"/>
    </row>
    <row r="796">
      <c r="H796" s="265"/>
    </row>
    <row r="797">
      <c r="H797" s="265"/>
    </row>
    <row r="798">
      <c r="H798" s="265"/>
    </row>
    <row r="799">
      <c r="H799" s="265"/>
    </row>
    <row r="800">
      <c r="H800" s="265"/>
    </row>
    <row r="801">
      <c r="H801" s="265"/>
    </row>
    <row r="802">
      <c r="H802" s="265"/>
    </row>
    <row r="803">
      <c r="H803" s="265"/>
    </row>
    <row r="804">
      <c r="H804" s="265"/>
    </row>
    <row r="805">
      <c r="H805" s="265"/>
    </row>
    <row r="806">
      <c r="H806" s="265"/>
    </row>
    <row r="807">
      <c r="H807" s="265"/>
    </row>
    <row r="808">
      <c r="H808" s="265"/>
    </row>
    <row r="809">
      <c r="H809" s="265"/>
    </row>
    <row r="810">
      <c r="H810" s="265"/>
    </row>
    <row r="811">
      <c r="H811" s="265"/>
    </row>
    <row r="812">
      <c r="H812" s="265"/>
    </row>
    <row r="813">
      <c r="H813" s="265"/>
    </row>
    <row r="814">
      <c r="H814" s="265"/>
    </row>
    <row r="815">
      <c r="H815" s="265"/>
    </row>
    <row r="816">
      <c r="H816" s="265"/>
    </row>
    <row r="817">
      <c r="H817" s="265"/>
    </row>
    <row r="818">
      <c r="H818" s="265"/>
    </row>
    <row r="819">
      <c r="H819" s="265"/>
    </row>
    <row r="820">
      <c r="H820" s="265"/>
    </row>
    <row r="821">
      <c r="H821" s="265"/>
    </row>
    <row r="822">
      <c r="H822" s="265"/>
    </row>
    <row r="823">
      <c r="H823" s="265"/>
    </row>
    <row r="824">
      <c r="H824" s="265"/>
    </row>
    <row r="825">
      <c r="H825" s="265"/>
    </row>
    <row r="826">
      <c r="H826" s="265"/>
    </row>
    <row r="827">
      <c r="H827" s="265"/>
    </row>
    <row r="828">
      <c r="H828" s="265"/>
    </row>
    <row r="829">
      <c r="H829" s="265"/>
    </row>
    <row r="830">
      <c r="H830" s="265"/>
    </row>
    <row r="831">
      <c r="H831" s="265"/>
    </row>
    <row r="832">
      <c r="H832" s="265"/>
    </row>
    <row r="833">
      <c r="H833" s="265"/>
    </row>
    <row r="834">
      <c r="H834" s="265"/>
    </row>
    <row r="835">
      <c r="H835" s="265"/>
    </row>
    <row r="836">
      <c r="H836" s="265"/>
    </row>
    <row r="837">
      <c r="H837" s="265"/>
    </row>
    <row r="838">
      <c r="H838" s="265"/>
    </row>
    <row r="839">
      <c r="H839" s="265"/>
    </row>
    <row r="840">
      <c r="H840" s="265"/>
    </row>
    <row r="841">
      <c r="H841" s="265"/>
    </row>
    <row r="842">
      <c r="H842" s="265"/>
    </row>
    <row r="843">
      <c r="H843" s="265"/>
    </row>
    <row r="844">
      <c r="H844" s="265"/>
    </row>
    <row r="845">
      <c r="H845" s="265"/>
    </row>
    <row r="846">
      <c r="H846" s="265"/>
    </row>
    <row r="847">
      <c r="H847" s="265"/>
    </row>
    <row r="848">
      <c r="H848" s="265"/>
    </row>
    <row r="849">
      <c r="H849" s="265"/>
    </row>
    <row r="850">
      <c r="H850" s="265"/>
    </row>
    <row r="851">
      <c r="H851" s="265"/>
    </row>
    <row r="852">
      <c r="H852" s="265"/>
    </row>
    <row r="853">
      <c r="H853" s="265"/>
    </row>
    <row r="854">
      <c r="H854" s="265"/>
    </row>
    <row r="855">
      <c r="H855" s="265"/>
    </row>
    <row r="856">
      <c r="H856" s="265"/>
    </row>
    <row r="857">
      <c r="H857" s="265"/>
    </row>
    <row r="858">
      <c r="H858" s="265"/>
    </row>
    <row r="859">
      <c r="H859" s="265"/>
    </row>
    <row r="860">
      <c r="H860" s="265"/>
    </row>
    <row r="861">
      <c r="H861" s="265"/>
    </row>
    <row r="862">
      <c r="H862" s="265"/>
    </row>
    <row r="863">
      <c r="H863" s="265"/>
    </row>
    <row r="864">
      <c r="H864" s="265"/>
    </row>
    <row r="865">
      <c r="H865" s="265"/>
    </row>
    <row r="866">
      <c r="H866" s="265"/>
    </row>
    <row r="867">
      <c r="H867" s="265"/>
    </row>
    <row r="868">
      <c r="H868" s="265"/>
    </row>
    <row r="869">
      <c r="H869" s="265"/>
    </row>
    <row r="870">
      <c r="H870" s="265"/>
    </row>
    <row r="871">
      <c r="H871" s="265"/>
    </row>
    <row r="872">
      <c r="H872" s="265"/>
    </row>
    <row r="873">
      <c r="H873" s="265"/>
    </row>
    <row r="874">
      <c r="H874" s="265"/>
    </row>
    <row r="875">
      <c r="H875" s="265"/>
    </row>
    <row r="876">
      <c r="H876" s="265"/>
    </row>
    <row r="877">
      <c r="H877" s="265"/>
    </row>
    <row r="878">
      <c r="H878" s="265"/>
    </row>
    <row r="879">
      <c r="H879" s="265"/>
    </row>
    <row r="880">
      <c r="H880" s="265"/>
    </row>
    <row r="881">
      <c r="H881" s="265"/>
    </row>
    <row r="882">
      <c r="H882" s="265"/>
    </row>
    <row r="883">
      <c r="H883" s="265"/>
    </row>
    <row r="884">
      <c r="H884" s="265"/>
    </row>
    <row r="885">
      <c r="H885" s="265"/>
    </row>
    <row r="886">
      <c r="H886" s="265"/>
    </row>
    <row r="887">
      <c r="H887" s="265"/>
    </row>
    <row r="888">
      <c r="H888" s="265"/>
    </row>
    <row r="889">
      <c r="H889" s="265"/>
    </row>
    <row r="890">
      <c r="H890" s="265"/>
    </row>
    <row r="891">
      <c r="H891" s="265"/>
    </row>
    <row r="892">
      <c r="H892" s="265"/>
    </row>
    <row r="893">
      <c r="H893" s="265"/>
    </row>
    <row r="894">
      <c r="H894" s="265"/>
    </row>
    <row r="895">
      <c r="H895" s="265"/>
    </row>
    <row r="896">
      <c r="H896" s="265"/>
    </row>
    <row r="897">
      <c r="H897" s="265"/>
    </row>
    <row r="898">
      <c r="H898" s="265"/>
    </row>
    <row r="899">
      <c r="H899" s="265"/>
    </row>
    <row r="900">
      <c r="H900" s="265"/>
    </row>
    <row r="901">
      <c r="H901" s="265"/>
    </row>
    <row r="902">
      <c r="H902" s="265"/>
    </row>
    <row r="903">
      <c r="H903" s="265"/>
    </row>
    <row r="904">
      <c r="H904" s="265"/>
    </row>
    <row r="905">
      <c r="H905" s="265"/>
    </row>
    <row r="906">
      <c r="H906" s="265"/>
    </row>
    <row r="907">
      <c r="H907" s="265"/>
    </row>
    <row r="908">
      <c r="H908" s="265"/>
    </row>
    <row r="909">
      <c r="H909" s="265"/>
    </row>
    <row r="910">
      <c r="H910" s="265"/>
    </row>
    <row r="911">
      <c r="H911" s="265"/>
    </row>
    <row r="912">
      <c r="H912" s="265"/>
    </row>
    <row r="913">
      <c r="H913" s="265"/>
    </row>
    <row r="914">
      <c r="H914" s="265"/>
    </row>
    <row r="915">
      <c r="H915" s="265"/>
    </row>
    <row r="916">
      <c r="H916" s="265"/>
    </row>
    <row r="917">
      <c r="H917" s="265"/>
    </row>
    <row r="918">
      <c r="H918" s="265"/>
    </row>
    <row r="919">
      <c r="H919" s="265"/>
    </row>
    <row r="920">
      <c r="H920" s="265"/>
    </row>
    <row r="921">
      <c r="H921" s="265"/>
    </row>
    <row r="922">
      <c r="H922" s="265"/>
    </row>
    <row r="923">
      <c r="H923" s="265"/>
    </row>
    <row r="924">
      <c r="H924" s="265"/>
    </row>
    <row r="925">
      <c r="H925" s="265"/>
    </row>
    <row r="926">
      <c r="H926" s="265"/>
    </row>
    <row r="927">
      <c r="H927" s="265"/>
    </row>
    <row r="928">
      <c r="H928" s="265"/>
    </row>
    <row r="929">
      <c r="H929" s="265"/>
    </row>
    <row r="930">
      <c r="H930" s="265"/>
    </row>
    <row r="931">
      <c r="H931" s="265"/>
    </row>
    <row r="932">
      <c r="H932" s="265"/>
    </row>
    <row r="933">
      <c r="H933" s="265"/>
    </row>
    <row r="934">
      <c r="H934" s="265"/>
    </row>
    <row r="935">
      <c r="H935" s="265"/>
    </row>
    <row r="936">
      <c r="H936" s="265"/>
    </row>
    <row r="937">
      <c r="H937" s="265"/>
    </row>
    <row r="938">
      <c r="H938" s="265"/>
    </row>
    <row r="939">
      <c r="H939" s="265"/>
    </row>
    <row r="940">
      <c r="H940" s="265"/>
    </row>
    <row r="941">
      <c r="H941" s="265"/>
    </row>
    <row r="942">
      <c r="H942" s="265"/>
    </row>
    <row r="943">
      <c r="H943" s="265"/>
    </row>
    <row r="944">
      <c r="H944" s="265"/>
    </row>
    <row r="945">
      <c r="H945" s="265"/>
    </row>
    <row r="946">
      <c r="H946" s="265"/>
    </row>
    <row r="947">
      <c r="H947" s="265"/>
    </row>
    <row r="948">
      <c r="H948" s="265"/>
    </row>
    <row r="949">
      <c r="H949" s="265"/>
    </row>
    <row r="950">
      <c r="H950" s="265"/>
    </row>
    <row r="951">
      <c r="H951" s="265"/>
    </row>
    <row r="952">
      <c r="H952" s="265"/>
    </row>
    <row r="953">
      <c r="H953" s="265"/>
    </row>
    <row r="954">
      <c r="H954" s="265"/>
    </row>
    <row r="955">
      <c r="H955" s="265"/>
    </row>
    <row r="956">
      <c r="H956" s="265"/>
    </row>
    <row r="957">
      <c r="H957" s="265"/>
    </row>
    <row r="958">
      <c r="H958" s="265"/>
    </row>
    <row r="959">
      <c r="H959" s="265"/>
    </row>
    <row r="960">
      <c r="H960" s="265"/>
    </row>
    <row r="961">
      <c r="H961" s="265"/>
    </row>
    <row r="962">
      <c r="H962" s="265"/>
    </row>
    <row r="963">
      <c r="H963" s="265"/>
    </row>
    <row r="964">
      <c r="H964" s="265"/>
    </row>
    <row r="965">
      <c r="H965" s="265"/>
    </row>
    <row r="966">
      <c r="H966" s="265"/>
    </row>
    <row r="967">
      <c r="H967" s="265"/>
    </row>
    <row r="968">
      <c r="H968" s="265"/>
    </row>
    <row r="969">
      <c r="H969" s="265"/>
    </row>
    <row r="970">
      <c r="H970" s="265"/>
    </row>
    <row r="971">
      <c r="H971" s="265"/>
    </row>
    <row r="972">
      <c r="H972" s="265"/>
    </row>
    <row r="973">
      <c r="H973" s="265"/>
    </row>
    <row r="974">
      <c r="H974" s="265"/>
    </row>
    <row r="975">
      <c r="H975" s="265"/>
    </row>
    <row r="976">
      <c r="H976" s="265"/>
    </row>
    <row r="977">
      <c r="H977" s="265"/>
    </row>
    <row r="978">
      <c r="H978" s="265"/>
    </row>
    <row r="979">
      <c r="H979" s="265"/>
    </row>
    <row r="980">
      <c r="H980" s="265"/>
    </row>
    <row r="981">
      <c r="H981" s="265"/>
    </row>
    <row r="982">
      <c r="H982" s="265"/>
    </row>
    <row r="983">
      <c r="H983" s="265"/>
    </row>
    <row r="984">
      <c r="H984" s="265"/>
    </row>
    <row r="985">
      <c r="H985" s="265"/>
    </row>
    <row r="986">
      <c r="H986" s="265"/>
    </row>
    <row r="987">
      <c r="H987" s="265"/>
    </row>
    <row r="988">
      <c r="H988" s="265"/>
    </row>
    <row r="989">
      <c r="H989" s="265"/>
    </row>
    <row r="990">
      <c r="H990" s="265"/>
    </row>
    <row r="991">
      <c r="H991" s="265"/>
    </row>
    <row r="992">
      <c r="H992" s="265"/>
    </row>
    <row r="993">
      <c r="H993" s="265"/>
    </row>
    <row r="994">
      <c r="H994" s="26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7.67"/>
    <col customWidth="1" min="3" max="3" width="26.89"/>
    <col customWidth="1" min="4" max="4" width="4.78"/>
    <col customWidth="1" min="5" max="5" width="8.0"/>
    <col customWidth="1" min="6" max="6" width="16.33"/>
    <col customWidth="1" min="7" max="7" width="16.78"/>
    <col customWidth="1" min="8" max="8" width="19.67"/>
    <col customWidth="1" min="9" max="9" width="42.67"/>
    <col customWidth="1" min="10" max="12" width="16.78"/>
    <col customWidth="1" min="13" max="13" width="59.78"/>
    <col customWidth="1" min="14" max="14" width="18.33"/>
    <col customWidth="1" min="15" max="17" width="16.78"/>
    <col customWidth="1" min="18" max="18" width="27.67"/>
    <col customWidth="1" min="19" max="23" width="16.78"/>
  </cols>
  <sheetData>
    <row r="1">
      <c r="A1" s="266" t="s">
        <v>0</v>
      </c>
      <c r="B1" s="221" t="s">
        <v>1</v>
      </c>
      <c r="C1" s="221" t="s">
        <v>130</v>
      </c>
      <c r="D1" s="221" t="s">
        <v>751</v>
      </c>
      <c r="E1" s="221" t="s">
        <v>5</v>
      </c>
      <c r="F1" s="221" t="s">
        <v>752</v>
      </c>
      <c r="G1" s="221" t="s">
        <v>132</v>
      </c>
      <c r="H1" s="221" t="s">
        <v>136</v>
      </c>
      <c r="I1" s="221" t="s">
        <v>753</v>
      </c>
      <c r="J1" s="221" t="s">
        <v>754</v>
      </c>
      <c r="K1" s="221" t="s">
        <v>303</v>
      </c>
      <c r="L1" s="221" t="s">
        <v>134</v>
      </c>
      <c r="M1" s="221" t="s">
        <v>755</v>
      </c>
      <c r="N1" s="221" t="s">
        <v>756</v>
      </c>
      <c r="O1" s="228" t="s">
        <v>757</v>
      </c>
      <c r="P1" s="221" t="s">
        <v>758</v>
      </c>
      <c r="Q1" s="3" t="s">
        <v>759</v>
      </c>
      <c r="R1" s="3" t="s">
        <v>760</v>
      </c>
      <c r="S1" s="3" t="s">
        <v>761</v>
      </c>
    </row>
    <row r="2">
      <c r="A2" s="2">
        <v>44592.91934461806</v>
      </c>
      <c r="B2" s="3" t="s">
        <v>165</v>
      </c>
      <c r="C2" s="3" t="s">
        <v>762</v>
      </c>
      <c r="D2" s="3">
        <v>22.0</v>
      </c>
      <c r="E2" s="3">
        <v>4.169488E7</v>
      </c>
      <c r="F2" s="183">
        <v>36250.0</v>
      </c>
      <c r="G2" s="3" t="s">
        <v>763</v>
      </c>
      <c r="H2" s="3" t="s">
        <v>764</v>
      </c>
      <c r="I2" s="3" t="s">
        <v>765</v>
      </c>
      <c r="J2" s="3" t="s">
        <v>766</v>
      </c>
      <c r="K2" s="3">
        <v>3.754465397E9</v>
      </c>
      <c r="L2" s="3" t="s">
        <v>767</v>
      </c>
      <c r="M2" s="3" t="s">
        <v>768</v>
      </c>
      <c r="N2" s="3" t="s">
        <v>769</v>
      </c>
      <c r="R2" s="221" t="str">
        <f t="shared" ref="R2:R17" si="1">B2</f>
        <v>flaviabeatrizleguizamon@gmail.com</v>
      </c>
      <c r="S2" s="3" t="s">
        <v>770</v>
      </c>
    </row>
    <row r="3">
      <c r="A3" s="2">
        <v>44592.92157515047</v>
      </c>
      <c r="B3" s="3" t="s">
        <v>771</v>
      </c>
      <c r="C3" s="3" t="s">
        <v>772</v>
      </c>
      <c r="D3" s="3">
        <v>41.0</v>
      </c>
      <c r="E3" s="3">
        <v>2.8728075E7</v>
      </c>
      <c r="F3" s="183">
        <v>29610.0</v>
      </c>
      <c r="G3" s="3" t="s">
        <v>773</v>
      </c>
      <c r="H3" s="3" t="s">
        <v>774</v>
      </c>
      <c r="K3" s="3">
        <v>1.159805728E9</v>
      </c>
      <c r="L3" s="3" t="s">
        <v>775</v>
      </c>
      <c r="M3" s="3" t="s">
        <v>768</v>
      </c>
      <c r="N3" s="3" t="s">
        <v>776</v>
      </c>
      <c r="R3" s="221" t="str">
        <f t="shared" si="1"/>
        <v>yamila_oronah@hotmail.com</v>
      </c>
      <c r="S3" s="3" t="s">
        <v>777</v>
      </c>
    </row>
    <row r="4">
      <c r="A4" s="2">
        <v>44593.468519375005</v>
      </c>
      <c r="B4" s="3" t="s">
        <v>296</v>
      </c>
      <c r="C4" s="3" t="s">
        <v>294</v>
      </c>
      <c r="D4" s="3">
        <v>23.0</v>
      </c>
      <c r="E4" s="3">
        <v>4.1506733E7</v>
      </c>
      <c r="F4" s="183">
        <v>36076.0</v>
      </c>
      <c r="G4" s="3" t="s">
        <v>414</v>
      </c>
      <c r="H4" s="3" t="s">
        <v>298</v>
      </c>
      <c r="J4" s="3" t="s">
        <v>778</v>
      </c>
      <c r="K4" s="3">
        <v>3.754430914E9</v>
      </c>
      <c r="L4" s="3" t="s">
        <v>152</v>
      </c>
      <c r="M4" s="3" t="s">
        <v>768</v>
      </c>
      <c r="O4" s="3" t="s">
        <v>769</v>
      </c>
      <c r="R4" s="221" t="str">
        <f t="shared" si="1"/>
        <v>roballoantonela@gmail.com</v>
      </c>
      <c r="S4" s="3" t="s">
        <v>770</v>
      </c>
    </row>
    <row r="5">
      <c r="A5" s="2">
        <v>44593.53940818287</v>
      </c>
      <c r="B5" s="3" t="s">
        <v>779</v>
      </c>
      <c r="C5" s="3" t="s">
        <v>780</v>
      </c>
      <c r="D5" s="3">
        <v>47.0</v>
      </c>
      <c r="E5" s="3">
        <v>2.372637E7</v>
      </c>
      <c r="F5" s="183">
        <v>27308.0</v>
      </c>
      <c r="G5" s="3" t="s">
        <v>781</v>
      </c>
      <c r="H5" s="3" t="s">
        <v>782</v>
      </c>
      <c r="K5" s="3">
        <v>2.944380035E9</v>
      </c>
      <c r="L5" s="3" t="s">
        <v>783</v>
      </c>
      <c r="M5" s="3" t="s">
        <v>768</v>
      </c>
      <c r="N5" s="3" t="s">
        <v>784</v>
      </c>
      <c r="R5" s="221" t="str">
        <f t="shared" si="1"/>
        <v>ualejandra074@gmail.com</v>
      </c>
      <c r="S5" s="3" t="s">
        <v>777</v>
      </c>
    </row>
    <row r="6">
      <c r="A6" s="2">
        <v>44593.72075133101</v>
      </c>
      <c r="B6" s="3" t="s">
        <v>174</v>
      </c>
      <c r="C6" s="3" t="s">
        <v>785</v>
      </c>
      <c r="D6" s="3">
        <v>36.0</v>
      </c>
      <c r="E6" s="3">
        <v>3.1572466E7</v>
      </c>
      <c r="F6" s="183">
        <v>31356.0</v>
      </c>
      <c r="G6" s="3" t="s">
        <v>786</v>
      </c>
      <c r="H6" s="3" t="s">
        <v>177</v>
      </c>
      <c r="K6" s="3">
        <v>3.754470782E9</v>
      </c>
      <c r="L6" s="3" t="s">
        <v>152</v>
      </c>
      <c r="M6" s="3" t="s">
        <v>768</v>
      </c>
      <c r="O6" s="3" t="s">
        <v>787</v>
      </c>
      <c r="R6" s="221" t="str">
        <f t="shared" si="1"/>
        <v>flor85pintodasilva@gmail.com</v>
      </c>
      <c r="S6" s="3" t="s">
        <v>770</v>
      </c>
    </row>
    <row r="7">
      <c r="A7" s="2">
        <v>44594.396472858796</v>
      </c>
      <c r="B7" s="3" t="s">
        <v>206</v>
      </c>
      <c r="C7" s="3" t="s">
        <v>788</v>
      </c>
      <c r="D7" s="3">
        <v>8.0</v>
      </c>
      <c r="E7" s="3">
        <v>5.3235744E7</v>
      </c>
      <c r="F7" s="183">
        <v>41506.0</v>
      </c>
      <c r="G7" s="3" t="s">
        <v>207</v>
      </c>
      <c r="H7" s="3" t="s">
        <v>789</v>
      </c>
      <c r="I7" s="3" t="s">
        <v>790</v>
      </c>
      <c r="J7" s="3" t="s">
        <v>791</v>
      </c>
      <c r="K7" s="3">
        <v>3.755410502E9</v>
      </c>
      <c r="L7" s="3" t="s">
        <v>792</v>
      </c>
      <c r="M7" s="3" t="s">
        <v>793</v>
      </c>
      <c r="N7" s="3" t="s">
        <v>787</v>
      </c>
      <c r="R7" s="221" t="str">
        <f t="shared" si="1"/>
        <v>marianaalaniz82@gmail.com</v>
      </c>
      <c r="S7" s="3" t="s">
        <v>770</v>
      </c>
    </row>
    <row r="8">
      <c r="A8" s="2">
        <v>44594.39948896991</v>
      </c>
      <c r="B8" s="3" t="s">
        <v>206</v>
      </c>
      <c r="C8" s="3" t="s">
        <v>794</v>
      </c>
      <c r="D8" s="3">
        <v>5.0</v>
      </c>
      <c r="E8" s="3">
        <v>5.5488253E7</v>
      </c>
      <c r="F8" s="183">
        <v>42514.0</v>
      </c>
      <c r="G8" s="3" t="s">
        <v>207</v>
      </c>
      <c r="H8" s="3" t="s">
        <v>789</v>
      </c>
      <c r="I8" s="3" t="s">
        <v>795</v>
      </c>
      <c r="J8" s="3" t="s">
        <v>791</v>
      </c>
      <c r="K8" s="3">
        <v>3.755410502E9</v>
      </c>
      <c r="L8" s="3" t="s">
        <v>792</v>
      </c>
      <c r="M8" s="3" t="s">
        <v>793</v>
      </c>
      <c r="N8" s="3" t="s">
        <v>787</v>
      </c>
      <c r="R8" s="221" t="str">
        <f t="shared" si="1"/>
        <v>marianaalaniz82@gmail.com</v>
      </c>
      <c r="S8" s="3" t="s">
        <v>770</v>
      </c>
    </row>
    <row r="9">
      <c r="A9" s="2">
        <v>44615.86615328703</v>
      </c>
      <c r="B9" s="3" t="s">
        <v>150</v>
      </c>
      <c r="C9" s="3" t="s">
        <v>796</v>
      </c>
      <c r="D9" s="3">
        <v>28.0</v>
      </c>
      <c r="E9" s="3">
        <v>3.7581526E7</v>
      </c>
      <c r="F9" s="183">
        <v>34174.0</v>
      </c>
      <c r="G9" s="3" t="s">
        <v>797</v>
      </c>
      <c r="H9" s="3" t="s">
        <v>154</v>
      </c>
      <c r="K9" s="3">
        <v>3.754472507E9</v>
      </c>
      <c r="L9" s="3" t="s">
        <v>798</v>
      </c>
      <c r="M9" s="3" t="s">
        <v>768</v>
      </c>
      <c r="O9" s="3" t="s">
        <v>787</v>
      </c>
      <c r="R9" s="221" t="str">
        <f t="shared" si="1"/>
        <v>marialaura.alzugaray@gmail.com</v>
      </c>
      <c r="S9" s="3" t="s">
        <v>770</v>
      </c>
    </row>
    <row r="10">
      <c r="A10" s="2">
        <v>44617.47184886574</v>
      </c>
      <c r="B10" s="3" t="s">
        <v>799</v>
      </c>
      <c r="C10" s="3" t="s">
        <v>800</v>
      </c>
      <c r="D10" s="3">
        <v>33.0</v>
      </c>
      <c r="E10" s="3">
        <v>3.3639858E7</v>
      </c>
      <c r="F10" s="183">
        <v>32318.0</v>
      </c>
      <c r="G10" s="3" t="s">
        <v>801</v>
      </c>
      <c r="H10" s="3" t="s">
        <v>802</v>
      </c>
      <c r="K10" s="3">
        <v>3.765016121E9</v>
      </c>
      <c r="L10" s="3" t="s">
        <v>803</v>
      </c>
      <c r="M10" s="3" t="s">
        <v>768</v>
      </c>
      <c r="N10" s="3" t="s">
        <v>804</v>
      </c>
      <c r="R10" s="221" t="str">
        <f t="shared" si="1"/>
        <v>bogadonilse452@gmail.com</v>
      </c>
      <c r="S10" s="3" t="s">
        <v>770</v>
      </c>
    </row>
    <row r="11">
      <c r="A11" s="2">
        <v>44622.53472431713</v>
      </c>
      <c r="B11" s="3" t="s">
        <v>170</v>
      </c>
      <c r="C11" s="3" t="s">
        <v>805</v>
      </c>
      <c r="D11" s="3">
        <v>31.0</v>
      </c>
      <c r="E11" s="3">
        <v>3.5006709E7</v>
      </c>
      <c r="F11" s="183">
        <v>33085.0</v>
      </c>
      <c r="G11" s="3" t="s">
        <v>213</v>
      </c>
      <c r="H11" s="3" t="s">
        <v>266</v>
      </c>
      <c r="J11" s="3" t="s">
        <v>806</v>
      </c>
      <c r="K11" s="3">
        <v>3.754461035E9</v>
      </c>
      <c r="L11" s="3" t="s">
        <v>807</v>
      </c>
      <c r="M11" s="3" t="s">
        <v>768</v>
      </c>
      <c r="O11" s="3" t="s">
        <v>769</v>
      </c>
      <c r="R11" s="221" t="str">
        <f t="shared" si="1"/>
        <v>centroesteticoalmabella@gmail.com</v>
      </c>
      <c r="S11" s="3" t="s">
        <v>770</v>
      </c>
    </row>
    <row r="12">
      <c r="A12" s="2">
        <v>44627.384055</v>
      </c>
      <c r="B12" s="3" t="s">
        <v>159</v>
      </c>
      <c r="C12" s="3" t="s">
        <v>157</v>
      </c>
      <c r="D12" s="3">
        <v>38.0</v>
      </c>
      <c r="E12" s="3">
        <v>3.0430962E7</v>
      </c>
      <c r="F12" s="183">
        <v>30670.0</v>
      </c>
      <c r="G12" s="3" t="s">
        <v>808</v>
      </c>
      <c r="H12" s="3" t="s">
        <v>154</v>
      </c>
      <c r="K12" s="3">
        <v>3.754475271E9</v>
      </c>
      <c r="L12" s="3" t="s">
        <v>809</v>
      </c>
      <c r="M12" s="3" t="s">
        <v>768</v>
      </c>
      <c r="O12" s="3" t="s">
        <v>810</v>
      </c>
      <c r="R12" s="221" t="str">
        <f t="shared" si="1"/>
        <v>fdaluz83@gmail.com</v>
      </c>
      <c r="S12" s="3" t="s">
        <v>770</v>
      </c>
    </row>
    <row r="13">
      <c r="A13" s="2">
        <v>44627.55589243055</v>
      </c>
      <c r="B13" s="3" t="s">
        <v>811</v>
      </c>
      <c r="C13" s="3" t="s">
        <v>214</v>
      </c>
      <c r="D13" s="3">
        <v>8.0</v>
      </c>
      <c r="E13" s="3">
        <v>5.3536539E7</v>
      </c>
      <c r="F13" s="183">
        <v>41600.0</v>
      </c>
      <c r="G13" s="3" t="s">
        <v>812</v>
      </c>
      <c r="H13" s="3" t="s">
        <v>154</v>
      </c>
      <c r="I13" s="3" t="s">
        <v>813</v>
      </c>
      <c r="J13" s="3" t="s">
        <v>814</v>
      </c>
      <c r="K13" s="3">
        <v>1.5466849E7</v>
      </c>
      <c r="L13" s="3" t="s">
        <v>815</v>
      </c>
      <c r="M13" s="3" t="s">
        <v>793</v>
      </c>
      <c r="N13" s="3" t="s">
        <v>784</v>
      </c>
      <c r="R13" s="221" t="str">
        <f t="shared" si="1"/>
        <v>mabel17892810@hotmail.com.ar</v>
      </c>
      <c r="S13" s="3" t="s">
        <v>770</v>
      </c>
    </row>
    <row r="14">
      <c r="A14" s="2">
        <v>44630.47164872685</v>
      </c>
      <c r="B14" s="3" t="s">
        <v>816</v>
      </c>
      <c r="C14" s="3" t="s">
        <v>817</v>
      </c>
      <c r="D14" s="3">
        <v>26.0</v>
      </c>
      <c r="E14" s="3">
        <v>3.6474811E7</v>
      </c>
      <c r="F14" s="183">
        <v>35089.0</v>
      </c>
      <c r="G14" s="3" t="s">
        <v>818</v>
      </c>
      <c r="H14" s="3" t="s">
        <v>819</v>
      </c>
      <c r="K14" s="3">
        <v>3.754430036E9</v>
      </c>
      <c r="L14" s="3" t="s">
        <v>820</v>
      </c>
      <c r="M14" s="3" t="s">
        <v>768</v>
      </c>
      <c r="O14" s="3" t="s">
        <v>769</v>
      </c>
      <c r="R14" s="221" t="str">
        <f t="shared" si="1"/>
        <v>andreapedroski63@gmail.com</v>
      </c>
      <c r="S14" s="3" t="s">
        <v>770</v>
      </c>
    </row>
    <row r="15">
      <c r="A15" s="2">
        <v>44634.66767456019</v>
      </c>
      <c r="B15" s="3" t="s">
        <v>821</v>
      </c>
      <c r="C15" s="3" t="s">
        <v>822</v>
      </c>
      <c r="D15" s="3">
        <v>15.0</v>
      </c>
      <c r="E15" s="3">
        <v>4.6997614E7</v>
      </c>
      <c r="F15" s="183">
        <v>39120.0</v>
      </c>
      <c r="G15" s="3" t="s">
        <v>823</v>
      </c>
      <c r="H15" s="3" t="s">
        <v>824</v>
      </c>
      <c r="I15" s="3" t="s">
        <v>825</v>
      </c>
      <c r="J15" s="3" t="s">
        <v>826</v>
      </c>
      <c r="K15" s="3">
        <v>3.765121638E9</v>
      </c>
      <c r="L15" s="3" t="s">
        <v>827</v>
      </c>
      <c r="M15" s="3" t="s">
        <v>768</v>
      </c>
      <c r="O15" s="3" t="s">
        <v>810</v>
      </c>
      <c r="R15" s="221" t="str">
        <f t="shared" si="1"/>
        <v>patriciazipan5@gmail.com</v>
      </c>
      <c r="S15" s="3" t="s">
        <v>770</v>
      </c>
    </row>
    <row r="16">
      <c r="A16" s="2">
        <v>44636.98744618056</v>
      </c>
      <c r="B16" s="3" t="s">
        <v>828</v>
      </c>
      <c r="C16" s="3" t="s">
        <v>829</v>
      </c>
      <c r="D16" s="3">
        <v>20.0</v>
      </c>
      <c r="E16" s="3">
        <v>4.3619349E7</v>
      </c>
      <c r="F16" s="183">
        <v>37258.0</v>
      </c>
      <c r="G16" s="3" t="s">
        <v>830</v>
      </c>
      <c r="H16" s="3" t="s">
        <v>831</v>
      </c>
      <c r="I16" s="3" t="s">
        <v>832</v>
      </c>
      <c r="J16" s="3" t="s">
        <v>833</v>
      </c>
      <c r="K16" s="3">
        <v>3.754527998E9</v>
      </c>
      <c r="L16" s="3" t="s">
        <v>834</v>
      </c>
      <c r="M16" s="3" t="s">
        <v>768</v>
      </c>
      <c r="N16" s="3" t="s">
        <v>835</v>
      </c>
      <c r="R16" s="221" t="str">
        <f t="shared" si="1"/>
        <v>kreuningludmila@gmail.com</v>
      </c>
      <c r="S16" s="3" t="s">
        <v>770</v>
      </c>
    </row>
    <row r="17">
      <c r="A17" s="2">
        <v>44637.92639167824</v>
      </c>
      <c r="B17" s="3" t="s">
        <v>836</v>
      </c>
      <c r="C17" s="3" t="s">
        <v>837</v>
      </c>
      <c r="D17" s="3">
        <v>16.0</v>
      </c>
      <c r="E17" s="3">
        <v>4.6387989E7</v>
      </c>
      <c r="F17" s="183">
        <v>38474.0</v>
      </c>
      <c r="G17" s="3" t="s">
        <v>838</v>
      </c>
      <c r="H17" s="3" t="s">
        <v>831</v>
      </c>
      <c r="I17" s="3" t="s">
        <v>832</v>
      </c>
      <c r="J17" s="3" t="s">
        <v>833</v>
      </c>
      <c r="K17" s="3">
        <v>3.754472949E9</v>
      </c>
      <c r="L17" s="3" t="s">
        <v>839</v>
      </c>
      <c r="M17" s="3" t="s">
        <v>768</v>
      </c>
      <c r="N17" s="3" t="s">
        <v>835</v>
      </c>
      <c r="R17" s="221" t="str">
        <f t="shared" si="1"/>
        <v>kreuningrenata@gmail.com</v>
      </c>
      <c r="S17" s="3" t="s">
        <v>770</v>
      </c>
    </row>
    <row r="18">
      <c r="A18" s="2">
        <v>44656.77526429398</v>
      </c>
      <c r="B18" s="3" t="s">
        <v>840</v>
      </c>
      <c r="C18" s="3" t="s">
        <v>841</v>
      </c>
      <c r="D18" s="3">
        <v>9.0</v>
      </c>
      <c r="E18" s="3">
        <v>5.2064407E7</v>
      </c>
      <c r="F18" s="183">
        <v>41032.0</v>
      </c>
      <c r="G18" s="3" t="s">
        <v>842</v>
      </c>
      <c r="H18" s="3" t="s">
        <v>819</v>
      </c>
      <c r="I18" s="3" t="s">
        <v>843</v>
      </c>
      <c r="J18" s="3" t="s">
        <v>844</v>
      </c>
      <c r="K18" s="3">
        <v>3.754417124E9</v>
      </c>
      <c r="L18" s="3" t="s">
        <v>845</v>
      </c>
      <c r="M18" s="3" t="s">
        <v>793</v>
      </c>
      <c r="N18" s="3" t="s">
        <v>787</v>
      </c>
    </row>
    <row r="19">
      <c r="A19" s="2">
        <v>44657.75896122685</v>
      </c>
      <c r="B19" s="3" t="s">
        <v>846</v>
      </c>
      <c r="C19" s="3" t="s">
        <v>847</v>
      </c>
      <c r="D19" s="3">
        <v>11.0</v>
      </c>
      <c r="E19" s="3">
        <v>5.0681649E7</v>
      </c>
      <c r="F19" s="183">
        <v>40451.0</v>
      </c>
      <c r="G19" s="3" t="s">
        <v>848</v>
      </c>
      <c r="H19" s="3" t="s">
        <v>849</v>
      </c>
      <c r="I19" s="3" t="s">
        <v>850</v>
      </c>
      <c r="J19" s="3" t="s">
        <v>851</v>
      </c>
      <c r="K19" s="3">
        <v>3.758560556E9</v>
      </c>
      <c r="L19" s="3" t="s">
        <v>845</v>
      </c>
      <c r="M19" s="3" t="s">
        <v>793</v>
      </c>
      <c r="N19" s="3" t="s">
        <v>787</v>
      </c>
    </row>
    <row r="20">
      <c r="A20" s="2">
        <v>44657.76090538195</v>
      </c>
      <c r="B20" s="3" t="s">
        <v>846</v>
      </c>
      <c r="C20" s="3" t="s">
        <v>852</v>
      </c>
      <c r="D20" s="3">
        <v>9.0</v>
      </c>
      <c r="E20" s="3">
        <v>5.2946108E7</v>
      </c>
      <c r="F20" s="183">
        <v>41291.0</v>
      </c>
      <c r="G20" s="3" t="s">
        <v>848</v>
      </c>
      <c r="H20" s="3" t="s">
        <v>849</v>
      </c>
      <c r="I20" s="3" t="s">
        <v>853</v>
      </c>
      <c r="J20" s="3" t="s">
        <v>854</v>
      </c>
      <c r="K20" s="3">
        <v>3.758560556E9</v>
      </c>
      <c r="L20" s="3" t="s">
        <v>845</v>
      </c>
      <c r="M20" s="3" t="s">
        <v>793</v>
      </c>
      <c r="N20" s="3" t="s">
        <v>787</v>
      </c>
    </row>
    <row r="21">
      <c r="A21" s="2">
        <v>44658.512170138885</v>
      </c>
      <c r="B21" s="3" t="s">
        <v>855</v>
      </c>
      <c r="C21" s="3" t="s">
        <v>856</v>
      </c>
      <c r="D21" s="3">
        <v>58.0</v>
      </c>
      <c r="E21" s="3">
        <v>1.7164781E7</v>
      </c>
      <c r="F21" s="183">
        <v>23737.0</v>
      </c>
      <c r="G21" s="3" t="s">
        <v>857</v>
      </c>
      <c r="H21" s="3" t="s">
        <v>858</v>
      </c>
      <c r="I21" s="3" t="s">
        <v>859</v>
      </c>
      <c r="J21" s="3" t="s">
        <v>860</v>
      </c>
      <c r="K21" s="3">
        <v>3.754504521E9</v>
      </c>
      <c r="L21" s="3" t="s">
        <v>152</v>
      </c>
      <c r="M21" s="3" t="s">
        <v>768</v>
      </c>
      <c r="N21" s="3" t="s">
        <v>810</v>
      </c>
    </row>
    <row r="22">
      <c r="A22" s="2">
        <v>44659.5011475</v>
      </c>
      <c r="B22" s="3" t="s">
        <v>861</v>
      </c>
      <c r="C22" s="3" t="s">
        <v>862</v>
      </c>
      <c r="D22" s="3">
        <v>9.0</v>
      </c>
      <c r="E22" s="3">
        <v>5.2740497E7</v>
      </c>
      <c r="F22" s="183">
        <v>41242.0</v>
      </c>
      <c r="G22" s="3" t="s">
        <v>863</v>
      </c>
      <c r="H22" s="3" t="s">
        <v>864</v>
      </c>
      <c r="I22" s="3" t="s">
        <v>865</v>
      </c>
      <c r="J22" s="3" t="s">
        <v>866</v>
      </c>
      <c r="K22" s="3">
        <v>3.765083656E9</v>
      </c>
      <c r="L22" s="3" t="s">
        <v>867</v>
      </c>
      <c r="M22" s="3" t="s">
        <v>868</v>
      </c>
    </row>
    <row r="23">
      <c r="A23" s="2">
        <v>44659.64399981481</v>
      </c>
      <c r="B23" s="3" t="s">
        <v>869</v>
      </c>
      <c r="C23" s="3" t="s">
        <v>870</v>
      </c>
      <c r="D23" s="3">
        <v>8.0</v>
      </c>
      <c r="E23" s="3">
        <v>5.3363925E7</v>
      </c>
      <c r="F23" s="183">
        <v>41494.0</v>
      </c>
      <c r="G23" s="3" t="s">
        <v>871</v>
      </c>
      <c r="H23" s="3" t="s">
        <v>802</v>
      </c>
      <c r="I23" s="3" t="s">
        <v>872</v>
      </c>
      <c r="J23" s="3" t="s">
        <v>873</v>
      </c>
      <c r="K23" s="3">
        <v>3.764532317E9</v>
      </c>
      <c r="L23" s="3" t="s">
        <v>867</v>
      </c>
      <c r="M23" s="3" t="s">
        <v>868</v>
      </c>
    </row>
    <row r="24">
      <c r="A24" s="2">
        <v>44663.3445740625</v>
      </c>
      <c r="B24" s="3" t="s">
        <v>174</v>
      </c>
      <c r="C24" s="3" t="s">
        <v>785</v>
      </c>
      <c r="D24" s="3">
        <v>36.0</v>
      </c>
      <c r="E24" s="3">
        <v>3.1572466E7</v>
      </c>
      <c r="F24" s="183">
        <v>31356.0</v>
      </c>
      <c r="G24" s="3" t="s">
        <v>874</v>
      </c>
      <c r="H24" s="3" t="s">
        <v>831</v>
      </c>
      <c r="K24" s="3">
        <v>3.754470782E9</v>
      </c>
      <c r="L24" s="3" t="s">
        <v>152</v>
      </c>
      <c r="M24" s="3" t="s">
        <v>768</v>
      </c>
      <c r="N24" s="3" t="s">
        <v>810</v>
      </c>
      <c r="P24" s="3" t="s">
        <v>787</v>
      </c>
      <c r="Q24" s="267"/>
    </row>
    <row r="25">
      <c r="A25" s="2">
        <v>44665.61941513889</v>
      </c>
      <c r="B25" s="3" t="s">
        <v>875</v>
      </c>
      <c r="C25" s="3" t="s">
        <v>876</v>
      </c>
      <c r="D25" s="3">
        <v>49.0</v>
      </c>
      <c r="E25" s="3">
        <v>2.2520325E7</v>
      </c>
      <c r="F25" s="183">
        <v>44666.0</v>
      </c>
      <c r="G25" s="3" t="s">
        <v>877</v>
      </c>
      <c r="H25" s="3" t="s">
        <v>831</v>
      </c>
      <c r="I25" s="3" t="s">
        <v>878</v>
      </c>
      <c r="K25" s="3">
        <v>3.754400096E9</v>
      </c>
      <c r="L25" s="3" t="s">
        <v>792</v>
      </c>
      <c r="M25" s="3" t="s">
        <v>768</v>
      </c>
      <c r="N25" s="3" t="s">
        <v>810</v>
      </c>
    </row>
    <row r="26">
      <c r="A26" s="2">
        <v>44676.72880070602</v>
      </c>
      <c r="B26" s="3" t="s">
        <v>879</v>
      </c>
      <c r="C26" s="3" t="s">
        <v>880</v>
      </c>
      <c r="D26" s="3" t="s">
        <v>32</v>
      </c>
      <c r="E26" s="3">
        <v>5.2524591E7</v>
      </c>
      <c r="F26" s="183">
        <v>41114.0</v>
      </c>
      <c r="G26" s="3" t="s">
        <v>881</v>
      </c>
      <c r="H26" s="3" t="s">
        <v>882</v>
      </c>
      <c r="I26" s="3" t="s">
        <v>883</v>
      </c>
      <c r="J26" s="3" t="s">
        <v>884</v>
      </c>
      <c r="K26" s="3">
        <v>3.764636682E9</v>
      </c>
      <c r="L26" s="3" t="s">
        <v>867</v>
      </c>
      <c r="M26" s="3" t="s">
        <v>868</v>
      </c>
    </row>
    <row r="27">
      <c r="A27" s="2">
        <v>44702.450646550926</v>
      </c>
      <c r="B27" s="3" t="s">
        <v>885</v>
      </c>
      <c r="C27" s="3" t="s">
        <v>886</v>
      </c>
      <c r="D27" s="3">
        <v>31.0</v>
      </c>
      <c r="E27" s="3">
        <v>3.5008567E7</v>
      </c>
      <c r="F27" s="183">
        <v>33272.0</v>
      </c>
      <c r="G27" s="3" t="s">
        <v>887</v>
      </c>
      <c r="H27" s="3" t="s">
        <v>888</v>
      </c>
      <c r="I27" s="3" t="s">
        <v>889</v>
      </c>
      <c r="J27" s="3" t="s">
        <v>890</v>
      </c>
      <c r="K27" s="3">
        <v>3.754471291E9</v>
      </c>
      <c r="L27" s="3" t="s">
        <v>189</v>
      </c>
      <c r="M27" s="3" t="s">
        <v>768</v>
      </c>
    </row>
    <row r="28">
      <c r="A28" s="2">
        <v>45219.483637488425</v>
      </c>
      <c r="B28" s="3" t="s">
        <v>477</v>
      </c>
      <c r="C28" s="3" t="s">
        <v>476</v>
      </c>
      <c r="D28" s="3">
        <v>29.0</v>
      </c>
      <c r="E28" s="3">
        <v>3.4234803E7</v>
      </c>
      <c r="F28" s="183">
        <v>34333.0</v>
      </c>
      <c r="G28" s="3" t="s">
        <v>891</v>
      </c>
      <c r="H28" s="3" t="s">
        <v>892</v>
      </c>
      <c r="I28" s="3" t="s">
        <v>893</v>
      </c>
      <c r="K28" s="3">
        <v>3.765141507E9</v>
      </c>
      <c r="L28" s="3" t="s">
        <v>894</v>
      </c>
      <c r="M28" s="3" t="s">
        <v>768</v>
      </c>
      <c r="P28" s="3" t="s">
        <v>804</v>
      </c>
      <c r="Q28" s="267"/>
    </row>
    <row r="29">
      <c r="A29" s="2">
        <v>45224.363547256944</v>
      </c>
      <c r="B29" s="3" t="s">
        <v>895</v>
      </c>
      <c r="C29" s="3" t="s">
        <v>896</v>
      </c>
      <c r="D29" s="3">
        <v>37.0</v>
      </c>
      <c r="E29" s="3">
        <v>3.1789911E7</v>
      </c>
      <c r="F29" s="183">
        <v>31547.0</v>
      </c>
      <c r="G29" s="3" t="s">
        <v>897</v>
      </c>
      <c r="H29" s="3" t="s">
        <v>898</v>
      </c>
      <c r="I29" s="3" t="s">
        <v>899</v>
      </c>
      <c r="J29" s="3" t="s">
        <v>900</v>
      </c>
      <c r="K29" s="3">
        <v>3.754467341E9</v>
      </c>
      <c r="L29" s="3" t="s">
        <v>867</v>
      </c>
      <c r="M29" s="3" t="s">
        <v>768</v>
      </c>
      <c r="N29" s="3" t="s">
        <v>787</v>
      </c>
    </row>
    <row r="30">
      <c r="A30" s="2">
        <v>45230.64774025463</v>
      </c>
      <c r="B30" s="3" t="s">
        <v>901</v>
      </c>
      <c r="C30" s="3" t="s">
        <v>902</v>
      </c>
      <c r="D30" s="3">
        <v>9.0</v>
      </c>
      <c r="E30" s="3">
        <v>5.3862251E7</v>
      </c>
      <c r="F30" s="183">
        <v>41719.0</v>
      </c>
      <c r="G30" s="3" t="s">
        <v>903</v>
      </c>
      <c r="H30" s="3" t="s">
        <v>904</v>
      </c>
      <c r="I30" s="3" t="s">
        <v>905</v>
      </c>
      <c r="J30" s="3" t="s">
        <v>906</v>
      </c>
      <c r="K30" s="3">
        <v>3.764743361E9</v>
      </c>
      <c r="L30" s="3" t="s">
        <v>809</v>
      </c>
      <c r="M30" s="3" t="s">
        <v>868</v>
      </c>
    </row>
    <row r="31">
      <c r="A31" s="2">
        <v>45232.34489361111</v>
      </c>
      <c r="B31" s="3" t="s">
        <v>907</v>
      </c>
      <c r="C31" s="3" t="s">
        <v>908</v>
      </c>
      <c r="D31" s="3">
        <v>4.0</v>
      </c>
      <c r="E31" s="3">
        <v>5.7603649E7</v>
      </c>
      <c r="F31" s="183">
        <v>43583.0</v>
      </c>
      <c r="G31" s="3" t="s">
        <v>909</v>
      </c>
      <c r="H31" s="3" t="s">
        <v>904</v>
      </c>
      <c r="I31" s="3" t="s">
        <v>910</v>
      </c>
      <c r="J31" s="3" t="s">
        <v>911</v>
      </c>
      <c r="K31" s="3">
        <v>3.754475766E9</v>
      </c>
      <c r="L31" s="3" t="s">
        <v>912</v>
      </c>
      <c r="M31" s="3" t="s">
        <v>868</v>
      </c>
    </row>
    <row r="32">
      <c r="A32" s="2">
        <v>45232.34615399306</v>
      </c>
      <c r="B32" s="3" t="s">
        <v>907</v>
      </c>
      <c r="C32" s="3" t="s">
        <v>913</v>
      </c>
      <c r="D32" s="3">
        <v>4.0</v>
      </c>
      <c r="E32" s="3">
        <v>5.760365E7</v>
      </c>
      <c r="F32" s="183">
        <v>43583.0</v>
      </c>
      <c r="G32" s="3" t="s">
        <v>909</v>
      </c>
      <c r="H32" s="3" t="s">
        <v>904</v>
      </c>
      <c r="I32" s="3" t="s">
        <v>914</v>
      </c>
      <c r="J32" s="3" t="s">
        <v>911</v>
      </c>
      <c r="K32" s="3">
        <v>3.754475766E9</v>
      </c>
      <c r="L32" s="3" t="s">
        <v>912</v>
      </c>
      <c r="M32" s="3" t="s">
        <v>868</v>
      </c>
    </row>
    <row r="33">
      <c r="A33" s="2">
        <v>45242.647807291665</v>
      </c>
      <c r="B33" s="3" t="s">
        <v>915</v>
      </c>
      <c r="C33" s="3" t="s">
        <v>916</v>
      </c>
      <c r="D33" s="3">
        <v>29.0</v>
      </c>
      <c r="E33" s="3">
        <v>3.7581798E7</v>
      </c>
      <c r="F33" s="183">
        <v>34359.0</v>
      </c>
      <c r="G33" s="3" t="s">
        <v>917</v>
      </c>
      <c r="H33" s="3" t="s">
        <v>898</v>
      </c>
      <c r="J33" s="3" t="s">
        <v>918</v>
      </c>
      <c r="K33" s="3">
        <v>3.754432386E9</v>
      </c>
      <c r="L33" s="3" t="s">
        <v>919</v>
      </c>
      <c r="M33" s="3" t="s">
        <v>768</v>
      </c>
      <c r="N33" s="3" t="s">
        <v>787</v>
      </c>
    </row>
    <row r="34">
      <c r="A34" s="2">
        <v>45242.65027387731</v>
      </c>
      <c r="B34" s="3" t="s">
        <v>915</v>
      </c>
      <c r="C34" s="3" t="s">
        <v>920</v>
      </c>
      <c r="D34" s="3">
        <v>12.0</v>
      </c>
      <c r="E34" s="3">
        <v>5.1377537E7</v>
      </c>
      <c r="F34" s="183">
        <v>40848.0</v>
      </c>
      <c r="G34" s="3" t="s">
        <v>921</v>
      </c>
      <c r="H34" s="3" t="s">
        <v>898</v>
      </c>
      <c r="I34" s="3">
        <v>552.0</v>
      </c>
      <c r="J34" s="3" t="s">
        <v>922</v>
      </c>
      <c r="K34" s="3">
        <v>3.754432386E9</v>
      </c>
      <c r="L34" s="3" t="s">
        <v>839</v>
      </c>
      <c r="M34" s="3" t="s">
        <v>868</v>
      </c>
    </row>
    <row r="35">
      <c r="C35" s="3" t="s">
        <v>923</v>
      </c>
      <c r="D35" s="3">
        <v>6.0</v>
      </c>
      <c r="R35" s="221" t="str">
        <f t="shared" ref="R35:R46" si="2">B35</f>
        <v/>
      </c>
      <c r="S35" s="3" t="s">
        <v>770</v>
      </c>
    </row>
    <row r="36">
      <c r="R36" s="221" t="str">
        <f t="shared" si="2"/>
        <v/>
      </c>
      <c r="S36" s="3" t="s">
        <v>770</v>
      </c>
    </row>
    <row r="37">
      <c r="R37" s="221" t="str">
        <f t="shared" si="2"/>
        <v/>
      </c>
      <c r="S37" s="3" t="s">
        <v>770</v>
      </c>
    </row>
    <row r="38">
      <c r="R38" s="221" t="str">
        <f t="shared" si="2"/>
        <v/>
      </c>
      <c r="S38" s="3" t="s">
        <v>770</v>
      </c>
    </row>
    <row r="39">
      <c r="R39" s="221" t="str">
        <f t="shared" si="2"/>
        <v/>
      </c>
      <c r="S39" s="3" t="s">
        <v>770</v>
      </c>
    </row>
    <row r="40">
      <c r="R40" s="221" t="str">
        <f t="shared" si="2"/>
        <v/>
      </c>
      <c r="S40" s="3" t="s">
        <v>770</v>
      </c>
    </row>
    <row r="41">
      <c r="R41" s="221" t="str">
        <f t="shared" si="2"/>
        <v/>
      </c>
      <c r="S41" s="3" t="s">
        <v>770</v>
      </c>
    </row>
    <row r="42">
      <c r="R42" s="221" t="str">
        <f t="shared" si="2"/>
        <v/>
      </c>
      <c r="S42" s="3" t="s">
        <v>770</v>
      </c>
    </row>
    <row r="43">
      <c r="R43" s="221" t="str">
        <f t="shared" si="2"/>
        <v/>
      </c>
      <c r="S43" s="3" t="s">
        <v>770</v>
      </c>
    </row>
    <row r="44">
      <c r="R44" s="221" t="str">
        <f t="shared" si="2"/>
        <v/>
      </c>
      <c r="S44" s="3" t="s">
        <v>770</v>
      </c>
    </row>
    <row r="45">
      <c r="R45" s="221" t="str">
        <f t="shared" si="2"/>
        <v/>
      </c>
      <c r="S45" s="3" t="s">
        <v>770</v>
      </c>
    </row>
    <row r="46">
      <c r="R46" s="221" t="str">
        <f t="shared" si="2"/>
        <v/>
      </c>
      <c r="S46" s="3" t="s">
        <v>770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5.89"/>
    <col customWidth="1" min="2" max="2" width="7.44"/>
    <col customWidth="1" min="3" max="3" width="41.78"/>
    <col customWidth="1" min="4" max="4" width="13.78"/>
    <col customWidth="1" min="5" max="5" width="30.0"/>
  </cols>
  <sheetData>
    <row r="2">
      <c r="E2" s="233" t="s">
        <v>924</v>
      </c>
    </row>
    <row r="3">
      <c r="E3" s="233" t="s">
        <v>925</v>
      </c>
    </row>
    <row r="4">
      <c r="E4" s="233" t="s">
        <v>223</v>
      </c>
    </row>
    <row r="5">
      <c r="E5" s="233" t="s">
        <v>926</v>
      </c>
    </row>
    <row r="6">
      <c r="E6" s="233" t="s">
        <v>927</v>
      </c>
    </row>
    <row r="7">
      <c r="B7" s="268"/>
      <c r="C7" s="268"/>
      <c r="D7" s="268"/>
      <c r="E7" s="268"/>
    </row>
    <row r="8">
      <c r="B8" s="268" t="s">
        <v>928</v>
      </c>
    </row>
    <row r="10">
      <c r="B10" s="269" t="s">
        <v>929</v>
      </c>
    </row>
    <row r="11">
      <c r="B11" s="269" t="s">
        <v>930</v>
      </c>
    </row>
    <row r="12">
      <c r="B12" s="269" t="s">
        <v>931</v>
      </c>
    </row>
    <row r="13">
      <c r="B13" s="269" t="s">
        <v>932</v>
      </c>
    </row>
    <row r="16">
      <c r="A16" s="270"/>
      <c r="B16" s="271" t="s">
        <v>933</v>
      </c>
      <c r="C16" s="272"/>
      <c r="D16" s="273" t="s">
        <v>934</v>
      </c>
      <c r="E16" s="97"/>
    </row>
    <row r="17">
      <c r="A17" s="3"/>
      <c r="B17" s="274"/>
      <c r="C17" s="275"/>
      <c r="D17" s="235" t="s">
        <v>935</v>
      </c>
      <c r="E17" s="235" t="s">
        <v>936</v>
      </c>
    </row>
    <row r="18">
      <c r="A18" s="3"/>
      <c r="B18" s="276" t="s">
        <v>937</v>
      </c>
      <c r="C18" s="277" t="s">
        <v>938</v>
      </c>
      <c r="D18" s="239"/>
      <c r="E18" s="239"/>
    </row>
    <row r="19">
      <c r="B19" s="278"/>
      <c r="C19" s="277" t="s">
        <v>939</v>
      </c>
      <c r="D19" s="239"/>
      <c r="E19" s="239"/>
    </row>
    <row r="20">
      <c r="B20" s="279"/>
      <c r="C20" s="277" t="s">
        <v>940</v>
      </c>
      <c r="D20" s="239"/>
      <c r="E20" s="239"/>
    </row>
    <row r="21">
      <c r="B21" s="280"/>
      <c r="C21" s="277" t="s">
        <v>941</v>
      </c>
      <c r="D21" s="239"/>
      <c r="E21" s="239"/>
    </row>
    <row r="22">
      <c r="B22" s="280"/>
      <c r="C22" s="277" t="s">
        <v>942</v>
      </c>
      <c r="D22" s="239"/>
      <c r="E22" s="239"/>
    </row>
    <row r="23">
      <c r="B23" s="280"/>
      <c r="C23" s="277" t="s">
        <v>943</v>
      </c>
      <c r="D23" s="239"/>
      <c r="E23" s="239"/>
    </row>
    <row r="24">
      <c r="B24" s="280"/>
      <c r="C24" s="281"/>
      <c r="D24" s="237"/>
      <c r="E24" s="237"/>
    </row>
    <row r="25">
      <c r="B25" s="280"/>
      <c r="C25" s="281"/>
      <c r="D25" s="237"/>
      <c r="E25" s="237"/>
    </row>
    <row r="26">
      <c r="B26" s="282"/>
      <c r="C26" s="281"/>
      <c r="D26" s="237"/>
      <c r="E26" s="237"/>
    </row>
    <row r="27">
      <c r="B27" s="271" t="s">
        <v>933</v>
      </c>
      <c r="C27" s="272"/>
      <c r="D27" s="273" t="s">
        <v>934</v>
      </c>
      <c r="E27" s="97"/>
    </row>
    <row r="28">
      <c r="B28" s="274"/>
      <c r="C28" s="275"/>
      <c r="D28" s="235" t="s">
        <v>944</v>
      </c>
      <c r="E28" s="235" t="s">
        <v>936</v>
      </c>
    </row>
    <row r="29">
      <c r="B29" s="276" t="s">
        <v>945</v>
      </c>
      <c r="C29" s="277" t="s">
        <v>946</v>
      </c>
      <c r="D29" s="239"/>
      <c r="E29" s="239"/>
    </row>
    <row r="30">
      <c r="B30" s="278"/>
      <c r="C30" s="277" t="s">
        <v>947</v>
      </c>
      <c r="D30" s="239"/>
      <c r="E30" s="239"/>
    </row>
    <row r="31">
      <c r="B31" s="283"/>
      <c r="C31" s="277" t="s">
        <v>948</v>
      </c>
      <c r="D31" s="239"/>
      <c r="E31" s="239"/>
    </row>
    <row r="32">
      <c r="B32" s="283"/>
      <c r="C32" s="277" t="s">
        <v>949</v>
      </c>
      <c r="D32" s="239"/>
      <c r="E32" s="239"/>
    </row>
    <row r="33">
      <c r="B33" s="283"/>
      <c r="C33" s="277" t="s">
        <v>950</v>
      </c>
      <c r="D33" s="239"/>
      <c r="E33" s="239"/>
    </row>
    <row r="34">
      <c r="B34" s="283"/>
      <c r="C34" s="277" t="s">
        <v>951</v>
      </c>
      <c r="D34" s="239"/>
      <c r="E34" s="239"/>
    </row>
    <row r="35">
      <c r="B35" s="283"/>
      <c r="C35" s="277" t="s">
        <v>952</v>
      </c>
      <c r="D35" s="239"/>
      <c r="E35" s="239"/>
    </row>
    <row r="36">
      <c r="B36" s="283"/>
      <c r="C36" s="277" t="s">
        <v>953</v>
      </c>
      <c r="D36" s="239"/>
      <c r="E36" s="239"/>
    </row>
    <row r="37">
      <c r="B37" s="284"/>
      <c r="C37" s="281"/>
      <c r="D37" s="237"/>
      <c r="E37" s="237"/>
    </row>
    <row r="38">
      <c r="B38" s="271" t="s">
        <v>933</v>
      </c>
      <c r="C38" s="272"/>
      <c r="D38" s="273" t="s">
        <v>934</v>
      </c>
      <c r="E38" s="97"/>
    </row>
    <row r="39">
      <c r="B39" s="274"/>
      <c r="C39" s="275"/>
      <c r="D39" s="235" t="s">
        <v>944</v>
      </c>
      <c r="E39" s="235" t="s">
        <v>936</v>
      </c>
    </row>
    <row r="40">
      <c r="B40" s="276" t="s">
        <v>954</v>
      </c>
      <c r="C40" s="277" t="s">
        <v>955</v>
      </c>
      <c r="D40" s="239"/>
      <c r="E40" s="239"/>
    </row>
    <row r="41">
      <c r="B41" s="278"/>
      <c r="C41" s="277" t="s">
        <v>956</v>
      </c>
      <c r="D41" s="239"/>
      <c r="E41" s="239"/>
    </row>
    <row r="42">
      <c r="B42" s="283"/>
      <c r="C42" s="277" t="s">
        <v>957</v>
      </c>
      <c r="D42" s="239"/>
      <c r="E42" s="239"/>
    </row>
    <row r="43">
      <c r="B43" s="283"/>
      <c r="C43" s="277" t="s">
        <v>958</v>
      </c>
      <c r="D43" s="239"/>
      <c r="E43" s="239"/>
    </row>
    <row r="44">
      <c r="B44" s="283"/>
      <c r="C44" s="277" t="s">
        <v>959</v>
      </c>
      <c r="D44" s="239"/>
      <c r="E44" s="239"/>
    </row>
    <row r="45">
      <c r="B45" s="283"/>
      <c r="C45" s="277" t="s">
        <v>960</v>
      </c>
      <c r="D45" s="239"/>
      <c r="E45" s="239"/>
    </row>
    <row r="46">
      <c r="B46" s="283"/>
      <c r="C46" s="277" t="s">
        <v>961</v>
      </c>
      <c r="D46" s="239"/>
      <c r="E46" s="239"/>
    </row>
    <row r="47">
      <c r="B47" s="283"/>
      <c r="C47" s="281"/>
      <c r="D47" s="237"/>
      <c r="E47" s="237"/>
    </row>
    <row r="48">
      <c r="B48" s="284"/>
      <c r="C48" s="281"/>
      <c r="D48" s="237"/>
      <c r="E48" s="237"/>
    </row>
    <row r="49">
      <c r="B49" s="269"/>
    </row>
    <row r="50">
      <c r="B50" s="269" t="s">
        <v>962</v>
      </c>
    </row>
    <row r="51">
      <c r="B51" s="269" t="s">
        <v>963</v>
      </c>
    </row>
    <row r="52">
      <c r="B52" s="269"/>
    </row>
    <row r="53">
      <c r="B53" s="269"/>
    </row>
    <row r="56">
      <c r="C56" s="270" t="s">
        <v>964</v>
      </c>
      <c r="D56" s="270" t="s">
        <v>965</v>
      </c>
    </row>
  </sheetData>
  <mergeCells count="9">
    <mergeCell ref="D38:E38"/>
    <mergeCell ref="D56:E56"/>
    <mergeCell ref="B8:E8"/>
    <mergeCell ref="B16:C17"/>
    <mergeCell ref="D16:E16"/>
    <mergeCell ref="B20:B26"/>
    <mergeCell ref="B27:C28"/>
    <mergeCell ref="D27:E27"/>
    <mergeCell ref="B38:C3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12.0"/>
    <col customWidth="1" min="3" max="3" width="39.44"/>
    <col customWidth="1" min="4" max="4" width="11.44"/>
  </cols>
  <sheetData>
    <row r="1">
      <c r="A1" s="285" t="s">
        <v>966</v>
      </c>
      <c r="B1" s="285" t="s">
        <v>967</v>
      </c>
      <c r="C1" s="3" t="s">
        <v>968</v>
      </c>
      <c r="D1" s="286" t="s">
        <v>969</v>
      </c>
      <c r="E1" s="270"/>
      <c r="F1" s="270"/>
    </row>
    <row r="2">
      <c r="A2" s="285" t="s">
        <v>970</v>
      </c>
      <c r="B2" s="285" t="s">
        <v>971</v>
      </c>
      <c r="C2" s="3" t="s">
        <v>323</v>
      </c>
      <c r="D2" s="181">
        <v>20000.0</v>
      </c>
      <c r="E2" s="181"/>
      <c r="F2" s="181"/>
    </row>
    <row r="3">
      <c r="A3" s="285" t="s">
        <v>972</v>
      </c>
      <c r="B3" s="285" t="s">
        <v>973</v>
      </c>
      <c r="C3" s="3" t="s">
        <v>348</v>
      </c>
      <c r="D3" s="181">
        <v>20000.0</v>
      </c>
      <c r="E3" s="181"/>
      <c r="F3" s="181"/>
    </row>
    <row r="4">
      <c r="A4" s="285" t="s">
        <v>974</v>
      </c>
      <c r="B4" s="285" t="s">
        <v>94</v>
      </c>
      <c r="C4" s="3" t="s">
        <v>341</v>
      </c>
      <c r="D4" s="181">
        <v>20000.0</v>
      </c>
      <c r="E4" s="181"/>
      <c r="F4" s="181"/>
      <c r="H4" s="287"/>
    </row>
    <row r="5">
      <c r="A5" s="285" t="s">
        <v>975</v>
      </c>
      <c r="B5" s="285" t="s">
        <v>95</v>
      </c>
      <c r="D5" s="181"/>
      <c r="E5" s="181"/>
      <c r="F5" s="181"/>
      <c r="H5" s="288"/>
    </row>
    <row r="6">
      <c r="A6" s="285" t="s">
        <v>976</v>
      </c>
      <c r="B6" s="285" t="s">
        <v>96</v>
      </c>
      <c r="C6" s="3" t="s">
        <v>977</v>
      </c>
      <c r="D6" s="181">
        <v>40000.0</v>
      </c>
      <c r="E6" s="181"/>
      <c r="F6" s="181"/>
      <c r="H6" s="287"/>
    </row>
    <row r="7">
      <c r="A7" s="285"/>
      <c r="B7" s="285" t="s">
        <v>68</v>
      </c>
      <c r="C7" s="3" t="s">
        <v>978</v>
      </c>
      <c r="D7" s="181">
        <v>45000.0</v>
      </c>
      <c r="E7" s="181"/>
      <c r="F7" s="181"/>
      <c r="H7" s="288"/>
    </row>
    <row r="8">
      <c r="A8" s="285"/>
      <c r="B8" s="285" t="s">
        <v>138</v>
      </c>
      <c r="C8" s="3" t="s">
        <v>979</v>
      </c>
      <c r="D8" s="181">
        <v>50000.0</v>
      </c>
      <c r="E8" s="181"/>
      <c r="F8" s="181"/>
      <c r="H8" s="287"/>
    </row>
    <row r="9">
      <c r="A9" s="285"/>
      <c r="B9" s="285" t="s">
        <v>139</v>
      </c>
      <c r="C9" s="3" t="s">
        <v>977</v>
      </c>
      <c r="D9" s="181">
        <v>55000.0</v>
      </c>
      <c r="E9" s="181"/>
      <c r="F9" s="181"/>
      <c r="H9" s="288"/>
    </row>
    <row r="10">
      <c r="A10" s="285"/>
      <c r="B10" s="285" t="s">
        <v>980</v>
      </c>
      <c r="C10" s="3" t="s">
        <v>978</v>
      </c>
      <c r="D10" s="181">
        <v>60000.0</v>
      </c>
      <c r="E10" s="181"/>
      <c r="F10" s="181"/>
      <c r="H10" s="289"/>
    </row>
    <row r="11">
      <c r="A11" s="285"/>
      <c r="B11" s="285" t="s">
        <v>141</v>
      </c>
      <c r="C11" s="3" t="s">
        <v>979</v>
      </c>
      <c r="D11" s="181">
        <v>65000.0</v>
      </c>
      <c r="E11" s="181"/>
      <c r="F11" s="181"/>
    </row>
    <row r="12">
      <c r="A12" s="285"/>
      <c r="B12" s="285" t="s">
        <v>142</v>
      </c>
      <c r="C12" s="3" t="s">
        <v>981</v>
      </c>
      <c r="D12" s="181">
        <v>80000.0</v>
      </c>
    </row>
    <row r="13">
      <c r="A13" s="285"/>
      <c r="B13" s="285" t="s">
        <v>143</v>
      </c>
      <c r="C13" s="3" t="s">
        <v>982</v>
      </c>
      <c r="D13" s="181">
        <v>85000.0</v>
      </c>
    </row>
    <row r="14">
      <c r="A14" s="285"/>
      <c r="B14" s="285" t="s">
        <v>983</v>
      </c>
      <c r="C14" s="3" t="s">
        <v>984</v>
      </c>
      <c r="D14" s="181">
        <v>90000.0</v>
      </c>
    </row>
    <row r="15">
      <c r="A15" s="285"/>
      <c r="B15" s="285"/>
      <c r="C15" s="3" t="s">
        <v>985</v>
      </c>
      <c r="D15" s="181">
        <v>95000.0</v>
      </c>
    </row>
    <row r="16">
      <c r="A16" s="285"/>
      <c r="B16" s="285"/>
      <c r="C16" s="3" t="s">
        <v>986</v>
      </c>
      <c r="D16" s="181">
        <v>10000.0</v>
      </c>
    </row>
    <row r="17">
      <c r="A17" s="285"/>
      <c r="B17" s="285"/>
      <c r="C17" s="3" t="s">
        <v>987</v>
      </c>
      <c r="D17" s="181">
        <v>18000.0</v>
      </c>
    </row>
    <row r="18">
      <c r="A18" s="285"/>
      <c r="B18" s="285"/>
      <c r="C18" s="3" t="s">
        <v>988</v>
      </c>
      <c r="D18" s="181">
        <v>18000.0</v>
      </c>
    </row>
    <row r="19">
      <c r="A19" s="285"/>
      <c r="B19" s="285"/>
      <c r="C19" s="3" t="s">
        <v>989</v>
      </c>
      <c r="D19" s="181">
        <v>18000.0</v>
      </c>
    </row>
    <row r="20">
      <c r="A20" s="285"/>
      <c r="B20" s="285"/>
      <c r="C20" s="3" t="s">
        <v>990</v>
      </c>
      <c r="D20" s="181">
        <v>15000.0</v>
      </c>
    </row>
    <row r="21">
      <c r="A21" s="285"/>
      <c r="B21" s="285"/>
      <c r="C21" s="3" t="s">
        <v>991</v>
      </c>
      <c r="D21" s="181">
        <v>15000.0</v>
      </c>
    </row>
    <row r="22">
      <c r="A22" s="285"/>
      <c r="B22" s="285"/>
      <c r="C22" s="3" t="s">
        <v>992</v>
      </c>
      <c r="D22" s="181">
        <v>15000.0</v>
      </c>
    </row>
    <row r="39">
      <c r="D39" s="181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  <row r="1001">
      <c r="C1001" s="3"/>
      <c r="D1001" s="3"/>
    </row>
    <row r="1002">
      <c r="C1002" s="3"/>
      <c r="D1002" s="3"/>
    </row>
    <row r="1003">
      <c r="C1003" s="3"/>
      <c r="D1003" s="3"/>
    </row>
    <row r="1004">
      <c r="C1004" s="3"/>
      <c r="D1004" s="3"/>
    </row>
    <row r="1005">
      <c r="C1005" s="3"/>
      <c r="D1005" s="3"/>
    </row>
    <row r="1006">
      <c r="C1006" s="3"/>
      <c r="D1006" s="3"/>
    </row>
    <row r="1007">
      <c r="C1007" s="3"/>
      <c r="D1007" s="3"/>
    </row>
    <row r="1008">
      <c r="C1008" s="3"/>
      <c r="D1008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6.67"/>
    <col customWidth="1" min="7" max="7" width="15.22"/>
    <col customWidth="1" min="8" max="8" width="2.33"/>
  </cols>
  <sheetData>
    <row r="1" ht="18.0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t="15.75" customHeight="1">
      <c r="A2" s="171"/>
      <c r="B2" s="290"/>
      <c r="C2" s="291"/>
      <c r="D2" s="291"/>
      <c r="E2" s="291"/>
      <c r="F2" s="291"/>
      <c r="G2" s="292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ht="15.75" customHeight="1">
      <c r="A3" s="171"/>
      <c r="B3" s="293"/>
      <c r="C3" s="10"/>
      <c r="D3" s="294"/>
      <c r="E3" s="294"/>
      <c r="F3" s="10"/>
      <c r="G3" s="295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ht="15.75" customHeight="1">
      <c r="A4" s="171"/>
      <c r="B4" s="293"/>
      <c r="C4" s="294"/>
      <c r="D4" s="294"/>
      <c r="E4" s="294"/>
      <c r="F4" s="10"/>
      <c r="G4" s="295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ht="15.75" customHeight="1">
      <c r="A5" s="171"/>
      <c r="B5" s="293"/>
      <c r="C5" s="10"/>
      <c r="D5" s="10"/>
      <c r="E5" s="10"/>
      <c r="F5" s="296" t="s">
        <v>993</v>
      </c>
      <c r="G5" s="73"/>
      <c r="H5" s="171"/>
      <c r="I5" s="294"/>
      <c r="J5" s="294"/>
      <c r="K5" s="294"/>
      <c r="L5" s="294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ht="15.75" customHeight="1">
      <c r="A6" s="171"/>
      <c r="B6" s="293"/>
      <c r="C6" s="10"/>
      <c r="D6" s="10"/>
      <c r="E6" s="10"/>
      <c r="G6" s="242"/>
      <c r="H6" s="171"/>
      <c r="I6" s="297"/>
      <c r="J6" s="297"/>
      <c r="K6" s="297"/>
      <c r="L6" s="297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ht="15.75" customHeight="1">
      <c r="A7" s="171"/>
      <c r="B7" s="298"/>
      <c r="C7" s="299"/>
      <c r="D7" s="299"/>
      <c r="E7" s="10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ht="15.75" customHeight="1">
      <c r="A8" s="171"/>
      <c r="B8" s="55"/>
      <c r="F8" s="300"/>
      <c r="G8" s="73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ht="15.75" customHeight="1">
      <c r="A9" s="171"/>
      <c r="B9" s="301" t="s">
        <v>994</v>
      </c>
      <c r="C9" s="245"/>
      <c r="D9" s="245"/>
      <c r="E9" s="245"/>
      <c r="F9" s="245"/>
      <c r="G9" s="275"/>
      <c r="H9" s="171"/>
      <c r="I9" s="10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71"/>
      <c r="B10" s="302" t="s">
        <v>995</v>
      </c>
      <c r="C10" s="96"/>
      <c r="D10" s="96"/>
      <c r="E10" s="96"/>
      <c r="F10" s="96"/>
      <c r="G10" s="97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ht="15.75" customHeight="1">
      <c r="A11" s="171"/>
      <c r="B11" s="303" t="s">
        <v>996</v>
      </c>
      <c r="C11" s="96"/>
      <c r="D11" s="96"/>
      <c r="E11" s="96"/>
      <c r="F11" s="96"/>
      <c r="G11" s="97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ht="15.75" customHeight="1">
      <c r="A12" s="171"/>
      <c r="B12" s="304"/>
      <c r="C12" s="305"/>
      <c r="D12" s="306"/>
      <c r="E12" s="306"/>
      <c r="F12" s="306"/>
      <c r="G12" s="307">
        <f>TODAY()</f>
        <v>46197</v>
      </c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ht="15.75" customHeight="1">
      <c r="A13" s="171"/>
      <c r="B13" s="308" t="s">
        <v>997</v>
      </c>
      <c r="C13" s="309"/>
      <c r="D13" s="309"/>
      <c r="E13" s="309"/>
      <c r="F13" s="309"/>
      <c r="G13" s="272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ht="8.25" customHeight="1">
      <c r="A14" s="171"/>
      <c r="B14" s="310"/>
      <c r="C14" s="306"/>
      <c r="D14" s="306"/>
      <c r="E14" s="306"/>
      <c r="F14" s="306"/>
      <c r="G14" s="311"/>
      <c r="H14" s="312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B15" s="313" t="s">
        <v>998</v>
      </c>
      <c r="C15" s="314" t="s">
        <v>999</v>
      </c>
      <c r="D15" s="97"/>
      <c r="E15" s="313" t="s">
        <v>62</v>
      </c>
      <c r="F15" s="315" t="str">
        <f>VLOOKUP(C15,formulario!C2:H1001,4,FALSE)</f>
        <v>#N/A</v>
      </c>
      <c r="G15" s="97"/>
    </row>
    <row r="16" ht="15.75" customHeight="1">
      <c r="A16" s="171"/>
      <c r="B16" s="313" t="s">
        <v>1000</v>
      </c>
      <c r="C16" s="316" t="str">
        <f>VLOOKUP(C15,formulario!C2:E1001,3,FALSE)</f>
        <v>#N/A</v>
      </c>
      <c r="D16" s="97"/>
      <c r="E16" s="313" t="s">
        <v>1001</v>
      </c>
      <c r="F16" s="317" t="str">
        <f>VLOOKUP(C15,formulario!C2:I1001,7,FALSE)</f>
        <v>#N/A</v>
      </c>
      <c r="G16" s="97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ht="15.75" customHeight="1">
      <c r="A17" s="171"/>
      <c r="B17" s="313" t="s">
        <v>61</v>
      </c>
      <c r="C17" s="316" t="str">
        <f>VLOOKUP(C15,formulario!C2:T1001,20,FALSE)</f>
        <v>#REF!</v>
      </c>
      <c r="D17" s="97"/>
      <c r="E17" s="313" t="s">
        <v>1002</v>
      </c>
      <c r="F17" s="315" t="s">
        <v>770</v>
      </c>
      <c r="G17" s="97"/>
      <c r="H17" s="10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ht="15.75" customHeight="1">
      <c r="A18" s="171"/>
      <c r="B18" s="313" t="s">
        <v>1003</v>
      </c>
      <c r="C18" s="318" t="str">
        <f>VLOOKUP(C15,formulario!C2:H1001,6,FALSE)</f>
        <v>#N/A</v>
      </c>
      <c r="D18" s="97"/>
      <c r="E18" s="313" t="s">
        <v>1004</v>
      </c>
      <c r="F18" s="315" t="s">
        <v>1005</v>
      </c>
      <c r="G18" s="97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ht="15.75" customHeight="1">
      <c r="A19" s="171"/>
      <c r="B19" s="313" t="s">
        <v>63</v>
      </c>
      <c r="C19" s="318" t="str">
        <f>VLOOKUP(C15,formulario!C2:H1001,5,FALSE)</f>
        <v>#N/A</v>
      </c>
      <c r="D19" s="97"/>
      <c r="E19" s="313" t="s">
        <v>1006</v>
      </c>
      <c r="F19" s="317" t="str">
        <f>VLOOKUP(C15,formulario!C2:O1001,19,FALSE)</f>
        <v>#REF!</v>
      </c>
      <c r="G19" s="97"/>
      <c r="H19" s="171"/>
      <c r="I19" s="319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ht="15.75" customHeight="1">
      <c r="A20" s="171"/>
      <c r="B20" s="320" t="s">
        <v>1007</v>
      </c>
      <c r="C20" s="318" t="str">
        <f>VLOOKUP(C15,formulario!C2:T1001,8,FALSE)</f>
        <v>#N/A</v>
      </c>
      <c r="D20" s="96"/>
      <c r="E20" s="96"/>
      <c r="F20" s="96"/>
      <c r="G20" s="97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ht="15.75" customHeight="1">
      <c r="A21" s="171"/>
      <c r="B21" s="321" t="s">
        <v>1008</v>
      </c>
      <c r="C21" s="322" t="s">
        <v>1009</v>
      </c>
      <c r="D21" s="97"/>
      <c r="E21" s="322" t="s">
        <v>1010</v>
      </c>
      <c r="F21" s="97"/>
      <c r="G21" s="323" t="s">
        <v>1011</v>
      </c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ht="15.75" customHeight="1">
      <c r="A22" s="171"/>
      <c r="B22" s="282"/>
      <c r="C22" s="318" t="str">
        <f>VLOOKUP(C15,formulario!C2:T1001,9,FALSE)</f>
        <v>#N/A</v>
      </c>
      <c r="D22" s="97"/>
      <c r="E22" s="310" t="str">
        <f>VLOOKUP(C15,formulario!C2:T1001,10,FALSE)</f>
        <v>#N/A</v>
      </c>
      <c r="F22" s="97"/>
      <c r="G22" s="313" t="str">
        <f>VLOOKUP(C15,formulario!C2:T1001,11,FALSE)</f>
        <v>#N/A</v>
      </c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ht="15.75" customHeight="1">
      <c r="A23" s="171"/>
      <c r="B23" s="55"/>
      <c r="G23" s="242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ht="15.75" customHeight="1">
      <c r="A24" s="171"/>
      <c r="B24" s="112" t="s">
        <v>1012</v>
      </c>
      <c r="C24" s="10"/>
      <c r="D24" s="10"/>
      <c r="E24" s="10"/>
      <c r="F24" s="10"/>
      <c r="G24" s="295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ht="15.75" customHeight="1">
      <c r="A25" s="171"/>
      <c r="B25" s="112" t="s">
        <v>1013</v>
      </c>
      <c r="C25" s="10"/>
      <c r="D25" s="10"/>
      <c r="E25" s="10"/>
      <c r="F25" s="10"/>
      <c r="G25" s="295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ht="15.75" customHeight="1">
      <c r="A26" s="171"/>
      <c r="B26" s="112" t="s">
        <v>1014</v>
      </c>
      <c r="C26" s="10"/>
      <c r="D26" s="10"/>
      <c r="E26" s="10"/>
      <c r="F26" s="10"/>
      <c r="G26" s="295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ht="15.75" customHeight="1">
      <c r="A27" s="171"/>
      <c r="B27" s="112" t="s">
        <v>1015</v>
      </c>
      <c r="C27" s="10"/>
      <c r="D27" s="10"/>
      <c r="E27" s="10"/>
      <c r="F27" s="10"/>
      <c r="G27" s="295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ht="15.75" customHeight="1">
      <c r="A28" s="171"/>
      <c r="B28" s="112" t="s">
        <v>1016</v>
      </c>
      <c r="C28" s="10"/>
      <c r="D28" s="10"/>
      <c r="E28" s="10"/>
      <c r="F28" s="10"/>
      <c r="G28" s="295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ht="15.75" customHeight="1">
      <c r="A29" s="171"/>
      <c r="B29" s="112" t="s">
        <v>1017</v>
      </c>
      <c r="C29" s="10"/>
      <c r="D29" s="10"/>
      <c r="E29" s="10"/>
      <c r="F29" s="10"/>
      <c r="G29" s="295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ht="15.75" customHeight="1">
      <c r="A30" s="171"/>
      <c r="B30" s="293" t="s">
        <v>1018</v>
      </c>
      <c r="C30" s="10"/>
      <c r="D30" s="10"/>
      <c r="E30" s="10"/>
      <c r="F30" s="10"/>
      <c r="G30" s="295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ht="15.75" customHeight="1">
      <c r="A31" s="171"/>
      <c r="B31" s="112" t="s">
        <v>1019</v>
      </c>
      <c r="C31" s="10"/>
      <c r="D31" s="324">
        <v>5000.0</v>
      </c>
      <c r="E31" s="10"/>
      <c r="F31" s="10"/>
      <c r="G31" s="295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ht="15.75" customHeight="1">
      <c r="A32" s="171"/>
      <c r="B32" s="293"/>
      <c r="C32" s="10"/>
      <c r="D32" s="10"/>
      <c r="E32" s="10"/>
      <c r="F32" s="10"/>
      <c r="G32" s="295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ht="15.75" customHeight="1">
      <c r="A33" s="171"/>
      <c r="B33" s="293"/>
      <c r="C33" s="10"/>
      <c r="D33" s="10"/>
      <c r="E33" s="10"/>
      <c r="F33" s="10"/>
      <c r="G33" s="295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ht="15.75" customHeight="1">
      <c r="A34" s="171"/>
      <c r="B34" s="293"/>
      <c r="C34" s="10"/>
      <c r="D34" s="10"/>
      <c r="E34" s="10"/>
      <c r="F34" s="10"/>
      <c r="G34" s="295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ht="15.75" customHeight="1">
      <c r="A35" s="171"/>
      <c r="B35" s="293"/>
      <c r="C35" s="10"/>
      <c r="D35" s="10"/>
      <c r="E35" s="10"/>
      <c r="F35" s="10"/>
      <c r="G35" s="295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ht="15.75" customHeight="1">
      <c r="A36" s="171"/>
      <c r="B36" s="293"/>
      <c r="C36" s="10"/>
      <c r="D36" s="10"/>
      <c r="E36" s="10"/>
      <c r="F36" s="10"/>
      <c r="G36" s="295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ht="15.75" customHeight="1">
      <c r="A37" s="171"/>
      <c r="B37" s="293"/>
      <c r="C37" s="10"/>
      <c r="D37" s="10"/>
      <c r="E37" s="10"/>
      <c r="F37" s="10"/>
      <c r="G37" s="295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ht="15.75" customHeight="1">
      <c r="A38" s="171"/>
      <c r="B38" s="325" t="s">
        <v>1020</v>
      </c>
      <c r="C38" s="10"/>
      <c r="D38" s="10"/>
      <c r="E38" s="10"/>
      <c r="F38" s="326" t="s">
        <v>1021</v>
      </c>
      <c r="G38" s="295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ht="15.75" customHeight="1">
      <c r="A39" s="171"/>
      <c r="B39" s="112" t="s">
        <v>1022</v>
      </c>
      <c r="C39" s="10"/>
      <c r="D39" s="10"/>
      <c r="E39" s="10"/>
      <c r="F39" s="326" t="s">
        <v>1023</v>
      </c>
      <c r="G39" s="295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ht="15.75" customHeight="1">
      <c r="A40" s="171"/>
      <c r="B40" s="293"/>
      <c r="C40" s="10"/>
      <c r="D40" s="10"/>
      <c r="E40" s="10"/>
      <c r="F40" s="326" t="s">
        <v>1024</v>
      </c>
      <c r="G40" s="295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ht="15.75" customHeight="1">
      <c r="A41" s="171"/>
      <c r="B41" s="327"/>
      <c r="C41" s="328"/>
      <c r="D41" s="328"/>
      <c r="E41" s="328"/>
      <c r="F41" s="328"/>
      <c r="G41" s="329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ht="15.7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ht="30.0" customHeight="1">
      <c r="A43" s="330" t="s">
        <v>1025</v>
      </c>
      <c r="B43" s="331" t="str">
        <f>"Hola, Envío Solicitud de matrícula para el año en curso, por favor imprimir y presentar al inicio de clases. En caso de Alumno nuevo, adjuntar fotocopia de DNI y carpeta transparente. Saludos Cordiales"</f>
        <v>Hola, Envío Solicitud de matrícula para el año en curso, por favor imprimir y presentar al inicio de clases. En caso de Alumno nuevo, adjuntar fotocopia de DNI y carpeta transparente. Saludos Cordiales</v>
      </c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ht="15.75" customHeight="1">
      <c r="A44" s="332" t="s">
        <v>75</v>
      </c>
      <c r="B44" s="333" t="str">
        <f>"Solicitud de Matrícula - Instituto Superior de Danzas Folkloricas Argentinas"</f>
        <v>Solicitud de Matrícula - Instituto Superior de Danzas Folkloricas Argentinas</v>
      </c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ht="15.75" customHeight="1">
      <c r="A45" s="332" t="s">
        <v>1026</v>
      </c>
      <c r="B45" s="333" t="str">
        <f>D12</f>
        <v/>
      </c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ht="15.7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ht="15.7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ht="15.7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ht="15.7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ht="15.7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ht="15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ht="15.7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ht="15.7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ht="15.75" customHeight="1">
      <c r="A54" s="171"/>
      <c r="B54" s="171"/>
      <c r="C54" s="171"/>
      <c r="D54" s="171"/>
      <c r="E54" s="10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ht="15.75" customHeight="1">
      <c r="A55" s="171"/>
      <c r="B55" s="171"/>
      <c r="C55" s="171"/>
      <c r="D55" s="171"/>
      <c r="E55" s="10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ht="15.75" customHeight="1">
      <c r="A56" s="171"/>
      <c r="B56" s="171"/>
      <c r="C56" s="171"/>
      <c r="D56" s="10"/>
      <c r="E56" s="10"/>
      <c r="F56" s="171"/>
      <c r="G56" s="10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ht="15.75" customHeight="1">
      <c r="A57" s="171"/>
      <c r="B57" s="171"/>
      <c r="C57" s="171"/>
      <c r="D57" s="10"/>
      <c r="E57" s="10"/>
      <c r="F57" s="171"/>
      <c r="G57" s="10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ht="15.75" customHeight="1">
      <c r="A58" s="171"/>
      <c r="B58" s="171"/>
      <c r="C58" s="171"/>
      <c r="D58" s="10"/>
      <c r="E58" s="10"/>
      <c r="F58" s="171"/>
      <c r="G58" s="10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ht="15.75" customHeight="1">
      <c r="A59" s="171"/>
      <c r="B59" s="171"/>
      <c r="C59" s="171"/>
      <c r="D59" s="10"/>
      <c r="E59" s="10"/>
      <c r="F59" s="171"/>
      <c r="G59" s="10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ht="15.75" customHeight="1">
      <c r="A60" s="171"/>
      <c r="B60" s="171"/>
      <c r="C60" s="171"/>
      <c r="D60" s="10"/>
      <c r="E60" s="10"/>
      <c r="F60" s="171"/>
      <c r="G60" s="10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ht="15.75" customHeight="1">
      <c r="A61" s="171"/>
      <c r="B61" s="171"/>
      <c r="C61" s="171"/>
      <c r="D61" s="10"/>
      <c r="E61" s="10"/>
      <c r="F61" s="171"/>
      <c r="G61" s="1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ht="15.75" customHeight="1">
      <c r="A62" s="171"/>
      <c r="B62" s="171"/>
      <c r="C62" s="171"/>
      <c r="D62" s="10"/>
      <c r="E62" s="10"/>
      <c r="F62" s="171"/>
      <c r="G62" s="1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ht="15.75" customHeight="1">
      <c r="A63" s="171"/>
      <c r="B63" s="171"/>
      <c r="C63" s="171"/>
      <c r="D63" s="10"/>
      <c r="E63" s="10"/>
      <c r="F63" s="171"/>
      <c r="G63" s="10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ht="15.75" customHeight="1">
      <c r="A64" s="171"/>
      <c r="B64" s="171"/>
      <c r="C64" s="171"/>
      <c r="D64" s="10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ht="15.75" customHeight="1">
      <c r="A65" s="171"/>
      <c r="B65" s="171"/>
      <c r="C65" s="171"/>
      <c r="D65" s="10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ht="15.75" customHeight="1">
      <c r="A66" s="171"/>
      <c r="B66" s="171"/>
      <c r="C66" s="171"/>
      <c r="D66" s="10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ht="15.7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ht="15.7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ht="15.7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ht="15.7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ht="15.7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ht="15.7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ht="15.7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ht="15.7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ht="15.7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ht="15.7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ht="15.7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ht="15.7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ht="15.7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ht="15.7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ht="15.7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ht="15.7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ht="15.7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ht="15.7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ht="15.7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ht="15.7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ht="15.7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ht="15.7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ht="15.7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ht="15.7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ht="15.7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ht="15.7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ht="15.7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ht="15.7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ht="15.7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ht="15.7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ht="15.7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ht="15.7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ht="15.7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ht="15.7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ht="15.7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ht="15.7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ht="15.7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ht="15.7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ht="15.7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ht="15.7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ht="15.7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ht="15.7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ht="15.7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ht="15.7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ht="15.7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ht="15.7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ht="15.7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ht="15.7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ht="15.7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ht="15.7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ht="15.7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ht="15.7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ht="15.7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ht="15.7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ht="15.7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ht="15.7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ht="15.7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ht="15.7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ht="15.7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ht="15.7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ht="15.7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ht="15.7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ht="15.7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ht="15.7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ht="15.7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ht="15.7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ht="15.7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ht="15.7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ht="15.7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ht="15.7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ht="15.7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ht="15.7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ht="15.7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ht="15.7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ht="15.7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ht="15.7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ht="15.7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ht="15.7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ht="15.7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ht="15.7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ht="15.7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ht="15.7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ht="15.7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ht="15.7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ht="15.7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ht="15.7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ht="15.7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ht="15.7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ht="15.7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ht="15.7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ht="15.7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ht="15.7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ht="15.7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ht="15.7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ht="15.7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ht="15.7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ht="15.7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ht="15.7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ht="15.7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ht="15.7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ht="15.7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ht="15.7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ht="15.7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ht="15.7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ht="15.7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ht="15.7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ht="15.7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ht="15.7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ht="15.7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ht="15.7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ht="15.7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ht="15.7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ht="15.7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ht="15.7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ht="15.7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ht="15.7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ht="15.7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ht="15.7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ht="15.7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ht="15.7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ht="15.7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ht="15.7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ht="15.7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ht="15.7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ht="15.7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ht="15.7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ht="15.7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ht="15.7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ht="15.7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ht="15.7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ht="15.7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ht="15.7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ht="15.7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ht="15.7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ht="15.7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ht="15.7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ht="15.7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ht="15.7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ht="15.7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ht="15.7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ht="15.7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ht="15.7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ht="15.7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ht="15.7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ht="15.7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ht="15.7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ht="15.7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ht="15.7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ht="15.7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ht="15.7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ht="15.7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ht="15.7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ht="15.7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ht="15.7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ht="15.7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ht="15.7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ht="15.7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ht="15.7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ht="15.7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ht="15.7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ht="15.7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ht="15.7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ht="15.7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ht="15.7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ht="15.7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ht="15.7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ht="15.7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ht="15.7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ht="15.7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ht="15.7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ht="15.7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ht="15.7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ht="15.7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ht="15.7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ht="15.7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ht="15.7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ht="15.7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ht="15.7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ht="15.7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ht="15.7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ht="15.7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ht="15.7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ht="15.7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ht="15.7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ht="15.7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ht="15.7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ht="15.7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 ht="15.7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 ht="15.7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 ht="15.7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 ht="15.7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 ht="15.7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 ht="15.7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 ht="15.7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ht="15.7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ht="15.7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ht="15.7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ht="15.7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ht="15.7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ht="15.7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ht="15.7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ht="15.7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ht="15.7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ht="15.7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ht="15.7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ht="15.7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ht="15.7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ht="15.7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ht="15.7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ht="15.7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ht="15.7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ht="15.7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ht="15.7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ht="15.7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ht="15.7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ht="15.7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ht="15.7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ht="15.7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ht="15.7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ht="15.7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ht="15.7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ht="15.7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 ht="15.7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 ht="15.7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 ht="15.7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 ht="15.7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 ht="15.7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ht="15.7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ht="15.7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ht="15.7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ht="15.7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ht="15.7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ht="15.7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ht="15.7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ht="15.7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ht="15.7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ht="15.7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ht="15.7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ht="15.7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ht="15.7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ht="15.7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ht="15.7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ht="15.7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ht="15.7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ht="15.7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ht="15.7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ht="15.7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ht="15.7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ht="15.7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ht="15.7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ht="15.7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ht="15.7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ht="15.7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ht="15.7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ht="15.7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ht="15.7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ht="15.7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ht="15.7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ht="15.7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ht="15.7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ht="15.7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ht="15.7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ht="15.7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ht="15.7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ht="15.7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ht="15.7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ht="15.7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ht="15.7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ht="15.7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ht="15.7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ht="15.7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ht="15.7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ht="15.7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ht="15.7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 ht="15.7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 ht="15.7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 ht="15.7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 ht="15.7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 ht="15.7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 ht="15.7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 ht="15.7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 ht="15.7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 ht="15.7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 ht="15.7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 ht="15.7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 ht="15.7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 ht="15.7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 ht="15.7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 ht="15.7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 ht="15.7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 ht="15.7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 ht="15.7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 ht="15.7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ht="15.7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 ht="15.7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 ht="15.7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 ht="15.7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 ht="15.7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 ht="15.7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 ht="15.7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 ht="15.7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 ht="15.7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 ht="15.7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 ht="15.7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 ht="15.7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 ht="15.7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 ht="15.7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 ht="15.7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 ht="15.7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 ht="15.7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 ht="15.7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 ht="15.7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 ht="15.7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 ht="15.7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 ht="15.7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 ht="15.7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 ht="15.7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 ht="15.7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 ht="15.7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 ht="15.7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 ht="15.7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 ht="15.7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 ht="15.7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 ht="15.7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 ht="15.7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 ht="15.7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 ht="15.7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 ht="15.7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 ht="15.7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 ht="15.7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 ht="15.7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 ht="15.7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 ht="15.7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 ht="15.7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 ht="15.7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 ht="15.7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 ht="15.7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 ht="15.7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 ht="15.7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 ht="15.7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 ht="15.7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 ht="15.7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 ht="15.7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 ht="15.7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 ht="15.7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 ht="15.7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 ht="15.7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 ht="15.7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 ht="15.7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 ht="15.7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 ht="15.7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 ht="15.7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 ht="15.7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 ht="15.7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 ht="15.7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 ht="15.7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 ht="15.7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 ht="15.7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 ht="15.7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 ht="15.7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 ht="15.7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 ht="15.7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 ht="15.7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 ht="15.7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 ht="15.7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 ht="15.7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 ht="15.7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 ht="15.7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 ht="15.7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 ht="15.7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 ht="15.7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 ht="15.7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 ht="15.7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 ht="15.7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 ht="15.7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 ht="15.7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 ht="15.7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 ht="15.7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 ht="15.7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 ht="15.7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 ht="15.7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 ht="15.7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 ht="15.7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 ht="15.7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 ht="15.7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 ht="15.7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 ht="15.7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 ht="15.7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 ht="15.7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 ht="15.7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 ht="15.7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 ht="15.7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 ht="15.7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 ht="15.7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 ht="15.7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 ht="15.7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 ht="15.7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 ht="15.7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 ht="15.7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 ht="15.7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 ht="15.7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 ht="15.7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 ht="15.7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 ht="15.7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 ht="15.7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 ht="15.7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 ht="15.7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 ht="15.7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 ht="15.7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 ht="15.7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 ht="15.7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 ht="15.7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 ht="15.7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 ht="15.7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 ht="15.7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 ht="15.7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 ht="15.7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 ht="15.7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 ht="15.7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 ht="15.7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 ht="15.7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 ht="15.7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 ht="15.7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 ht="15.7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 ht="15.7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 ht="15.7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 ht="15.7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 ht="15.7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 ht="15.7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 ht="15.7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 ht="15.7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 ht="15.7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 ht="15.7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 ht="15.7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 ht="15.7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 ht="15.7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 ht="15.7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 ht="15.7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 ht="15.7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 ht="15.7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 ht="15.7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 ht="15.7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 ht="15.7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 ht="15.7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 ht="15.7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 ht="15.7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 ht="15.7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 ht="15.7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 ht="15.7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 ht="15.7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 ht="15.7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 ht="15.7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 ht="15.7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 ht="15.7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 ht="15.7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 ht="15.7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 ht="15.7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 ht="15.7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 ht="15.7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 ht="15.7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 ht="15.7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 ht="15.7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 ht="15.7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 ht="15.7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 ht="15.7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 ht="15.7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 ht="15.7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 ht="15.7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 ht="15.7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 ht="15.7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 ht="15.7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 ht="15.7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 ht="15.7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 ht="15.7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 ht="15.7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 ht="15.7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 ht="15.7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 ht="15.7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 ht="15.7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 ht="15.7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 ht="15.7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 ht="15.7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 ht="15.7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 ht="15.7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 ht="15.7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 ht="15.7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 ht="15.7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 ht="15.7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 ht="15.7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 ht="15.7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 ht="15.7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 ht="15.7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 ht="15.7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 ht="15.7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 ht="15.7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 ht="15.7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 ht="15.7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 ht="15.7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 ht="15.7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 ht="15.7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 ht="15.7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 ht="15.7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 ht="15.7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 ht="15.7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 ht="15.7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 ht="15.7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 ht="15.7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 ht="15.7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 ht="15.7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 ht="15.7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 ht="15.7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 ht="15.7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 ht="15.7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 ht="15.7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 ht="15.7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 ht="15.7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 ht="15.7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 ht="15.7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 ht="15.7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 ht="15.7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 ht="15.7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 ht="15.7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 ht="15.7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 ht="15.7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 ht="15.7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 ht="15.7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 ht="15.7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 ht="15.7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 ht="15.7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 ht="15.7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 ht="15.7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 ht="15.7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 ht="15.7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 ht="15.7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 ht="15.7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 ht="15.7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 ht="15.7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 ht="15.7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 ht="15.7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 ht="15.7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 ht="15.7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 ht="15.7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 ht="15.7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 ht="15.7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 ht="15.7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 ht="15.7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 ht="15.7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 ht="15.7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 ht="15.7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 ht="15.7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 ht="15.7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 ht="15.7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 ht="15.7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 ht="15.7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 ht="15.7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 ht="15.7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 ht="15.7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 ht="15.7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 ht="15.7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 ht="15.7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 ht="15.7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 ht="15.7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 ht="15.7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 ht="15.7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 ht="15.7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 ht="15.7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 ht="15.7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 ht="15.7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 ht="15.7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 ht="15.7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 ht="15.7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 ht="15.7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 ht="15.7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 ht="15.7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 ht="15.7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 ht="15.7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 ht="15.7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 ht="15.7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 ht="15.7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 ht="15.7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 ht="15.7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 ht="15.7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 ht="15.7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 ht="15.7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 ht="15.7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 ht="15.7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 ht="15.7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 ht="15.7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 ht="15.7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 ht="15.7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 ht="15.7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 ht="15.7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 ht="15.7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 ht="15.7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 ht="15.7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 ht="15.7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 ht="15.7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 ht="15.7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 ht="15.7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 ht="15.7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 ht="15.7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 ht="15.7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 ht="15.7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 ht="15.7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 ht="15.7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 ht="15.7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 ht="15.7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 ht="15.7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 ht="15.7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 ht="15.7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 ht="15.7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 ht="15.7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 ht="15.7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 ht="15.7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 ht="15.7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 ht="15.7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 ht="15.7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 ht="15.7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 ht="15.7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 ht="15.7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 ht="15.7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 ht="15.7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 ht="15.7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 ht="15.7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 ht="15.7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 ht="15.7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 ht="15.7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 ht="15.7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 ht="15.7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 ht="15.7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 ht="15.7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 ht="15.7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 ht="15.7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 ht="15.7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 ht="15.7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 ht="15.7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 ht="15.7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 ht="15.7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 ht="15.7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 ht="15.7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 ht="15.7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 ht="15.7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 ht="15.7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 ht="15.7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 ht="15.7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 ht="15.7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 ht="15.7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 ht="15.7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 ht="15.7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 ht="15.7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 ht="15.7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 ht="15.7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 ht="15.7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 ht="15.7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 ht="15.7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 ht="15.7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 ht="15.7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 ht="15.7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 ht="15.7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 ht="15.7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 ht="15.7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 ht="15.7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 ht="15.7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 ht="15.7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 ht="15.7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 ht="15.7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 ht="15.7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 ht="15.7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 ht="15.7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 ht="15.7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 ht="15.7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 ht="15.7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 ht="15.7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 ht="15.7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 ht="15.7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 ht="15.7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 ht="15.7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 ht="15.7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 ht="15.7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 ht="15.7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 ht="15.7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 ht="15.7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 ht="15.7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 ht="15.7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 ht="15.7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 ht="15.7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 ht="15.7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 ht="15.7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 ht="15.7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 ht="15.7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 ht="15.7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 ht="15.7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 ht="15.7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 ht="15.7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 ht="15.7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 ht="15.7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 ht="15.7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 ht="15.7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 ht="15.7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 ht="15.7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 ht="15.7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 ht="15.7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 ht="15.7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 ht="15.7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 ht="15.7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 ht="15.7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 ht="15.7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 ht="15.7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 ht="15.7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 ht="15.7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 ht="15.7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 ht="15.7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 ht="15.7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 ht="15.7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 ht="15.7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 ht="15.7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 ht="15.7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 ht="15.7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 ht="15.7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 ht="15.7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 ht="15.7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 ht="15.7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 ht="15.7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 ht="15.7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 ht="15.7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 ht="15.7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 ht="15.7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 ht="15.7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 ht="15.7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 ht="15.7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 ht="15.7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 ht="15.7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 ht="15.7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 ht="15.7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 ht="15.7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 ht="15.7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 ht="15.7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 ht="15.7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 ht="15.7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 ht="15.7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 ht="15.7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 ht="15.7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 ht="15.7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 ht="15.7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 ht="15.7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 ht="15.7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 ht="15.7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 ht="15.7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 ht="15.7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 ht="15.7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 ht="15.7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 ht="15.7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 ht="15.7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 ht="15.7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 ht="15.7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 ht="15.7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 ht="15.7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 ht="15.7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 ht="15.7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 ht="15.7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 ht="15.7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 ht="15.7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 ht="15.7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 ht="15.7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 ht="15.7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 ht="15.7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 ht="15.7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 ht="15.7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 ht="15.7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 ht="15.7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 ht="15.7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 ht="15.7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 ht="15.7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 ht="15.7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 ht="15.7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 ht="15.7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 ht="15.7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 ht="15.7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 ht="15.7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 ht="15.7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 ht="15.7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 ht="15.7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 ht="15.7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 ht="15.7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 ht="15.7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 ht="15.7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 ht="15.7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 ht="15.7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 ht="15.7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 ht="15.7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 ht="15.7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 ht="15.7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 ht="15.7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 ht="15.7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 ht="15.7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 ht="15.7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 ht="15.7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 ht="15.7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 ht="15.7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 ht="15.7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 ht="15.7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 ht="15.7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 ht="15.7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 ht="15.7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 ht="15.7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 ht="15.7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 ht="15.7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 ht="15.7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 ht="15.7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 ht="15.7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 ht="15.7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 ht="15.7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 ht="15.7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 ht="15.7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 ht="15.7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 ht="15.7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 ht="15.7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 ht="15.7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 ht="15.7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 ht="15.7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 ht="15.7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 ht="15.7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 ht="15.7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 ht="15.7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 ht="15.7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 ht="15.7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 ht="15.7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 ht="15.7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 ht="15.7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 ht="15.7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 ht="15.7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 ht="15.7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 ht="15.7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 ht="15.7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 ht="15.7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 ht="15.7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 ht="15.7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 ht="15.7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 ht="15.7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 ht="15.7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 ht="15.7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 ht="15.7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 ht="15.7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 ht="15.7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 ht="15.7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 ht="15.7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 ht="15.7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 ht="15.7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 ht="15.7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 ht="15.7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 ht="15.7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 ht="15.7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 ht="15.7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 ht="15.7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 ht="15.7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 ht="15.7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 ht="15.7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 ht="15.7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 ht="15.7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 ht="15.7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 ht="15.7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 ht="15.7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 ht="15.7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 ht="15.7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 ht="15.7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 ht="15.7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 ht="15.7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 ht="15.7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 ht="15.7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 ht="15.7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 ht="15.7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 ht="15.7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 ht="15.7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 ht="15.7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 ht="15.7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 ht="15.7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 ht="15.7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 ht="15.7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 ht="15.7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 ht="15.7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 ht="15.7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 ht="15.7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 ht="15.7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 ht="15.7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 ht="15.7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 ht="15.7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 ht="15.7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 ht="15.7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 ht="15.7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 ht="15.7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 ht="15.7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 ht="15.7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 ht="15.7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 ht="15.7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 ht="15.7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 ht="15.7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 ht="15.7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 ht="15.7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 ht="15.7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 ht="15.7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 ht="15.7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 ht="15.7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 ht="15.7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 ht="15.7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 ht="15.7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 ht="15.7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 ht="15.7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 ht="15.7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 ht="15.7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 ht="15.7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 ht="15.7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 ht="15.7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 ht="15.7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 ht="15.7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 ht="15.7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 ht="15.7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 ht="15.7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 ht="15.7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 ht="15.7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 ht="15.7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 ht="15.7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 ht="15.7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 ht="15.7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 ht="15.7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 ht="15.7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 ht="15.7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 ht="15.7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 ht="15.7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 ht="15.7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 ht="15.7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 ht="15.7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 ht="15.7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 ht="15.7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 ht="15.7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  <row r="1001" ht="15.75" customHeight="1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</row>
  </sheetData>
  <mergeCells count="23">
    <mergeCell ref="C15:D15"/>
    <mergeCell ref="C16:D16"/>
    <mergeCell ref="C17:D17"/>
    <mergeCell ref="C18:D18"/>
    <mergeCell ref="C19:D19"/>
    <mergeCell ref="B21:B22"/>
    <mergeCell ref="C21:D21"/>
    <mergeCell ref="C22:D22"/>
    <mergeCell ref="F16:G16"/>
    <mergeCell ref="F17:G17"/>
    <mergeCell ref="F18:G18"/>
    <mergeCell ref="F19:G19"/>
    <mergeCell ref="C20:G20"/>
    <mergeCell ref="E21:F21"/>
    <mergeCell ref="E22:F22"/>
    <mergeCell ref="B43:G43"/>
    <mergeCell ref="F5:G5"/>
    <mergeCell ref="F8:G8"/>
    <mergeCell ref="B9:G9"/>
    <mergeCell ref="B10:G10"/>
    <mergeCell ref="B11:G11"/>
    <mergeCell ref="B13:G13"/>
    <mergeCell ref="F15:G15"/>
  </mergeCells>
  <dataValidations>
    <dataValidation type="list" allowBlank="1" sqref="C15">
      <formula1>formulario!$C$2:$C1001</formula1>
    </dataValidation>
  </dataValidations>
  <printOptions horizontalCentered="1"/>
  <pageMargins bottom="0.75" footer="0.0" header="0.0" left="0.25" right="0.25" top="0.75"/>
  <pageSetup paperSize="9" orientation="portrait" pageOrder="overThenDown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.33"/>
    <col customWidth="1" min="3" max="10" width="7.22"/>
    <col customWidth="1" min="11" max="11" width="13.33"/>
  </cols>
  <sheetData>
    <row r="1">
      <c r="A1" s="3" t="s">
        <v>74</v>
      </c>
    </row>
    <row r="4">
      <c r="C4" s="334" t="s">
        <v>1027</v>
      </c>
    </row>
    <row r="5">
      <c r="C5" s="335" t="s">
        <v>1028</v>
      </c>
    </row>
    <row r="6">
      <c r="B6" s="246"/>
      <c r="C6" s="336" t="s">
        <v>1029</v>
      </c>
      <c r="D6" s="245"/>
      <c r="E6" s="245"/>
      <c r="F6" s="245"/>
      <c r="G6" s="245"/>
      <c r="H6" s="245"/>
      <c r="I6" s="245"/>
      <c r="J6" s="245"/>
      <c r="K6" s="246"/>
    </row>
    <row r="8">
      <c r="B8" s="337" t="s">
        <v>59</v>
      </c>
      <c r="C8" s="246"/>
      <c r="D8" s="245"/>
      <c r="E8" s="245"/>
      <c r="F8" s="245"/>
      <c r="G8" s="245"/>
    </row>
    <row r="9">
      <c r="B9" s="338"/>
      <c r="C9" s="120"/>
      <c r="D9" s="120"/>
      <c r="E9" s="120"/>
      <c r="F9" s="120"/>
      <c r="G9" s="120"/>
      <c r="H9" s="120"/>
      <c r="I9" s="120"/>
      <c r="J9" s="120"/>
      <c r="K9" s="120"/>
    </row>
    <row r="10">
      <c r="B10" s="339" t="s">
        <v>147</v>
      </c>
      <c r="C10" s="340" t="s">
        <v>1030</v>
      </c>
      <c r="D10" s="341" t="s">
        <v>514</v>
      </c>
      <c r="E10" s="341" t="s">
        <v>515</v>
      </c>
      <c r="F10" s="341" t="s">
        <v>516</v>
      </c>
      <c r="G10" s="341" t="s">
        <v>517</v>
      </c>
      <c r="H10" s="341" t="s">
        <v>518</v>
      </c>
      <c r="I10" s="341" t="s">
        <v>519</v>
      </c>
      <c r="J10" s="340" t="s">
        <v>1031</v>
      </c>
      <c r="K10" s="340" t="s">
        <v>1032</v>
      </c>
      <c r="M10" s="266"/>
    </row>
    <row r="12">
      <c r="B12" s="342" t="s">
        <v>1033</v>
      </c>
      <c r="C12" s="237"/>
      <c r="D12" s="237"/>
      <c r="E12" s="237"/>
      <c r="F12" s="237"/>
      <c r="G12" s="237"/>
      <c r="H12" s="237"/>
      <c r="I12" s="237"/>
      <c r="J12" s="237"/>
      <c r="K12" s="237"/>
    </row>
    <row r="13" ht="6.0" customHeight="1"/>
    <row r="14" ht="34.5" customHeight="1">
      <c r="B14" s="343" t="s">
        <v>1034</v>
      </c>
      <c r="C14" s="344"/>
      <c r="D14" s="344"/>
      <c r="E14" s="344"/>
      <c r="F14" s="344"/>
      <c r="G14" s="344"/>
      <c r="H14" s="344"/>
      <c r="I14" s="344"/>
      <c r="J14" s="344"/>
      <c r="K14" s="281"/>
    </row>
    <row r="15">
      <c r="B15" s="338"/>
    </row>
    <row r="16">
      <c r="B16" s="342" t="s">
        <v>1035</v>
      </c>
      <c r="C16" s="237"/>
      <c r="D16" s="237"/>
      <c r="E16" s="237"/>
      <c r="F16" s="237"/>
      <c r="G16" s="237"/>
      <c r="H16" s="237"/>
      <c r="I16" s="237"/>
      <c r="J16" s="237"/>
      <c r="K16" s="237"/>
    </row>
    <row r="17" ht="5.25" customHeight="1"/>
    <row r="18" ht="34.5" customHeight="1">
      <c r="B18" s="343" t="s">
        <v>1034</v>
      </c>
      <c r="C18" s="344"/>
      <c r="D18" s="344"/>
      <c r="E18" s="344"/>
      <c r="F18" s="344"/>
      <c r="G18" s="344"/>
      <c r="H18" s="344"/>
      <c r="I18" s="344"/>
      <c r="J18" s="344"/>
      <c r="K18" s="281"/>
    </row>
    <row r="20">
      <c r="B20" s="342" t="s">
        <v>1036</v>
      </c>
      <c r="C20" s="237"/>
      <c r="D20" s="237"/>
      <c r="E20" s="237"/>
      <c r="F20" s="237"/>
      <c r="G20" s="237"/>
      <c r="H20" s="237"/>
      <c r="I20" s="237"/>
      <c r="J20" s="237"/>
      <c r="K20" s="237"/>
    </row>
    <row r="21" ht="6.0" customHeight="1"/>
    <row r="22" ht="34.5" customHeight="1">
      <c r="B22" s="343" t="s">
        <v>1034</v>
      </c>
      <c r="C22" s="344"/>
      <c r="D22" s="344"/>
      <c r="E22" s="344"/>
      <c r="F22" s="344"/>
      <c r="G22" s="344"/>
      <c r="H22" s="344"/>
      <c r="I22" s="344"/>
      <c r="J22" s="344"/>
      <c r="K22" s="281"/>
    </row>
    <row r="28">
      <c r="C28" s="334" t="s">
        <v>1027</v>
      </c>
    </row>
    <row r="29">
      <c r="C29" s="335" t="s">
        <v>1028</v>
      </c>
    </row>
    <row r="30">
      <c r="B30" s="246"/>
      <c r="C30" s="336" t="s">
        <v>1029</v>
      </c>
      <c r="D30" s="245"/>
      <c r="E30" s="245"/>
      <c r="F30" s="245"/>
      <c r="G30" s="245"/>
      <c r="H30" s="245"/>
      <c r="I30" s="245"/>
      <c r="J30" s="245"/>
      <c r="K30" s="246"/>
    </row>
    <row r="32">
      <c r="B32" s="337" t="s">
        <v>59</v>
      </c>
      <c r="C32" s="246"/>
      <c r="D32" s="245"/>
      <c r="E32" s="245"/>
      <c r="F32" s="245"/>
      <c r="G32" s="245"/>
    </row>
    <row r="33">
      <c r="B33" s="338"/>
      <c r="C33" s="120"/>
      <c r="D33" s="120"/>
      <c r="E33" s="120"/>
      <c r="F33" s="120"/>
      <c r="G33" s="120"/>
      <c r="H33" s="120"/>
      <c r="I33" s="120"/>
      <c r="J33" s="120"/>
      <c r="K33" s="120"/>
    </row>
    <row r="34">
      <c r="B34" s="339" t="s">
        <v>147</v>
      </c>
      <c r="C34" s="340" t="s">
        <v>1030</v>
      </c>
      <c r="D34" s="341" t="s">
        <v>514</v>
      </c>
      <c r="E34" s="341" t="s">
        <v>515</v>
      </c>
      <c r="F34" s="341" t="s">
        <v>516</v>
      </c>
      <c r="G34" s="341" t="s">
        <v>517</v>
      </c>
      <c r="H34" s="341" t="s">
        <v>518</v>
      </c>
      <c r="I34" s="341" t="s">
        <v>519</v>
      </c>
      <c r="J34" s="340" t="s">
        <v>1031</v>
      </c>
      <c r="K34" s="340" t="s">
        <v>1032</v>
      </c>
      <c r="M34" s="266"/>
    </row>
    <row r="36">
      <c r="B36" s="342" t="s">
        <v>1033</v>
      </c>
      <c r="C36" s="237"/>
      <c r="D36" s="237"/>
      <c r="E36" s="237"/>
      <c r="F36" s="237"/>
      <c r="G36" s="237"/>
      <c r="H36" s="237"/>
      <c r="I36" s="237"/>
      <c r="J36" s="237"/>
      <c r="K36" s="237"/>
    </row>
    <row r="37" ht="6.0" customHeight="1"/>
    <row r="38" ht="34.5" customHeight="1">
      <c r="B38" s="343" t="s">
        <v>1034</v>
      </c>
      <c r="C38" s="344"/>
      <c r="D38" s="344"/>
      <c r="E38" s="344"/>
      <c r="F38" s="344"/>
      <c r="G38" s="344"/>
      <c r="H38" s="344"/>
      <c r="I38" s="344"/>
      <c r="J38" s="344"/>
      <c r="K38" s="281"/>
    </row>
    <row r="39">
      <c r="B39" s="338"/>
    </row>
    <row r="40">
      <c r="B40" s="342" t="s">
        <v>1035</v>
      </c>
      <c r="C40" s="237"/>
      <c r="D40" s="237"/>
      <c r="E40" s="237"/>
      <c r="F40" s="237"/>
      <c r="G40" s="237"/>
      <c r="H40" s="237"/>
      <c r="I40" s="237"/>
      <c r="J40" s="237"/>
      <c r="K40" s="237"/>
    </row>
    <row r="41" ht="5.25" customHeight="1"/>
    <row r="42" ht="34.5" customHeight="1">
      <c r="B42" s="343" t="s">
        <v>1034</v>
      </c>
      <c r="C42" s="344"/>
      <c r="D42" s="344"/>
      <c r="E42" s="344"/>
      <c r="F42" s="344"/>
      <c r="G42" s="344"/>
      <c r="H42" s="344"/>
      <c r="I42" s="344"/>
      <c r="J42" s="344"/>
      <c r="K42" s="281"/>
    </row>
    <row r="44">
      <c r="B44" s="342" t="s">
        <v>1036</v>
      </c>
      <c r="C44" s="237"/>
      <c r="D44" s="237"/>
      <c r="E44" s="237"/>
      <c r="F44" s="237"/>
      <c r="G44" s="237"/>
      <c r="H44" s="237"/>
      <c r="I44" s="237"/>
      <c r="J44" s="237"/>
      <c r="K44" s="237"/>
    </row>
    <row r="45" ht="6.0" customHeight="1"/>
    <row r="46" ht="34.5" customHeight="1">
      <c r="B46" s="343" t="s">
        <v>1034</v>
      </c>
      <c r="C46" s="344"/>
      <c r="D46" s="344"/>
      <c r="E46" s="344"/>
      <c r="F46" s="344"/>
      <c r="G46" s="344"/>
      <c r="H46" s="344"/>
      <c r="I46" s="344"/>
      <c r="J46" s="344"/>
      <c r="K46" s="281"/>
    </row>
  </sheetData>
  <mergeCells count="8">
    <mergeCell ref="C4:J4"/>
    <mergeCell ref="C5:J5"/>
    <mergeCell ref="C6:J6"/>
    <mergeCell ref="C8:G8"/>
    <mergeCell ref="C28:J28"/>
    <mergeCell ref="C29:J29"/>
    <mergeCell ref="C30:J30"/>
    <mergeCell ref="C32:G32"/>
  </mergeCells>
  <printOptions gridLines="1" horizontalCentered="1"/>
  <pageMargins bottom="0.0" footer="0.0" header="0.0" left="0.0" right="0.0" top="0.06667513335026672"/>
  <pageSetup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.33"/>
    <col customWidth="1" min="3" max="10" width="7.22"/>
    <col customWidth="1" min="11" max="11" width="13.33"/>
  </cols>
  <sheetData>
    <row r="1">
      <c r="A1" s="3" t="s">
        <v>74</v>
      </c>
    </row>
    <row r="4">
      <c r="C4" s="334" t="s">
        <v>1027</v>
      </c>
    </row>
    <row r="5">
      <c r="C5" s="335" t="s">
        <v>1028</v>
      </c>
    </row>
    <row r="6">
      <c r="B6" s="246"/>
      <c r="C6" s="336" t="s">
        <v>1029</v>
      </c>
      <c r="D6" s="245"/>
      <c r="E6" s="245"/>
      <c r="F6" s="245"/>
      <c r="G6" s="245"/>
      <c r="H6" s="245"/>
      <c r="I6" s="245"/>
      <c r="J6" s="245"/>
      <c r="K6" s="246"/>
    </row>
    <row r="8">
      <c r="B8" s="337" t="s">
        <v>59</v>
      </c>
      <c r="C8" s="246"/>
      <c r="D8" s="245"/>
      <c r="E8" s="245"/>
      <c r="F8" s="245"/>
      <c r="G8" s="245"/>
    </row>
    <row r="9">
      <c r="B9" s="338"/>
      <c r="C9" s="120"/>
      <c r="D9" s="120"/>
      <c r="E9" s="120"/>
      <c r="F9" s="120"/>
      <c r="G9" s="120"/>
      <c r="H9" s="120"/>
      <c r="I9" s="120"/>
      <c r="J9" s="120"/>
      <c r="K9" s="120"/>
    </row>
    <row r="10">
      <c r="B10" s="339" t="s">
        <v>147</v>
      </c>
      <c r="C10" s="340" t="s">
        <v>1030</v>
      </c>
      <c r="D10" s="341" t="s">
        <v>514</v>
      </c>
      <c r="E10" s="341" t="s">
        <v>515</v>
      </c>
      <c r="F10" s="341" t="s">
        <v>516</v>
      </c>
      <c r="G10" s="341" t="s">
        <v>517</v>
      </c>
      <c r="H10" s="341" t="s">
        <v>518</v>
      </c>
      <c r="I10" s="341" t="s">
        <v>519</v>
      </c>
      <c r="J10" s="340" t="s">
        <v>1031</v>
      </c>
      <c r="K10" s="340" t="s">
        <v>1032</v>
      </c>
      <c r="M10" s="266"/>
    </row>
    <row r="12">
      <c r="B12" s="342" t="s">
        <v>1037</v>
      </c>
      <c r="C12" s="237"/>
      <c r="D12" s="237"/>
      <c r="E12" s="237"/>
      <c r="F12" s="237"/>
      <c r="G12" s="237"/>
      <c r="H12" s="237"/>
      <c r="I12" s="237"/>
      <c r="J12" s="237"/>
      <c r="K12" s="237"/>
    </row>
    <row r="13" ht="6.0" customHeight="1"/>
    <row r="14" ht="34.5" customHeight="1">
      <c r="B14" s="343" t="s">
        <v>1034</v>
      </c>
      <c r="C14" s="344"/>
      <c r="D14" s="344"/>
      <c r="E14" s="344"/>
      <c r="F14" s="344"/>
      <c r="G14" s="344"/>
      <c r="H14" s="344"/>
      <c r="I14" s="344"/>
      <c r="J14" s="344"/>
      <c r="K14" s="281"/>
    </row>
    <row r="15">
      <c r="B15" s="338"/>
    </row>
    <row r="16">
      <c r="B16" s="342" t="s">
        <v>1038</v>
      </c>
      <c r="C16" s="237"/>
      <c r="D16" s="237"/>
      <c r="E16" s="237"/>
      <c r="F16" s="237"/>
      <c r="G16" s="237"/>
      <c r="H16" s="237"/>
      <c r="I16" s="237"/>
      <c r="J16" s="237"/>
      <c r="K16" s="237"/>
    </row>
    <row r="17" ht="5.25" customHeight="1"/>
    <row r="18" ht="34.5" customHeight="1">
      <c r="B18" s="343" t="s">
        <v>1034</v>
      </c>
      <c r="C18" s="344"/>
      <c r="D18" s="344"/>
      <c r="E18" s="344"/>
      <c r="F18" s="344"/>
      <c r="G18" s="344"/>
      <c r="H18" s="344"/>
      <c r="I18" s="344"/>
      <c r="J18" s="344"/>
      <c r="K18" s="281"/>
    </row>
    <row r="20">
      <c r="B20" s="342" t="s">
        <v>1039</v>
      </c>
      <c r="C20" s="237"/>
      <c r="D20" s="237"/>
      <c r="E20" s="237"/>
      <c r="F20" s="237"/>
      <c r="G20" s="237"/>
      <c r="H20" s="237"/>
      <c r="I20" s="237"/>
      <c r="J20" s="237"/>
      <c r="K20" s="237"/>
    </row>
    <row r="21" ht="6.0" customHeight="1"/>
    <row r="22" ht="34.5" customHeight="1">
      <c r="B22" s="343" t="s">
        <v>1034</v>
      </c>
      <c r="C22" s="344"/>
      <c r="D22" s="344"/>
      <c r="E22" s="344"/>
      <c r="F22" s="344"/>
      <c r="G22" s="344"/>
      <c r="H22" s="344"/>
      <c r="I22" s="344"/>
      <c r="J22" s="344"/>
      <c r="K22" s="281"/>
    </row>
    <row r="27">
      <c r="C27" s="334" t="s">
        <v>1027</v>
      </c>
    </row>
    <row r="28">
      <c r="C28" s="335" t="s">
        <v>1028</v>
      </c>
    </row>
    <row r="29">
      <c r="B29" s="246"/>
      <c r="C29" s="336" t="s">
        <v>1029</v>
      </c>
      <c r="D29" s="245"/>
      <c r="E29" s="245"/>
      <c r="F29" s="245"/>
      <c r="G29" s="245"/>
      <c r="H29" s="245"/>
      <c r="I29" s="245"/>
      <c r="J29" s="245"/>
      <c r="K29" s="246"/>
    </row>
    <row r="31">
      <c r="B31" s="337" t="s">
        <v>59</v>
      </c>
      <c r="C31" s="246"/>
      <c r="D31" s="245"/>
      <c r="E31" s="245"/>
      <c r="F31" s="245"/>
      <c r="G31" s="245"/>
    </row>
    <row r="32">
      <c r="B32" s="338"/>
      <c r="C32" s="120"/>
      <c r="D32" s="120"/>
      <c r="E32" s="120"/>
      <c r="F32" s="120"/>
      <c r="G32" s="120"/>
      <c r="H32" s="120"/>
      <c r="I32" s="120"/>
      <c r="J32" s="120"/>
      <c r="K32" s="120"/>
    </row>
    <row r="33">
      <c r="B33" s="339" t="s">
        <v>147</v>
      </c>
      <c r="C33" s="340" t="s">
        <v>1030</v>
      </c>
      <c r="D33" s="341" t="s">
        <v>514</v>
      </c>
      <c r="E33" s="341" t="s">
        <v>515</v>
      </c>
      <c r="F33" s="341" t="s">
        <v>516</v>
      </c>
      <c r="G33" s="341" t="s">
        <v>517</v>
      </c>
      <c r="H33" s="341" t="s">
        <v>518</v>
      </c>
      <c r="I33" s="341" t="s">
        <v>519</v>
      </c>
      <c r="J33" s="340" t="s">
        <v>1031</v>
      </c>
      <c r="K33" s="340" t="s">
        <v>1032</v>
      </c>
      <c r="M33" s="266"/>
    </row>
    <row r="35">
      <c r="B35" s="342" t="s">
        <v>1037</v>
      </c>
      <c r="C35" s="237"/>
      <c r="D35" s="237"/>
      <c r="E35" s="237"/>
      <c r="F35" s="237"/>
      <c r="G35" s="237"/>
      <c r="H35" s="237"/>
      <c r="I35" s="237"/>
      <c r="J35" s="237"/>
      <c r="K35" s="237"/>
    </row>
    <row r="36" ht="6.0" customHeight="1"/>
    <row r="37" ht="34.5" customHeight="1">
      <c r="B37" s="343" t="s">
        <v>1034</v>
      </c>
      <c r="C37" s="344"/>
      <c r="D37" s="344"/>
      <c r="E37" s="344"/>
      <c r="F37" s="344"/>
      <c r="G37" s="344"/>
      <c r="H37" s="344"/>
      <c r="I37" s="344"/>
      <c r="J37" s="344"/>
      <c r="K37" s="281"/>
    </row>
    <row r="38">
      <c r="B38" s="338"/>
    </row>
    <row r="39">
      <c r="B39" s="342" t="s">
        <v>1038</v>
      </c>
      <c r="C39" s="237"/>
      <c r="D39" s="237"/>
      <c r="E39" s="237"/>
      <c r="F39" s="237"/>
      <c r="G39" s="237"/>
      <c r="H39" s="237"/>
      <c r="I39" s="237"/>
      <c r="J39" s="237"/>
      <c r="K39" s="237"/>
    </row>
    <row r="40" ht="5.25" customHeight="1"/>
    <row r="41" ht="34.5" customHeight="1">
      <c r="B41" s="343" t="s">
        <v>1034</v>
      </c>
      <c r="C41" s="344"/>
      <c r="D41" s="344"/>
      <c r="E41" s="344"/>
      <c r="F41" s="344"/>
      <c r="G41" s="344"/>
      <c r="H41" s="344"/>
      <c r="I41" s="344"/>
      <c r="J41" s="344"/>
      <c r="K41" s="281"/>
    </row>
    <row r="43">
      <c r="B43" s="342" t="s">
        <v>1039</v>
      </c>
      <c r="C43" s="237"/>
      <c r="D43" s="237"/>
      <c r="E43" s="237"/>
      <c r="F43" s="237"/>
      <c r="G43" s="237"/>
      <c r="H43" s="237"/>
      <c r="I43" s="237"/>
      <c r="J43" s="237"/>
      <c r="K43" s="237"/>
    </row>
    <row r="44" ht="6.0" customHeight="1"/>
    <row r="45" ht="34.5" customHeight="1">
      <c r="B45" s="343" t="s">
        <v>1034</v>
      </c>
      <c r="C45" s="344"/>
      <c r="D45" s="344"/>
      <c r="E45" s="344"/>
      <c r="F45" s="344"/>
      <c r="G45" s="344"/>
      <c r="H45" s="344"/>
      <c r="I45" s="344"/>
      <c r="J45" s="344"/>
      <c r="K45" s="281"/>
    </row>
  </sheetData>
  <mergeCells count="8">
    <mergeCell ref="C4:J4"/>
    <mergeCell ref="C5:J5"/>
    <mergeCell ref="C6:J6"/>
    <mergeCell ref="C8:G8"/>
    <mergeCell ref="C27:J27"/>
    <mergeCell ref="C28:J28"/>
    <mergeCell ref="C29:J29"/>
    <mergeCell ref="C31:G31"/>
  </mergeCells>
  <printOptions gridLines="1" horizontalCentered="1"/>
  <pageMargins bottom="0.0" footer="0.0" header="0.0" left="0.0" right="0.0" top="0.06667513335026672"/>
  <pageSetup paperSize="9" cellComments="atEnd" orientation="portrait" pageOrder="overThenDown"/>
  <drawing r:id="rId1"/>
</worksheet>
</file>