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  <sheet name="Задание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H4" i="5"/>
  <c r="H5" i="5"/>
  <c r="H6" i="5"/>
  <c r="H7" i="5"/>
  <c r="H8" i="5"/>
  <c r="H9" i="5"/>
  <c r="H3" i="5"/>
  <c r="G4" i="5"/>
  <c r="G5" i="5"/>
  <c r="G6" i="5"/>
  <c r="G7" i="5"/>
  <c r="G8" i="5"/>
  <c r="G9" i="5"/>
  <c r="G3" i="5"/>
  <c r="F4" i="5"/>
  <c r="F5" i="5"/>
  <c r="F6" i="5"/>
  <c r="F7" i="5"/>
  <c r="F8" i="5"/>
  <c r="F9" i="5"/>
  <c r="F3" i="5"/>
  <c r="E4" i="5"/>
  <c r="E5" i="5"/>
  <c r="E6" i="5"/>
  <c r="E7" i="5"/>
  <c r="E8" i="5"/>
  <c r="E9" i="5"/>
  <c r="E3" i="5"/>
  <c r="B4" i="4"/>
  <c r="D2" i="4"/>
  <c r="E2" i="4" s="1"/>
  <c r="B11" i="3"/>
  <c r="A11" i="3"/>
  <c r="H9" i="3"/>
  <c r="F9" i="3"/>
  <c r="E9" i="3"/>
  <c r="D9" i="3"/>
  <c r="C9" i="3"/>
  <c r="B9" i="3"/>
  <c r="H3" i="3"/>
  <c r="H4" i="3"/>
  <c r="H5" i="3"/>
  <c r="H6" i="3"/>
  <c r="H7" i="3"/>
  <c r="H8" i="3"/>
  <c r="H2" i="3"/>
  <c r="E6" i="3"/>
  <c r="E7" i="3"/>
  <c r="E5" i="3"/>
  <c r="E2" i="3"/>
  <c r="E3" i="3"/>
  <c r="E8" i="3"/>
  <c r="E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P4" i="1"/>
  <c r="P3" i="1"/>
  <c r="P2" i="1"/>
  <c r="M4" i="1"/>
  <c r="M3" i="1"/>
  <c r="M2" i="1"/>
  <c r="J4" i="1"/>
  <c r="J3" i="1"/>
  <c r="J2" i="1"/>
  <c r="G3" i="1"/>
  <c r="G4" i="1"/>
  <c r="G5" i="1"/>
  <c r="F5" i="1"/>
  <c r="F4" i="1"/>
  <c r="F3" i="1"/>
  <c r="B8" i="1"/>
  <c r="B7" i="1"/>
  <c r="B6" i="1"/>
  <c r="B5" i="1"/>
  <c r="A4" i="4" l="1"/>
</calcChain>
</file>

<file path=xl/sharedStrings.xml><?xml version="1.0" encoding="utf-8"?>
<sst xmlns="http://schemas.openxmlformats.org/spreadsheetml/2006/main" count="76" uniqueCount="71">
  <si>
    <t>Стороны треугольника</t>
  </si>
  <si>
    <t>a</t>
  </si>
  <si>
    <t>b</t>
  </si>
  <si>
    <t>c</t>
  </si>
  <si>
    <t xml:space="preserve"> </t>
  </si>
  <si>
    <t>p</t>
  </si>
  <si>
    <t>S</t>
  </si>
  <si>
    <t>r</t>
  </si>
  <si>
    <t>R</t>
  </si>
  <si>
    <t>Углы треугольника</t>
  </si>
  <si>
    <t>Радианы</t>
  </si>
  <si>
    <t>Градусы</t>
  </si>
  <si>
    <t>А</t>
  </si>
  <si>
    <t>В</t>
  </si>
  <si>
    <t>С</t>
  </si>
  <si>
    <t>Медианы треугольника</t>
  </si>
  <si>
    <t>ma</t>
  </si>
  <si>
    <t>mb</t>
  </si>
  <si>
    <t>mc</t>
  </si>
  <si>
    <t>Биссектрисы треугольника</t>
  </si>
  <si>
    <t>la</t>
  </si>
  <si>
    <t>lb</t>
  </si>
  <si>
    <t>lc</t>
  </si>
  <si>
    <t>Высоты треугольника</t>
  </si>
  <si>
    <t>ha</t>
  </si>
  <si>
    <t>hb</t>
  </si>
  <si>
    <t>hc</t>
  </si>
  <si>
    <t>x</t>
  </si>
  <si>
    <t>x (градусы)</t>
  </si>
  <si>
    <t>x (радианы)</t>
  </si>
  <si>
    <t>sin x</t>
  </si>
  <si>
    <t>cos x</t>
  </si>
  <si>
    <t>Фамилия, И.О.</t>
  </si>
  <si>
    <t>Количество отработанных рабочих дней</t>
  </si>
  <si>
    <t>Дата начала отпуска</t>
  </si>
  <si>
    <t>Дата выхода из отпуска на работу</t>
  </si>
  <si>
    <t>Продолжительность отпуска</t>
  </si>
  <si>
    <t>Количество рабочих дней, пропущенных по болезни</t>
  </si>
  <si>
    <t>Количество выходных и праздничных дней</t>
  </si>
  <si>
    <t>Ивин О.П.</t>
  </si>
  <si>
    <t>Петров Ф.Е.</t>
  </si>
  <si>
    <t>Серов О.Ю.</t>
  </si>
  <si>
    <t>Орлов Г.И.</t>
  </si>
  <si>
    <t>Афин П.М.</t>
  </si>
  <si>
    <t>Бегин А.Л.</t>
  </si>
  <si>
    <t>Язов Л.М.</t>
  </si>
  <si>
    <t>Доля отработанного времени, проценты</t>
  </si>
  <si>
    <t>Итоги</t>
  </si>
  <si>
    <t>D</t>
  </si>
  <si>
    <t>Наличие корней</t>
  </si>
  <si>
    <t>x1</t>
  </si>
  <si>
    <t>x2</t>
  </si>
  <si>
    <t>Ф.И.О</t>
  </si>
  <si>
    <t>Начислено, тыс руб</t>
  </si>
  <si>
    <t>Задолженность по кредитам</t>
  </si>
  <si>
    <t>Потребительский кредит</t>
  </si>
  <si>
    <t>Жилищное строительство</t>
  </si>
  <si>
    <t>Удержано тыс.руб</t>
  </si>
  <si>
    <t>Иванов О.И.</t>
  </si>
  <si>
    <t>Петренко С.К.</t>
  </si>
  <si>
    <t>Свистунова Л.М.</t>
  </si>
  <si>
    <t>Николаев В.В.</t>
  </si>
  <si>
    <t>Константинов С.П.</t>
  </si>
  <si>
    <t>Вытнова Л.Д.</t>
  </si>
  <si>
    <t>Коренева О.У.</t>
  </si>
  <si>
    <t>A</t>
  </si>
  <si>
    <t>B</t>
  </si>
  <si>
    <t>C</t>
  </si>
  <si>
    <t>E</t>
  </si>
  <si>
    <t>y</t>
  </si>
  <si>
    <t>Принадлежность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</si>
</sst>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72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172" fontId="0" fillId="0" borderId="0" xfId="2" applyNumberFormat="1" applyFont="1"/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172" fontId="0" fillId="0" borderId="2" xfId="2" applyNumberFormat="1" applyFont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5">
    <dxf>
      <font>
        <color rgb="FF0070C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0070C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48610</xdr:colOff>
      <xdr:row>0</xdr:row>
      <xdr:rowOff>101162</xdr:rowOff>
    </xdr:from>
    <xdr:ext cx="849335" cy="188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551386" y="101162"/>
              <a:ext cx="84933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(1−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551386" y="101162"/>
              <a:ext cx="84933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(1−〖𝑠𝑖𝑛〗^2⁡〖𝑥)〗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="160" zoomScaleNormal="160" workbookViewId="0">
      <selection activeCell="M15" sqref="M15"/>
    </sheetView>
  </sheetViews>
  <sheetFormatPr defaultRowHeight="15" x14ac:dyDescent="0.25"/>
  <cols>
    <col min="10" max="10" width="12.42578125" customWidth="1"/>
    <col min="13" max="13" width="15" customWidth="1"/>
    <col min="16" max="16" width="10" customWidth="1"/>
  </cols>
  <sheetData>
    <row r="1" spans="1:16" ht="15.75" customHeight="1" x14ac:dyDescent="0.25">
      <c r="A1" s="2" t="s">
        <v>0</v>
      </c>
      <c r="B1" s="3"/>
      <c r="C1" s="4"/>
      <c r="E1" s="2" t="s">
        <v>9</v>
      </c>
      <c r="F1" s="3"/>
      <c r="G1" s="4"/>
      <c r="I1" s="11" t="s">
        <v>15</v>
      </c>
      <c r="J1" s="4"/>
      <c r="L1" s="2" t="s">
        <v>19</v>
      </c>
      <c r="M1" s="4"/>
      <c r="O1" s="2" t="s">
        <v>23</v>
      </c>
      <c r="P1" s="4"/>
    </row>
    <row r="2" spans="1:16" x14ac:dyDescent="0.25">
      <c r="A2" s="5" t="s">
        <v>1</v>
      </c>
      <c r="B2" s="6" t="s">
        <v>2</v>
      </c>
      <c r="C2" s="7" t="s">
        <v>3</v>
      </c>
      <c r="E2" s="5"/>
      <c r="F2" s="6" t="s">
        <v>10</v>
      </c>
      <c r="G2" s="7" t="s">
        <v>11</v>
      </c>
      <c r="I2" s="5" t="s">
        <v>16</v>
      </c>
      <c r="J2" s="7">
        <f>((2*B3^2+2*C3^2-A3^2)^(1/2))/2</f>
        <v>4.4158804331639239</v>
      </c>
      <c r="L2" s="5" t="s">
        <v>20</v>
      </c>
      <c r="M2" s="7">
        <f>(2*B3*C3*COS(F3/2))/(B3+C3)</f>
        <v>4.3603148600774633</v>
      </c>
      <c r="O2" s="5" t="s">
        <v>24</v>
      </c>
      <c r="P2" s="7">
        <f>(2*B6)/A3</f>
        <v>3.799671038392666</v>
      </c>
    </row>
    <row r="3" spans="1:16" x14ac:dyDescent="0.25">
      <c r="A3" s="5">
        <v>2</v>
      </c>
      <c r="B3" s="6">
        <v>4</v>
      </c>
      <c r="C3" s="7">
        <v>5</v>
      </c>
      <c r="E3" s="5" t="s">
        <v>12</v>
      </c>
      <c r="F3" s="6">
        <f>ACOS((B3^2+C3^2-A3^2)/(2*B3*C3))</f>
        <v>0.38976073279747458</v>
      </c>
      <c r="G3" s="7">
        <f>DEGREES(F3)</f>
        <v>22.331645009221496</v>
      </c>
      <c r="I3" s="5" t="s">
        <v>17</v>
      </c>
      <c r="J3" s="7">
        <f>((2*A3^2+2*C3^2-B3^2)^(1/2))/2</f>
        <v>3.2403703492039302</v>
      </c>
      <c r="L3" s="5" t="s">
        <v>21</v>
      </c>
      <c r="M3" s="7">
        <f>(2*A3*C3*COS(F4/2))/(A3+C3)</f>
        <v>2.5951288749407069</v>
      </c>
      <c r="O3" s="5" t="s">
        <v>25</v>
      </c>
      <c r="P3" s="7">
        <f>(2*B6)/B3</f>
        <v>1.899835519196333</v>
      </c>
    </row>
    <row r="4" spans="1:16" x14ac:dyDescent="0.25">
      <c r="A4" s="5"/>
      <c r="B4" s="6" t="s">
        <v>4</v>
      </c>
      <c r="C4" s="7"/>
      <c r="E4" s="5" t="s">
        <v>13</v>
      </c>
      <c r="F4" s="6">
        <f>ACOS((A3^2+C3^2-B3^2)/(2*A3*C3))</f>
        <v>0.86321189006954102</v>
      </c>
      <c r="G4" s="7">
        <f t="shared" ref="G4:G5" si="0">DEGREES(F4)</f>
        <v>49.458398126495482</v>
      </c>
      <c r="I4" s="8" t="s">
        <v>18</v>
      </c>
      <c r="J4" s="10">
        <f>((2*A3^2+2*B3^2-C3^2)^(1/2))/2</f>
        <v>1.9364916731037085</v>
      </c>
      <c r="L4" s="8" t="s">
        <v>22</v>
      </c>
      <c r="M4" s="10">
        <f>(2*A3*B3*COS(F5/2))/(A3+B3)</f>
        <v>1.5634719199411433</v>
      </c>
      <c r="O4" s="8" t="s">
        <v>26</v>
      </c>
      <c r="P4" s="10">
        <f>(2*B6)/C3</f>
        <v>1.5198684153570663</v>
      </c>
    </row>
    <row r="5" spans="1:16" x14ac:dyDescent="0.25">
      <c r="A5" s="5" t="s">
        <v>5</v>
      </c>
      <c r="B5" s="6">
        <f>(A3+B3+C3)/2</f>
        <v>5.5</v>
      </c>
      <c r="C5" s="7"/>
      <c r="E5" s="8" t="s">
        <v>14</v>
      </c>
      <c r="F5" s="9">
        <f>ACOS((A3^2+B3^2-C3^2)/(2*A3*B3))</f>
        <v>1.8886200307227774</v>
      </c>
      <c r="G5" s="10">
        <f t="shared" si="0"/>
        <v>108.20995686428301</v>
      </c>
    </row>
    <row r="6" spans="1:16" x14ac:dyDescent="0.25">
      <c r="A6" s="5" t="s">
        <v>6</v>
      </c>
      <c r="B6" s="6">
        <f>(B5*(B5-A3)*(B5-B3)*(B5-C3))^(1/2)</f>
        <v>3.799671038392666</v>
      </c>
      <c r="C6" s="7"/>
    </row>
    <row r="7" spans="1:16" x14ac:dyDescent="0.25">
      <c r="A7" s="5" t="s">
        <v>7</v>
      </c>
      <c r="B7" s="6">
        <f>B6/B5</f>
        <v>0.69084927970775745</v>
      </c>
      <c r="C7" s="7"/>
    </row>
    <row r="8" spans="1:16" x14ac:dyDescent="0.25">
      <c r="A8" s="8" t="s">
        <v>8</v>
      </c>
      <c r="B8" s="9">
        <f>(A3*B3*C3)/(4*B6)</f>
        <v>2.6318067798390761</v>
      </c>
      <c r="C8" s="10"/>
    </row>
  </sheetData>
  <mergeCells count="5">
    <mergeCell ref="I1:J1"/>
    <mergeCell ref="A1:C1"/>
    <mergeCell ref="E1:G1"/>
    <mergeCell ref="L1:M1"/>
    <mergeCell ref="O1:P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D21" sqref="D21"/>
    </sheetView>
  </sheetViews>
  <sheetFormatPr defaultRowHeight="15" x14ac:dyDescent="0.25"/>
  <cols>
    <col min="2" max="2" width="10" customWidth="1"/>
    <col min="5" max="5" width="14" customWidth="1"/>
  </cols>
  <sheetData>
    <row r="1" spans="1:5" ht="27.75" customHeight="1" x14ac:dyDescent="0.25">
      <c r="A1" s="12" t="s">
        <v>28</v>
      </c>
      <c r="B1" s="12" t="s">
        <v>29</v>
      </c>
      <c r="C1" s="13" t="s">
        <v>30</v>
      </c>
      <c r="D1" s="13" t="s">
        <v>31</v>
      </c>
    </row>
    <row r="2" spans="1:5" x14ac:dyDescent="0.25">
      <c r="A2">
        <v>0</v>
      </c>
      <c r="B2">
        <f>RADIANS(A2)</f>
        <v>0</v>
      </c>
      <c r="C2">
        <f>SIN(B2)</f>
        <v>0</v>
      </c>
      <c r="D2">
        <f>COS(B2)</f>
        <v>1</v>
      </c>
      <c r="E2">
        <f>(1-SIN(B2)^2)^(1/2)</f>
        <v>1</v>
      </c>
    </row>
    <row r="3" spans="1:5" x14ac:dyDescent="0.25">
      <c r="A3">
        <v>15</v>
      </c>
      <c r="B3">
        <f t="shared" ref="B3:B14" si="0">RADIANS(A3)</f>
        <v>0.26179938779914941</v>
      </c>
      <c r="C3">
        <f t="shared" ref="C3:C14" si="1">SIN(B3)</f>
        <v>0.25881904510252074</v>
      </c>
      <c r="D3">
        <f t="shared" ref="D3:D14" si="2">COS(B3)</f>
        <v>0.96592582628906831</v>
      </c>
      <c r="E3">
        <f t="shared" ref="E3:E14" si="3">(1-SIN(B3)^2)^(1/2)</f>
        <v>0.96592582628906831</v>
      </c>
    </row>
    <row r="4" spans="1:5" x14ac:dyDescent="0.25">
      <c r="A4">
        <v>30</v>
      </c>
      <c r="B4">
        <f t="shared" si="0"/>
        <v>0.52359877559829882</v>
      </c>
      <c r="C4">
        <f t="shared" si="1"/>
        <v>0.49999999999999994</v>
      </c>
      <c r="D4">
        <f t="shared" si="2"/>
        <v>0.86602540378443871</v>
      </c>
      <c r="E4">
        <f t="shared" si="3"/>
        <v>0.8660254037844386</v>
      </c>
    </row>
    <row r="5" spans="1:5" x14ac:dyDescent="0.25">
      <c r="A5">
        <v>45</v>
      </c>
      <c r="B5">
        <f t="shared" si="0"/>
        <v>0.78539816339744828</v>
      </c>
      <c r="C5">
        <f t="shared" si="1"/>
        <v>0.70710678118654746</v>
      </c>
      <c r="D5">
        <f t="shared" si="2"/>
        <v>0.70710678118654757</v>
      </c>
      <c r="E5">
        <f t="shared" si="3"/>
        <v>0.70710678118654757</v>
      </c>
    </row>
    <row r="6" spans="1:5" x14ac:dyDescent="0.25">
      <c r="A6">
        <v>60</v>
      </c>
      <c r="B6">
        <f t="shared" si="0"/>
        <v>1.0471975511965976</v>
      </c>
      <c r="C6">
        <f t="shared" si="1"/>
        <v>0.8660254037844386</v>
      </c>
      <c r="D6">
        <f t="shared" si="2"/>
        <v>0.50000000000000011</v>
      </c>
      <c r="E6">
        <f t="shared" si="3"/>
        <v>0.50000000000000011</v>
      </c>
    </row>
    <row r="7" spans="1:5" x14ac:dyDescent="0.25">
      <c r="A7">
        <v>75</v>
      </c>
      <c r="B7">
        <f t="shared" si="0"/>
        <v>1.3089969389957472</v>
      </c>
      <c r="C7">
        <f t="shared" si="1"/>
        <v>0.96592582628906831</v>
      </c>
      <c r="D7">
        <f t="shared" si="2"/>
        <v>0.25881904510252074</v>
      </c>
      <c r="E7">
        <f t="shared" si="3"/>
        <v>0.25881904510252057</v>
      </c>
    </row>
    <row r="8" spans="1:5" x14ac:dyDescent="0.25">
      <c r="A8">
        <v>90</v>
      </c>
      <c r="B8">
        <f t="shared" si="0"/>
        <v>1.5707963267948966</v>
      </c>
      <c r="C8">
        <f t="shared" si="1"/>
        <v>1</v>
      </c>
      <c r="D8">
        <f t="shared" si="2"/>
        <v>6.1257422745431001E-17</v>
      </c>
      <c r="E8">
        <f t="shared" si="3"/>
        <v>0</v>
      </c>
    </row>
    <row r="9" spans="1:5" x14ac:dyDescent="0.25">
      <c r="A9">
        <v>105</v>
      </c>
      <c r="B9">
        <f t="shared" si="0"/>
        <v>1.8325957145940461</v>
      </c>
      <c r="C9">
        <f t="shared" si="1"/>
        <v>0.96592582628906831</v>
      </c>
      <c r="D9">
        <f t="shared" si="2"/>
        <v>-0.25881904510252085</v>
      </c>
      <c r="E9">
        <f t="shared" si="3"/>
        <v>0.25881904510252057</v>
      </c>
    </row>
    <row r="10" spans="1:5" x14ac:dyDescent="0.25">
      <c r="A10">
        <v>120</v>
      </c>
      <c r="B10">
        <f t="shared" si="0"/>
        <v>2.0943951023931953</v>
      </c>
      <c r="C10">
        <f t="shared" si="1"/>
        <v>0.86602540378443871</v>
      </c>
      <c r="D10">
        <f t="shared" si="2"/>
        <v>-0.49999999999999978</v>
      </c>
      <c r="E10">
        <f t="shared" si="3"/>
        <v>0.49999999999999989</v>
      </c>
    </row>
    <row r="11" spans="1:5" x14ac:dyDescent="0.25">
      <c r="A11">
        <v>135</v>
      </c>
      <c r="B11">
        <f t="shared" si="0"/>
        <v>2.3561944901923448</v>
      </c>
      <c r="C11">
        <f t="shared" si="1"/>
        <v>0.70710678118654757</v>
      </c>
      <c r="D11">
        <f t="shared" si="2"/>
        <v>-0.70710678118654746</v>
      </c>
      <c r="E11">
        <f t="shared" si="3"/>
        <v>0.70710678118654746</v>
      </c>
    </row>
    <row r="12" spans="1:5" x14ac:dyDescent="0.25">
      <c r="A12">
        <v>150</v>
      </c>
      <c r="B12">
        <f t="shared" si="0"/>
        <v>2.6179938779914944</v>
      </c>
      <c r="C12">
        <f t="shared" si="1"/>
        <v>0.49999999999999994</v>
      </c>
      <c r="D12">
        <f t="shared" si="2"/>
        <v>-0.86602540378443871</v>
      </c>
      <c r="E12">
        <f t="shared" si="3"/>
        <v>0.8660254037844386</v>
      </c>
    </row>
    <row r="13" spans="1:5" x14ac:dyDescent="0.25">
      <c r="A13">
        <v>165</v>
      </c>
      <c r="B13">
        <f t="shared" si="0"/>
        <v>2.8797932657906435</v>
      </c>
      <c r="C13">
        <f t="shared" si="1"/>
        <v>0.25881904510252102</v>
      </c>
      <c r="D13">
        <f t="shared" si="2"/>
        <v>-0.9659258262890682</v>
      </c>
      <c r="E13">
        <f t="shared" si="3"/>
        <v>0.9659258262890682</v>
      </c>
    </row>
    <row r="14" spans="1:5" x14ac:dyDescent="0.25">
      <c r="A14">
        <v>180</v>
      </c>
      <c r="B14">
        <f t="shared" si="0"/>
        <v>3.1415926535897931</v>
      </c>
      <c r="C14">
        <f t="shared" si="1"/>
        <v>1.22514845490862E-16</v>
      </c>
      <c r="D14">
        <f t="shared" si="2"/>
        <v>-1</v>
      </c>
      <c r="E14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45" zoomScaleNormal="145" workbookViewId="0">
      <selection activeCell="J2" sqref="J2"/>
    </sheetView>
  </sheetViews>
  <sheetFormatPr defaultRowHeight="15" x14ac:dyDescent="0.25"/>
  <cols>
    <col min="1" max="8" width="14.28515625" customWidth="1"/>
  </cols>
  <sheetData>
    <row r="1" spans="1:10" ht="60" x14ac:dyDescent="0.25">
      <c r="A1" s="14" t="s">
        <v>32</v>
      </c>
      <c r="B1" s="14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46</v>
      </c>
    </row>
    <row r="2" spans="1:10" x14ac:dyDescent="0.25">
      <c r="A2" t="s">
        <v>43</v>
      </c>
      <c r="B2">
        <v>211</v>
      </c>
      <c r="C2" s="15">
        <v>40343</v>
      </c>
      <c r="D2" s="15">
        <v>40378</v>
      </c>
      <c r="E2" s="16">
        <f>D2-C2</f>
        <v>35</v>
      </c>
      <c r="G2">
        <v>119</v>
      </c>
      <c r="H2" s="17">
        <f>B2/(B2+E2+F2+G2)</f>
        <v>0.57808219178082187</v>
      </c>
      <c r="J2" s="15">
        <v>40359</v>
      </c>
    </row>
    <row r="3" spans="1:10" x14ac:dyDescent="0.25">
      <c r="A3" t="s">
        <v>44</v>
      </c>
      <c r="B3">
        <v>212</v>
      </c>
      <c r="C3" s="15">
        <v>40343</v>
      </c>
      <c r="D3" s="15">
        <v>40371</v>
      </c>
      <c r="E3" s="16">
        <f>D3-C3</f>
        <v>28</v>
      </c>
      <c r="F3">
        <v>10</v>
      </c>
      <c r="G3">
        <v>115</v>
      </c>
      <c r="H3" s="17">
        <f t="shared" ref="H3:H8" si="0">B3/(B3+E3+F3+G3)</f>
        <v>0.58082191780821912</v>
      </c>
    </row>
    <row r="4" spans="1:10" x14ac:dyDescent="0.25">
      <c r="A4" t="s">
        <v>39</v>
      </c>
      <c r="B4">
        <v>203</v>
      </c>
      <c r="C4" s="15">
        <v>40224</v>
      </c>
      <c r="D4" s="15">
        <v>40254</v>
      </c>
      <c r="E4" s="16">
        <f>D4-C4</f>
        <v>30</v>
      </c>
      <c r="F4">
        <v>14</v>
      </c>
      <c r="G4">
        <v>117</v>
      </c>
      <c r="H4" s="17">
        <f t="shared" si="0"/>
        <v>0.55769230769230771</v>
      </c>
    </row>
    <row r="5" spans="1:10" x14ac:dyDescent="0.25">
      <c r="A5" t="s">
        <v>42</v>
      </c>
      <c r="B5">
        <v>192</v>
      </c>
      <c r="C5" s="15">
        <v>40309</v>
      </c>
      <c r="D5" s="15">
        <v>40332</v>
      </c>
      <c r="E5" s="16">
        <f>D5-C5</f>
        <v>23</v>
      </c>
      <c r="F5">
        <v>22</v>
      </c>
      <c r="G5">
        <v>114</v>
      </c>
      <c r="H5" s="17">
        <f t="shared" si="0"/>
        <v>0.54700854700854706</v>
      </c>
    </row>
    <row r="6" spans="1:10" x14ac:dyDescent="0.25">
      <c r="A6" t="s">
        <v>40</v>
      </c>
      <c r="B6">
        <v>158</v>
      </c>
      <c r="C6" s="15">
        <v>40259</v>
      </c>
      <c r="D6" s="15">
        <v>40282</v>
      </c>
      <c r="E6" s="16">
        <f>D6-C6</f>
        <v>23</v>
      </c>
      <c r="F6">
        <v>8</v>
      </c>
      <c r="G6">
        <v>105</v>
      </c>
      <c r="H6" s="17">
        <f t="shared" si="0"/>
        <v>0.5374149659863946</v>
      </c>
    </row>
    <row r="7" spans="1:10" x14ac:dyDescent="0.25">
      <c r="A7" t="s">
        <v>41</v>
      </c>
      <c r="B7">
        <v>205</v>
      </c>
      <c r="C7" s="15">
        <v>40282</v>
      </c>
      <c r="D7" s="15">
        <v>40318</v>
      </c>
      <c r="E7" s="16">
        <f>D7-C7</f>
        <v>36</v>
      </c>
      <c r="G7">
        <v>124</v>
      </c>
      <c r="H7" s="17">
        <f t="shared" si="0"/>
        <v>0.56164383561643838</v>
      </c>
    </row>
    <row r="8" spans="1:10" x14ac:dyDescent="0.25">
      <c r="A8" t="s">
        <v>45</v>
      </c>
      <c r="B8">
        <v>218</v>
      </c>
      <c r="C8" s="15">
        <v>40450</v>
      </c>
      <c r="D8" s="15">
        <v>40483</v>
      </c>
      <c r="E8" s="16">
        <f>D8-C8</f>
        <v>33</v>
      </c>
      <c r="G8">
        <v>114</v>
      </c>
      <c r="H8" s="17">
        <f t="shared" si="0"/>
        <v>0.59726027397260273</v>
      </c>
    </row>
    <row r="9" spans="1:10" x14ac:dyDescent="0.25">
      <c r="A9" s="18" t="s">
        <v>47</v>
      </c>
      <c r="B9" s="18">
        <f>SUM(B2,B3,B4,B5,B6,B7,B8)</f>
        <v>1399</v>
      </c>
      <c r="C9" s="19">
        <f>MIN(C2:C8)</f>
        <v>40224</v>
      </c>
      <c r="D9" s="19">
        <f>MAX(D2:D8)</f>
        <v>40483</v>
      </c>
      <c r="E9" s="20">
        <f>AVERAGE(E2:E8)</f>
        <v>29.714285714285715</v>
      </c>
      <c r="F9" s="18">
        <f>COUNTBLANK(F2:F8)</f>
        <v>3</v>
      </c>
      <c r="G9" s="18"/>
      <c r="H9" s="21">
        <f>LARGE(H2:H8, 3)</f>
        <v>0.57808219178082187</v>
      </c>
    </row>
    <row r="11" spans="1:10" x14ac:dyDescent="0.25">
      <c r="A11">
        <f>COUNTIF(B2:B8, "&gt;200")</f>
        <v>5</v>
      </c>
      <c r="B11">
        <f>COUNTIFS(C2:C8, "&lt;="&amp;J2, F2:F8, "&gt;=10")</f>
        <v>3</v>
      </c>
    </row>
  </sheetData>
  <sortState ref="A2:G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3" sqref="G13"/>
    </sheetView>
  </sheetViews>
  <sheetFormatPr defaultRowHeight="15" x14ac:dyDescent="0.25"/>
  <sheetData>
    <row r="1" spans="1:5" ht="30" x14ac:dyDescent="0.25">
      <c r="A1" s="22" t="s">
        <v>1</v>
      </c>
      <c r="B1" s="22" t="s">
        <v>2</v>
      </c>
      <c r="C1" s="22" t="s">
        <v>3</v>
      </c>
      <c r="D1" s="22" t="s">
        <v>48</v>
      </c>
      <c r="E1" s="22" t="s">
        <v>49</v>
      </c>
    </row>
    <row r="2" spans="1:5" x14ac:dyDescent="0.25">
      <c r="A2">
        <v>1</v>
      </c>
      <c r="B2">
        <v>4</v>
      </c>
      <c r="C2">
        <v>4</v>
      </c>
      <c r="D2">
        <f>B2^2-4*A2*C2</f>
        <v>0</v>
      </c>
      <c r="E2" s="1" t="str">
        <f>IF(D2 &gt;= 0, "Да", "Нет")</f>
        <v>Да</v>
      </c>
    </row>
    <row r="3" spans="1:5" x14ac:dyDescent="0.25">
      <c r="A3" s="23" t="s">
        <v>50</v>
      </c>
      <c r="B3" s="23" t="s">
        <v>51</v>
      </c>
    </row>
    <row r="4" spans="1:5" x14ac:dyDescent="0.25">
      <c r="A4">
        <f>IF(E2="Да", (-B2+D2^(1/2))/(2*A2), "-")</f>
        <v>-2</v>
      </c>
      <c r="B4" t="str">
        <f>IF(E2="Да", IF((-B2-D2^(1/2))/(2*A2) = A4, "", (-B2-D2^(1/2))/(2*A2)), "-")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45" zoomScaleNormal="145" workbookViewId="0">
      <selection activeCell="H11" sqref="H11"/>
    </sheetView>
  </sheetViews>
  <sheetFormatPr defaultRowHeight="15" x14ac:dyDescent="0.25"/>
  <cols>
    <col min="1" max="1" width="16.5703125" customWidth="1"/>
    <col min="2" max="2" width="11.85546875" customWidth="1"/>
    <col min="3" max="3" width="17.85546875" customWidth="1"/>
    <col min="4" max="4" width="14.28515625" customWidth="1"/>
  </cols>
  <sheetData>
    <row r="1" spans="1:8" ht="33.75" customHeight="1" x14ac:dyDescent="0.25">
      <c r="A1" s="24" t="s">
        <v>52</v>
      </c>
      <c r="B1" s="24" t="s">
        <v>53</v>
      </c>
      <c r="C1" s="24" t="s">
        <v>54</v>
      </c>
      <c r="D1" s="24"/>
      <c r="E1" s="24" t="s">
        <v>57</v>
      </c>
      <c r="F1" s="24"/>
      <c r="G1" s="24"/>
      <c r="H1" s="24"/>
    </row>
    <row r="2" spans="1:8" ht="36.75" customHeight="1" x14ac:dyDescent="0.25">
      <c r="A2" s="24"/>
      <c r="B2" s="24"/>
      <c r="C2" s="14" t="s">
        <v>55</v>
      </c>
      <c r="D2" s="14" t="s">
        <v>56</v>
      </c>
      <c r="E2" s="14">
        <v>1</v>
      </c>
      <c r="F2" s="14">
        <v>2</v>
      </c>
      <c r="G2" s="14">
        <v>3</v>
      </c>
      <c r="H2" s="14">
        <v>4</v>
      </c>
    </row>
    <row r="3" spans="1:8" x14ac:dyDescent="0.25">
      <c r="A3" t="s">
        <v>58</v>
      </c>
      <c r="B3" s="25">
        <v>4000</v>
      </c>
      <c r="C3" s="25">
        <v>2400</v>
      </c>
      <c r="D3" s="25"/>
      <c r="E3">
        <f>IF(C3&gt;0, B3*0.1, "")</f>
        <v>400</v>
      </c>
      <c r="F3" t="str">
        <f>IF(AND(C3&gt;0, D3&gt;0), B3*0.2, "")</f>
        <v/>
      </c>
      <c r="G3">
        <f>IF(OR(C3&gt;0, D3&gt;0), B3*0.1, "")</f>
        <v>400</v>
      </c>
      <c r="H3">
        <f>IF(AND(C3=0,D3=0),"Удержано - б/к", IF(AND(C3&gt;0, D3&gt;0), B3*0.2, B3*0.1))</f>
        <v>400</v>
      </c>
    </row>
    <row r="4" spans="1:8" x14ac:dyDescent="0.25">
      <c r="A4" t="s">
        <v>59</v>
      </c>
      <c r="B4" s="25">
        <v>1600</v>
      </c>
      <c r="C4" s="25"/>
      <c r="D4" s="25"/>
      <c r="E4" t="str">
        <f t="shared" ref="E4:E9" si="0">IF(C4&gt;0, B4*0.1, "")</f>
        <v/>
      </c>
      <c r="F4" t="str">
        <f t="shared" ref="F4:F9" si="1">IF(AND(C4&gt;0, D4&gt;0), B4*0.2, "")</f>
        <v/>
      </c>
      <c r="G4" t="str">
        <f t="shared" ref="G4:G9" si="2">IF(OR(C4&gt;0, D4&gt;0), B4*0.1, "")</f>
        <v/>
      </c>
      <c r="H4" t="str">
        <f>IF(AND(C4=0,D4=0),"б/к", IF(AND(C4&gt;0, D4&gt;0), B4*0.2, B4*0.1))</f>
        <v>б/к</v>
      </c>
    </row>
    <row r="5" spans="1:8" x14ac:dyDescent="0.25">
      <c r="A5" t="s">
        <v>60</v>
      </c>
      <c r="B5" s="25">
        <v>4500</v>
      </c>
      <c r="C5" s="25">
        <v>3000</v>
      </c>
      <c r="D5" s="25">
        <v>25000</v>
      </c>
      <c r="E5">
        <f t="shared" si="0"/>
        <v>450</v>
      </c>
      <c r="F5">
        <f t="shared" si="1"/>
        <v>900</v>
      </c>
      <c r="G5">
        <f t="shared" si="2"/>
        <v>450</v>
      </c>
      <c r="H5">
        <f t="shared" ref="H4:H9" si="3">IF(AND(C5=0,D5=0),"Удержано - б/к", IF(AND(C5&gt;0, D5&gt;0), B5*0.2, B5*0.1))</f>
        <v>900</v>
      </c>
    </row>
    <row r="6" spans="1:8" x14ac:dyDescent="0.25">
      <c r="A6" t="s">
        <v>61</v>
      </c>
      <c r="B6" s="25">
        <v>3800</v>
      </c>
      <c r="C6" s="25">
        <v>6000</v>
      </c>
      <c r="D6" s="25"/>
      <c r="E6">
        <f t="shared" si="0"/>
        <v>380</v>
      </c>
      <c r="F6" t="str">
        <f t="shared" si="1"/>
        <v/>
      </c>
      <c r="G6">
        <f t="shared" si="2"/>
        <v>380</v>
      </c>
      <c r="H6">
        <f t="shared" si="3"/>
        <v>380</v>
      </c>
    </row>
    <row r="7" spans="1:8" x14ac:dyDescent="0.25">
      <c r="A7" t="s">
        <v>62</v>
      </c>
      <c r="B7" s="25">
        <v>6000</v>
      </c>
      <c r="C7" s="25"/>
      <c r="D7" s="25">
        <v>18000</v>
      </c>
      <c r="E7" t="str">
        <f t="shared" si="0"/>
        <v/>
      </c>
      <c r="F7" t="str">
        <f t="shared" si="1"/>
        <v/>
      </c>
      <c r="G7">
        <f t="shared" si="2"/>
        <v>600</v>
      </c>
      <c r="H7">
        <f t="shared" si="3"/>
        <v>600</v>
      </c>
    </row>
    <row r="8" spans="1:8" x14ac:dyDescent="0.25">
      <c r="A8" t="s">
        <v>63</v>
      </c>
      <c r="B8" s="25">
        <v>4200</v>
      </c>
      <c r="C8" s="25">
        <v>3700</v>
      </c>
      <c r="D8" s="25">
        <v>22000</v>
      </c>
      <c r="E8">
        <f t="shared" si="0"/>
        <v>420</v>
      </c>
      <c r="F8">
        <f t="shared" si="1"/>
        <v>840</v>
      </c>
      <c r="G8">
        <f t="shared" si="2"/>
        <v>420</v>
      </c>
      <c r="H8">
        <f t="shared" si="3"/>
        <v>840</v>
      </c>
    </row>
    <row r="9" spans="1:8" x14ac:dyDescent="0.25">
      <c r="A9" t="s">
        <v>64</v>
      </c>
      <c r="B9" s="25">
        <v>7900</v>
      </c>
      <c r="C9" s="25"/>
      <c r="D9" s="25">
        <v>16000</v>
      </c>
      <c r="E9" t="str">
        <f t="shared" si="0"/>
        <v/>
      </c>
      <c r="F9" t="str">
        <f t="shared" si="1"/>
        <v/>
      </c>
      <c r="G9">
        <f t="shared" si="2"/>
        <v>790</v>
      </c>
      <c r="H9">
        <f t="shared" si="3"/>
        <v>790</v>
      </c>
    </row>
  </sheetData>
  <mergeCells count="4">
    <mergeCell ref="A1:A2"/>
    <mergeCell ref="B1:B2"/>
    <mergeCell ref="C1:D1"/>
    <mergeCell ref="E1:H1"/>
  </mergeCells>
  <pageMargins left="0.7" right="0.7" top="0.75" bottom="0.75" header="0.3" footer="0.3"/>
  <ignoredErrors>
    <ignoredError sqref="H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0" sqref="F10"/>
    </sheetView>
  </sheetViews>
  <sheetFormatPr defaultRowHeight="15" x14ac:dyDescent="0.25"/>
  <cols>
    <col min="4" max="4" width="16.42578125" customWidth="1"/>
  </cols>
  <sheetData>
    <row r="1" spans="1:5" ht="30" x14ac:dyDescent="0.25">
      <c r="A1" s="22"/>
      <c r="B1" s="22" t="s">
        <v>27</v>
      </c>
      <c r="C1" s="22" t="s">
        <v>69</v>
      </c>
      <c r="D1" s="22" t="s">
        <v>70</v>
      </c>
      <c r="E1" s="22" t="s">
        <v>8</v>
      </c>
    </row>
    <row r="2" spans="1:5" x14ac:dyDescent="0.25">
      <c r="A2" s="22" t="s">
        <v>65</v>
      </c>
      <c r="B2" s="14">
        <v>-2</v>
      </c>
      <c r="C2" s="14">
        <v>-1</v>
      </c>
      <c r="D2" s="27" t="str">
        <f>IF(OR(AND(B2^2+C2^2&lt;=$E$2^2, C2&gt;=0, C2&lt;=$E$2), AND(C2&gt;=-$E$2, C2&lt;=0, B2&gt;=-$E$2, B2&lt;=0, C2&lt;=B2)), "Принадлежит", "Не принадлежит")</f>
        <v>Не принадлежит</v>
      </c>
      <c r="E2" s="14">
        <v>3</v>
      </c>
    </row>
    <row r="3" spans="1:5" x14ac:dyDescent="0.25">
      <c r="A3" s="22" t="s">
        <v>66</v>
      </c>
      <c r="B3" s="14">
        <v>-1</v>
      </c>
      <c r="C3" s="14">
        <v>2</v>
      </c>
      <c r="D3" s="26" t="str">
        <f t="shared" ref="D3:D7" si="0">IF(OR(AND(B3^2+C3^2&lt;=$E$2^2, C3&gt;=0, C3&lt;=$E$2), AND(C3&gt;=-$E$2, C3&lt;=0, B3&gt;=-$E$2, B3&lt;=0, C3&lt;=B3)), "Принадлежит", "Не принадлежит")</f>
        <v>Принадлежит</v>
      </c>
      <c r="E3" s="14"/>
    </row>
    <row r="4" spans="1:5" x14ac:dyDescent="0.25">
      <c r="A4" s="22" t="s">
        <v>67</v>
      </c>
      <c r="B4" s="14">
        <v>1</v>
      </c>
      <c r="C4" s="14">
        <v>2.5</v>
      </c>
      <c r="D4" s="26" t="str">
        <f t="shared" si="0"/>
        <v>Принадлежит</v>
      </c>
      <c r="E4" s="14"/>
    </row>
    <row r="5" spans="1:5" x14ac:dyDescent="0.25">
      <c r="A5" s="22" t="s">
        <v>48</v>
      </c>
      <c r="B5" s="14">
        <v>2</v>
      </c>
      <c r="C5" s="14">
        <v>4</v>
      </c>
      <c r="D5" s="27" t="str">
        <f t="shared" si="0"/>
        <v>Не принадлежит</v>
      </c>
      <c r="E5" s="14"/>
    </row>
    <row r="6" spans="1:5" x14ac:dyDescent="0.25">
      <c r="A6" s="22" t="s">
        <v>68</v>
      </c>
      <c r="B6" s="14">
        <v>2</v>
      </c>
      <c r="C6" s="14">
        <v>-2</v>
      </c>
      <c r="D6" s="27" t="str">
        <f t="shared" si="0"/>
        <v>Не принадлежит</v>
      </c>
      <c r="E6" s="14"/>
    </row>
    <row r="7" spans="1:5" x14ac:dyDescent="0.25"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2025-08-26T15:04:47Z</dcterms:modified>
</cp:coreProperties>
</file>