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MUNDA\Downloads\"/>
    </mc:Choice>
  </mc:AlternateContent>
  <xr:revisionPtr revIDLastSave="0" documentId="13_ncr:1_{529241CE-E855-4F2E-90FD-77ACCE80B2FC}" xr6:coauthVersionLast="47" xr6:coauthVersionMax="47" xr10:uidLastSave="{00000000-0000-0000-0000-000000000000}"/>
  <bookViews>
    <workbookView xWindow="-25320" yWindow="-120" windowWidth="25440" windowHeight="15390" tabRatio="0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APP!$D$21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 s="1"/>
  <c r="D14" i="1"/>
  <c r="A10" i="2"/>
  <c r="A9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4" i="1"/>
  <c r="C28" i="1"/>
  <c r="D28" i="1" s="1"/>
  <c r="C27" i="1"/>
  <c r="D27" i="1" s="1"/>
  <c r="C26" i="1"/>
  <c r="D26" i="1" s="1"/>
  <c r="C29" i="1"/>
  <c r="D29" i="1" s="1"/>
  <c r="C25" i="1"/>
  <c r="D25" i="1" s="1"/>
  <c r="H4" i="2" l="1"/>
  <c r="C40" i="1"/>
  <c r="D40" i="1" s="1"/>
  <c r="C39" i="1"/>
  <c r="D39" i="1" s="1"/>
  <c r="C38" i="1"/>
  <c r="D38" i="1" s="1"/>
  <c r="C37" i="1"/>
  <c r="D37" i="1" s="1"/>
  <c r="C42" i="1"/>
  <c r="D42" i="1" s="1"/>
  <c r="C41" i="1"/>
  <c r="D41" i="1" s="1"/>
  <c r="D43" i="1" l="1"/>
</calcChain>
</file>

<file path=xl/sharedStrings.xml><?xml version="1.0" encoding="utf-8"?>
<sst xmlns="http://schemas.openxmlformats.org/spreadsheetml/2006/main" count="72" uniqueCount="35">
  <si>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</si>
  <si>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</si>
  <si>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</si>
  <si>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</si>
  <si>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</si>
  <si>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</si>
  <si>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</si>
  <si>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</si>
  <si>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</si>
  <si>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</si>
  <si>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</si>
  <si>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</si>
  <si>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</si>
  <si>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</si>
  <si>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</si>
  <si>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</si>
  <si>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</si>
  <si>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</si>
  <si>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</si>
  <si>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</si>
  <si>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</si>
  <si>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Percentual Sugerido</t>
  </si>
  <si>
    <t>Valores</t>
  </si>
  <si>
    <t>%</t>
  </si>
  <si>
    <t>CHAVE</t>
  </si>
  <si>
    <t>Sugestão de Investimento (30%)</t>
  </si>
  <si>
    <t>TIPO DE INVESTIMENTO</t>
  </si>
  <si>
    <t>RENDA FIXA PÓS-FIXADA</t>
  </si>
  <si>
    <t>RENDA FIXA INFLAÇÃO</t>
  </si>
  <si>
    <t>FIIS</t>
  </si>
  <si>
    <t>FUNDOS MULTIMERCADO</t>
  </si>
  <si>
    <t>AÇÕES BRASILEIRAS</t>
  </si>
  <si>
    <t>AÇÕES INTERNACIONAIS</t>
  </si>
  <si>
    <t>Moderado-FIIS</t>
  </si>
  <si>
    <t>Valor investido?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</si>
</sst>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5" borderId="22" xfId="0" applyNumberFormat="1" applyFont="1" applyFill="1" applyBorder="1" applyAlignment="1">
      <alignment horizontal="center"/>
    </xf>
    <xf numFmtId="0" fontId="2" fillId="2" borderId="0" xfId="3"/>
    <xf numFmtId="0" fontId="3" fillId="5" borderId="0" xfId="0" applyFont="1" applyFill="1"/>
    <xf numFmtId="164" fontId="3" fillId="5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9" fillId="5" borderId="14" xfId="0" applyFont="1" applyFill="1" applyBorder="1" applyAlignment="1">
      <alignment horizontal="left" indent="3"/>
    </xf>
    <xf numFmtId="0" fontId="9" fillId="5" borderId="15" xfId="0" applyFont="1" applyFill="1" applyBorder="1" applyAlignment="1">
      <alignment horizontal="left" indent="3"/>
    </xf>
    <xf numFmtId="0" fontId="9" fillId="5" borderId="17" xfId="0" applyFont="1" applyFill="1" applyBorder="1" applyAlignment="1">
      <alignment horizontal="left" indent="3"/>
    </xf>
    <xf numFmtId="0" fontId="9" fillId="5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left" indent="3"/>
    </xf>
    <xf numFmtId="0" fontId="9" fillId="5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0" fillId="0" borderId="23" xfId="0" applyBorder="1"/>
    <xf numFmtId="9" fontId="0" fillId="0" borderId="23" xfId="0" applyNumberFormat="1" applyBorder="1" applyAlignment="1">
      <alignment horizontal="center"/>
    </xf>
    <xf numFmtId="0" fontId="0" fillId="0" borderId="0" xfId="0" applyFill="1"/>
    <xf numFmtId="9" fontId="0" fillId="0" borderId="0" xfId="0" applyNumberFormat="1" applyFill="1" applyAlignment="1">
      <alignment horizontal="center"/>
    </xf>
    <xf numFmtId="0" fontId="0" fillId="0" borderId="24" xfId="0" applyBorder="1" applyAlignment="1">
      <alignment horizontal="center"/>
    </xf>
    <xf numFmtId="9" fontId="0" fillId="0" borderId="25" xfId="0" applyNumberFormat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9" fontId="0" fillId="0" borderId="28" xfId="0" applyNumberFormat="1" applyBorder="1" applyAlignment="1">
      <alignment horizontal="center"/>
    </xf>
    <xf numFmtId="164" fontId="0" fillId="5" borderId="29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31" xfId="0" applyNumberFormat="1" applyBorder="1" applyAlignment="1">
      <alignment horizontal="center"/>
    </xf>
    <xf numFmtId="164" fontId="0" fillId="5" borderId="32" xfId="0" applyNumberFormat="1" applyFill="1" applyBorder="1" applyAlignment="1">
      <alignment horizontal="center"/>
    </xf>
    <xf numFmtId="0" fontId="1" fillId="8" borderId="0" xfId="3" applyFont="1" applyFill="1"/>
    <xf numFmtId="0" fontId="1" fillId="8" borderId="0" xfId="3" applyFont="1" applyFill="1" applyAlignment="1">
      <alignment horizontal="center"/>
    </xf>
    <xf numFmtId="0" fontId="5" fillId="9" borderId="1" xfId="0" applyFont="1" applyFill="1" applyBorder="1" applyAlignment="1">
      <alignment horizontal="right" vertical="center"/>
    </xf>
    <xf numFmtId="0" fontId="6" fillId="9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 vertical="center"/>
    </xf>
    <xf numFmtId="164" fontId="11" fillId="0" borderId="19" xfId="0" applyNumberFormat="1" applyFont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9995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1-4613-838B-B8AA979974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1-4613-838B-B8AA979974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71-4613-838B-B8AA979974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71-4613-838B-B8AA979974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71-4613-838B-B8AA979974A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71-4613-838B-B8AA979974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APP!$B$37:$B$42</c:f>
              <c:strCache>
                <c:ptCount val="6"/>
                <c:pt idx="0">
                  <c:v>RENDA FIXA PÓS-FIXADA</c:v>
                </c:pt>
                <c:pt idx="1">
                  <c:v>RENDA FIXA INFLAÇÃO</c:v>
                </c:pt>
                <c:pt idx="2">
                  <c:v>FIIS</c:v>
                </c:pt>
                <c:pt idx="3">
                  <c:v>FUNDOS MULTIMERCADO</c:v>
                </c:pt>
                <c:pt idx="4">
                  <c:v>AÇÕES BRASILEIRAS</c:v>
                </c:pt>
                <c:pt idx="5">
                  <c:v>AÇÕES INTERNACIONAIS</c:v>
                </c:pt>
              </c:strCache>
            </c:strRef>
          </c:cat>
          <c:val>
            <c:numRef>
              <c:f>APP!$C$37:$C$42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0.15</c:v>
                </c:pt>
                <c:pt idx="3">
                  <c:v>0.1</c:v>
                </c:pt>
                <c:pt idx="4">
                  <c:v>0.3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43</xdr:row>
      <xdr:rowOff>97971</xdr:rowOff>
    </xdr:from>
    <xdr:to>
      <xdr:col>3</xdr:col>
      <xdr:colOff>892175</xdr:colOff>
      <xdr:row>56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1</xdr:row>
      <xdr:rowOff>25976</xdr:rowOff>
    </xdr:from>
    <xdr:to>
      <xdr:col>4</xdr:col>
      <xdr:colOff>233796</xdr:colOff>
      <xdr:row>8</xdr:row>
      <xdr:rowOff>138544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2638081-BA95-9AE0-0FCF-00DA8847936F}"/>
            </a:ext>
          </a:extLst>
        </xdr:cNvPr>
        <xdr:cNvSpPr/>
      </xdr:nvSpPr>
      <xdr:spPr>
        <a:xfrm>
          <a:off x="34637" y="216476"/>
          <a:ext cx="5853545" cy="1446068"/>
        </a:xfrm>
        <a:prstGeom prst="rect">
          <a:avLst/>
        </a:prstGeom>
        <a:solidFill>
          <a:srgbClr val="00999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>
              <a:latin typeface="Aptos Black" panose="020B0004020202020204" pitchFamily="34" charset="0"/>
            </a:rPr>
            <a:t>          Nerd Invest</a:t>
          </a:r>
        </a:p>
      </xdr:txBody>
    </xdr:sp>
    <xdr:clientData/>
  </xdr:twoCellAnchor>
  <xdr:twoCellAnchor editAs="oneCell">
    <xdr:from>
      <xdr:col>1</xdr:col>
      <xdr:colOff>787977</xdr:colOff>
      <xdr:row>1</xdr:row>
      <xdr:rowOff>173181</xdr:rowOff>
    </xdr:from>
    <xdr:to>
      <xdr:col>1</xdr:col>
      <xdr:colOff>1272887</xdr:colOff>
      <xdr:row>6</xdr:row>
      <xdr:rowOff>135081</xdr:rowOff>
    </xdr:to>
    <xdr:pic>
      <xdr:nvPicPr>
        <xdr:cNvPr id="9" name="Gráfico 8" descr="Carteira com preenchimento sólido">
          <a:extLst>
            <a:ext uri="{FF2B5EF4-FFF2-40B4-BE49-F238E27FC236}">
              <a16:creationId xmlns:a16="http://schemas.microsoft.com/office/drawing/2014/main" id="{B37746A2-D88F-DA3C-8BBB-2B757C973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1659" y="363681"/>
          <a:ext cx="48491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1275680</xdr:colOff>
      <xdr:row>2</xdr:row>
      <xdr:rowOff>98047</xdr:rowOff>
    </xdr:from>
    <xdr:to>
      <xdr:col>1</xdr:col>
      <xdr:colOff>1610590</xdr:colOff>
      <xdr:row>7</xdr:row>
      <xdr:rowOff>59947</xdr:rowOff>
    </xdr:to>
    <xdr:pic>
      <xdr:nvPicPr>
        <xdr:cNvPr id="11" name="Gráfico 10" descr="Moedas estrutura de tópicos">
          <a:extLst>
            <a:ext uri="{FF2B5EF4-FFF2-40B4-BE49-F238E27FC236}">
              <a16:creationId xmlns:a16="http://schemas.microsoft.com/office/drawing/2014/main" id="{E9377CD1-3DFC-9846-447D-C097A6D9C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639362" y="479047"/>
          <a:ext cx="33491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3"/>
  <sheetViews>
    <sheetView showGridLines="0" tabSelected="1" topLeftCell="A4" zoomScale="82" zoomScaleNormal="82" workbookViewId="0">
      <selection activeCell="G56" sqref="G56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6" width="3.5703125" customWidth="1"/>
    <col min="7" max="7" width="8.42578125" bestFit="1" customWidth="1"/>
    <col min="8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63" t="s">
        <v>15</v>
      </c>
      <c r="C11" s="64"/>
      <c r="D11" s="65"/>
    </row>
    <row r="12" spans="2:4" ht="17.25" x14ac:dyDescent="0.3">
      <c r="B12" s="35" t="s">
        <v>14</v>
      </c>
      <c r="C12" s="36"/>
      <c r="D12" s="20">
        <v>2000</v>
      </c>
    </row>
    <row r="13" spans="2:4" ht="17.25" x14ac:dyDescent="0.3">
      <c r="B13" s="37" t="s">
        <v>13</v>
      </c>
      <c r="C13" s="38"/>
      <c r="D13" s="21">
        <v>6.0000000000000001E-3</v>
      </c>
    </row>
    <row r="14" spans="2:4" ht="18" thickBot="1" x14ac:dyDescent="0.35">
      <c r="B14" s="44" t="s">
        <v>25</v>
      </c>
      <c r="C14" s="45"/>
      <c r="D14" s="22">
        <f>D12*30%</f>
        <v>600</v>
      </c>
    </row>
    <row r="15" spans="2:4" ht="15.75" thickBot="1" x14ac:dyDescent="0.3"/>
    <row r="16" spans="2:4" ht="28.5" customHeight="1" x14ac:dyDescent="0.25">
      <c r="B16" s="41" t="s">
        <v>5</v>
      </c>
      <c r="C16" s="42"/>
      <c r="D16" s="43"/>
    </row>
    <row r="17" spans="1:6" ht="17.25" x14ac:dyDescent="0.3">
      <c r="B17" s="35" t="s">
        <v>0</v>
      </c>
      <c r="C17" s="36"/>
      <c r="D17" s="15">
        <v>350</v>
      </c>
    </row>
    <row r="18" spans="1:6" ht="17.25" x14ac:dyDescent="0.3">
      <c r="B18" s="37" t="s">
        <v>1</v>
      </c>
      <c r="C18" s="38"/>
      <c r="D18" s="16">
        <v>5</v>
      </c>
    </row>
    <row r="19" spans="1:6" ht="17.25" x14ac:dyDescent="0.3">
      <c r="B19" s="37" t="s">
        <v>2</v>
      </c>
      <c r="C19" s="38"/>
      <c r="D19" s="17">
        <v>1.0789999999999999E-2</v>
      </c>
    </row>
    <row r="20" spans="1:6" ht="17.25" x14ac:dyDescent="0.3">
      <c r="B20" s="37" t="s">
        <v>34</v>
      </c>
      <c r="C20" s="38"/>
      <c r="D20" s="66">
        <f>aporte*qtd_anos*12</f>
        <v>21000</v>
      </c>
    </row>
    <row r="21" spans="1:6" ht="17.25" x14ac:dyDescent="0.3">
      <c r="B21" s="46" t="s">
        <v>3</v>
      </c>
      <c r="C21" s="47"/>
      <c r="D21" s="18">
        <f>FV(taxa_mensal,qtd_anos*12,aporte*-1)</f>
        <v>29321.919899470675</v>
      </c>
    </row>
    <row r="22" spans="1:6" ht="18" thickBot="1" x14ac:dyDescent="0.35">
      <c r="B22" s="39" t="s">
        <v>4</v>
      </c>
      <c r="C22" s="40"/>
      <c r="D22" s="19">
        <f>patrimonio*rendimento_carteira</f>
        <v>175.93151939682406</v>
      </c>
      <c r="F22" s="3"/>
    </row>
    <row r="23" spans="1:6" ht="15.75" thickBot="1" x14ac:dyDescent="0.3"/>
    <row r="24" spans="1:6" ht="30.75" x14ac:dyDescent="0.25">
      <c r="B24" s="41" t="s">
        <v>11</v>
      </c>
      <c r="C24" s="42"/>
      <c r="D24" s="5" t="s">
        <v>12</v>
      </c>
    </row>
    <row r="25" spans="1:6" ht="17.25" x14ac:dyDescent="0.3">
      <c r="A25" s="1">
        <v>2</v>
      </c>
      <c r="B25" s="6" t="s">
        <v>6</v>
      </c>
      <c r="C25" s="7">
        <f>FV($D$19,$A25*12,$D$17*-1)</f>
        <v>9529.6695541758254</v>
      </c>
      <c r="D25" s="8">
        <f>C25*rendimento_carteira</f>
        <v>57.178017325054952</v>
      </c>
    </row>
    <row r="26" spans="1:6" ht="17.25" x14ac:dyDescent="0.3">
      <c r="A26" s="1">
        <v>5</v>
      </c>
      <c r="B26" s="9" t="s">
        <v>7</v>
      </c>
      <c r="C26" s="10">
        <f>FV($D$19,$A26*12,$D$17*-1)</f>
        <v>29321.919899470675</v>
      </c>
      <c r="D26" s="11">
        <f>C26*rendimento_carteira</f>
        <v>175.93151939682406</v>
      </c>
    </row>
    <row r="27" spans="1:6" ht="17.25" x14ac:dyDescent="0.3">
      <c r="A27" s="1">
        <v>10</v>
      </c>
      <c r="B27" s="9" t="s">
        <v>8</v>
      </c>
      <c r="C27" s="10">
        <f>FV($D$19,$A27*12,$D$17*-1)</f>
        <v>85149.474385560272</v>
      </c>
      <c r="D27" s="11">
        <f>C27*rendimento_carteira</f>
        <v>510.89684631336166</v>
      </c>
    </row>
    <row r="28" spans="1:6" ht="17.25" x14ac:dyDescent="0.3">
      <c r="A28" s="1">
        <v>20</v>
      </c>
      <c r="B28" s="9" t="s">
        <v>9</v>
      </c>
      <c r="C28" s="10">
        <f>FV($D$19,$A28*12,$D$17*-1)</f>
        <v>393819.4400339782</v>
      </c>
      <c r="D28" s="11">
        <f>C28*rendimento_carteira</f>
        <v>2362.9166402038691</v>
      </c>
    </row>
    <row r="29" spans="1:6" ht="18" thickBot="1" x14ac:dyDescent="0.35">
      <c r="A29" s="1">
        <v>30</v>
      </c>
      <c r="B29" s="12" t="s">
        <v>10</v>
      </c>
      <c r="C29" s="13">
        <f>FV($D$19,$A29*12,$D$17*-1)</f>
        <v>1512759.3792516501</v>
      </c>
      <c r="D29" s="14">
        <f>C29*rendimento_carteira</f>
        <v>9076.5562755098999</v>
      </c>
    </row>
    <row r="33" spans="2:4" x14ac:dyDescent="0.25">
      <c r="B33" s="61" t="s">
        <v>20</v>
      </c>
      <c r="C33" s="62" t="s">
        <v>18</v>
      </c>
      <c r="D33" s="61"/>
    </row>
    <row r="34" spans="2:4" x14ac:dyDescent="0.25">
      <c r="B34" s="24" t="s">
        <v>19</v>
      </c>
      <c r="C34" s="25">
        <f>aporte</f>
        <v>350</v>
      </c>
      <c r="D34" s="24"/>
    </row>
    <row r="36" spans="2:4" x14ac:dyDescent="0.25">
      <c r="B36" s="26" t="s">
        <v>26</v>
      </c>
      <c r="C36" s="26" t="s">
        <v>21</v>
      </c>
      <c r="D36" s="26" t="s">
        <v>22</v>
      </c>
    </row>
    <row r="37" spans="2:4" x14ac:dyDescent="0.25">
      <c r="B37" s="52" t="s">
        <v>27</v>
      </c>
      <c r="C37" s="53">
        <f>VLOOKUP($C$33&amp;"-"&amp;B37,Planilha2!$A:$D,4,FALSE)</f>
        <v>0.1</v>
      </c>
      <c r="D37" s="54">
        <f>C37*$C$34</f>
        <v>35</v>
      </c>
    </row>
    <row r="38" spans="2:4" x14ac:dyDescent="0.25">
      <c r="B38" s="55" t="s">
        <v>28</v>
      </c>
      <c r="C38" s="56">
        <f>VLOOKUP($C$33&amp;"-"&amp;B38,Planilha2!$A:$D,4,FALSE)</f>
        <v>0.1</v>
      </c>
      <c r="D38" s="57">
        <f t="shared" ref="D38:D42" si="0">C38*$C$34</f>
        <v>35</v>
      </c>
    </row>
    <row r="39" spans="2:4" x14ac:dyDescent="0.25">
      <c r="B39" s="55" t="s">
        <v>29</v>
      </c>
      <c r="C39" s="56">
        <f>VLOOKUP($C$33&amp;"-"&amp;B39,Planilha2!$A:$D,4,FALSE)</f>
        <v>0.15</v>
      </c>
      <c r="D39" s="57">
        <f t="shared" si="0"/>
        <v>52.5</v>
      </c>
    </row>
    <row r="40" spans="2:4" x14ac:dyDescent="0.25">
      <c r="B40" s="55" t="s">
        <v>30</v>
      </c>
      <c r="C40" s="56">
        <f>VLOOKUP($C$33&amp;"-"&amp;B40,Planilha2!$A:$D,4,FALSE)</f>
        <v>0.1</v>
      </c>
      <c r="D40" s="57">
        <f t="shared" si="0"/>
        <v>35</v>
      </c>
    </row>
    <row r="41" spans="2:4" x14ac:dyDescent="0.25">
      <c r="B41" s="55" t="s">
        <v>31</v>
      </c>
      <c r="C41" s="56">
        <f>VLOOKUP($C$33&amp;"-"&amp;B41,Planilha2!$A:$D,4,FALSE)</f>
        <v>0.3</v>
      </c>
      <c r="D41" s="57">
        <f t="shared" si="0"/>
        <v>105</v>
      </c>
    </row>
    <row r="42" spans="2:4" x14ac:dyDescent="0.25">
      <c r="B42" s="58" t="s">
        <v>32</v>
      </c>
      <c r="C42" s="59">
        <f>VLOOKUP($C$33&amp;"-"&amp;B42,Planilha2!$A:$D,4,FALSE)</f>
        <v>0.25</v>
      </c>
      <c r="D42" s="60">
        <f t="shared" si="0"/>
        <v>87.5</v>
      </c>
    </row>
    <row r="43" spans="2:4" x14ac:dyDescent="0.25">
      <c r="B43" s="27"/>
      <c r="C43" s="27"/>
      <c r="D43" s="28">
        <f>SUM(D37:D42)</f>
        <v>350</v>
      </c>
    </row>
  </sheetData>
  <mergeCells count="11">
    <mergeCell ref="B12:C12"/>
    <mergeCell ref="B13:C13"/>
    <mergeCell ref="B14:C14"/>
    <mergeCell ref="B21:C21"/>
    <mergeCell ref="B24:C24"/>
    <mergeCell ref="B20:C20"/>
    <mergeCell ref="B17:C17"/>
    <mergeCell ref="B18:C18"/>
    <mergeCell ref="B19:C19"/>
    <mergeCell ref="B22:C22"/>
    <mergeCell ref="B16:D16"/>
  </mergeCells>
  <dataValidations count="1">
    <dataValidation type="list" allowBlank="1" showInputMessage="1" showErrorMessage="1" sqref="C33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9" sqref="C9:C14"/>
    </sheetView>
  </sheetViews>
  <sheetFormatPr defaultRowHeight="15" x14ac:dyDescent="0.25"/>
  <cols>
    <col min="1" max="1" width="35.5703125" bestFit="1" customWidth="1"/>
    <col min="2" max="2" width="11.5703125" bestFit="1" customWidth="1"/>
    <col min="3" max="3" width="23.42578125" bestFit="1" customWidth="1"/>
    <col min="7" max="7" width="15.42578125" bestFit="1" customWidth="1"/>
  </cols>
  <sheetData>
    <row r="2" spans="1:8" x14ac:dyDescent="0.25">
      <c r="A2" s="33" t="s">
        <v>24</v>
      </c>
      <c r="B2" s="33" t="s">
        <v>20</v>
      </c>
      <c r="C2" s="34" t="s">
        <v>26</v>
      </c>
      <c r="D2" s="34" t="s">
        <v>23</v>
      </c>
    </row>
    <row r="3" spans="1:8" x14ac:dyDescent="0.25">
      <c r="A3" t="str">
        <f>B3&amp;"-"&amp;C3</f>
        <v>Conservador-RENDA FIXA PÓS-FIXADA</v>
      </c>
      <c r="B3" t="s">
        <v>16</v>
      </c>
      <c r="C3" s="2" t="s">
        <v>27</v>
      </c>
      <c r="D3" s="4">
        <v>0.5</v>
      </c>
      <c r="H3" t="s">
        <v>23</v>
      </c>
    </row>
    <row r="4" spans="1:8" x14ac:dyDescent="0.25">
      <c r="A4" t="str">
        <f t="shared" ref="A4:A20" si="0">B4&amp;"-"&amp;C4</f>
        <v>Conservador-RENDA FIXA INFLAÇÃO</v>
      </c>
      <c r="B4" t="s">
        <v>16</v>
      </c>
      <c r="C4" s="2" t="s">
        <v>28</v>
      </c>
      <c r="D4" s="4">
        <v>0.25</v>
      </c>
      <c r="G4" s="23" t="s">
        <v>33</v>
      </c>
      <c r="H4" s="32">
        <f>VLOOKUP(G4,$A:$D,4,FALSE)</f>
        <v>0.15</v>
      </c>
    </row>
    <row r="5" spans="1:8" x14ac:dyDescent="0.25">
      <c r="A5" t="str">
        <f t="shared" si="0"/>
        <v>Conservador-FIIS</v>
      </c>
      <c r="B5" t="s">
        <v>16</v>
      </c>
      <c r="C5" s="2" t="s">
        <v>29</v>
      </c>
      <c r="D5" s="4">
        <v>0.1</v>
      </c>
    </row>
    <row r="6" spans="1:8" x14ac:dyDescent="0.25">
      <c r="A6" t="str">
        <f t="shared" si="0"/>
        <v>Conservador-FUNDOS MULTIMERCADO</v>
      </c>
      <c r="B6" t="s">
        <v>16</v>
      </c>
      <c r="C6" s="2" t="s">
        <v>30</v>
      </c>
      <c r="D6" s="4">
        <v>0.05</v>
      </c>
    </row>
    <row r="7" spans="1:8" x14ac:dyDescent="0.25">
      <c r="A7" t="str">
        <f t="shared" si="0"/>
        <v>Conservador-AÇÕES BRASILEIRAS</v>
      </c>
      <c r="B7" t="s">
        <v>16</v>
      </c>
      <c r="C7" s="2" t="s">
        <v>31</v>
      </c>
      <c r="D7" s="4">
        <v>0.05</v>
      </c>
    </row>
    <row r="8" spans="1:8" ht="15.75" thickBot="1" x14ac:dyDescent="0.3">
      <c r="A8" s="29" t="str">
        <f t="shared" si="0"/>
        <v>Conservador-AÇÕES INTERNACIONAIS</v>
      </c>
      <c r="B8" s="29" t="s">
        <v>16</v>
      </c>
      <c r="C8" s="30" t="s">
        <v>32</v>
      </c>
      <c r="D8" s="31">
        <v>0.05</v>
      </c>
    </row>
    <row r="9" spans="1:8" x14ac:dyDescent="0.25">
      <c r="A9" t="str">
        <f t="shared" si="0"/>
        <v>Moderado-RENDA FIXA PÓS-FIXADA</v>
      </c>
      <c r="B9" t="s">
        <v>17</v>
      </c>
      <c r="C9" s="2" t="s">
        <v>27</v>
      </c>
      <c r="D9" s="4">
        <v>0.25</v>
      </c>
    </row>
    <row r="10" spans="1:8" x14ac:dyDescent="0.25">
      <c r="A10" s="50" t="str">
        <f>B10&amp;"-"&amp;C10</f>
        <v>Moderado-RENDA FIXA INFLAÇÃO</v>
      </c>
      <c r="B10" s="50" t="s">
        <v>17</v>
      </c>
      <c r="C10" s="2" t="s">
        <v>28</v>
      </c>
      <c r="D10" s="51">
        <v>0.2</v>
      </c>
    </row>
    <row r="11" spans="1:8" x14ac:dyDescent="0.25">
      <c r="A11" t="str">
        <f t="shared" si="0"/>
        <v>Moderado-FIIS</v>
      </c>
      <c r="B11" t="s">
        <v>17</v>
      </c>
      <c r="C11" s="2" t="s">
        <v>29</v>
      </c>
      <c r="D11" s="4">
        <v>0.15</v>
      </c>
    </row>
    <row r="12" spans="1:8" x14ac:dyDescent="0.25">
      <c r="A12" t="str">
        <f t="shared" si="0"/>
        <v>Moderado-FUNDOS MULTIMERCADO</v>
      </c>
      <c r="B12" t="s">
        <v>17</v>
      </c>
      <c r="C12" s="2" t="s">
        <v>30</v>
      </c>
      <c r="D12" s="4">
        <v>0.15</v>
      </c>
    </row>
    <row r="13" spans="1:8" x14ac:dyDescent="0.25">
      <c r="A13" t="str">
        <f t="shared" si="0"/>
        <v>Moderado-AÇÕES BRASILEIRAS</v>
      </c>
      <c r="B13" t="s">
        <v>17</v>
      </c>
      <c r="C13" s="2" t="s">
        <v>31</v>
      </c>
      <c r="D13" s="4">
        <v>0.15</v>
      </c>
    </row>
    <row r="14" spans="1:8" ht="15.75" thickBot="1" x14ac:dyDescent="0.3">
      <c r="A14" s="29" t="str">
        <f t="shared" si="0"/>
        <v>Moderado-AÇÕES INTERNACIONAIS</v>
      </c>
      <c r="B14" s="29" t="s">
        <v>17</v>
      </c>
      <c r="C14" s="30" t="s">
        <v>32</v>
      </c>
      <c r="D14" s="31">
        <v>0.1</v>
      </c>
    </row>
    <row r="15" spans="1:8" x14ac:dyDescent="0.25">
      <c r="A15" t="str">
        <f t="shared" si="0"/>
        <v>Agressivo-RENDA FIXA PÓS-FIXADA</v>
      </c>
      <c r="B15" t="s">
        <v>18</v>
      </c>
      <c r="C15" s="2" t="s">
        <v>27</v>
      </c>
      <c r="D15" s="4">
        <v>0.1</v>
      </c>
    </row>
    <row r="16" spans="1:8" x14ac:dyDescent="0.25">
      <c r="A16" t="str">
        <f t="shared" si="0"/>
        <v>Agressivo-RENDA FIXA INFLAÇÃO</v>
      </c>
      <c r="B16" t="s">
        <v>18</v>
      </c>
      <c r="C16" s="2" t="s">
        <v>28</v>
      </c>
      <c r="D16" s="4">
        <v>0.1</v>
      </c>
    </row>
    <row r="17" spans="1:4" x14ac:dyDescent="0.25">
      <c r="A17" t="str">
        <f t="shared" si="0"/>
        <v>Agressivo-FIIS</v>
      </c>
      <c r="B17" t="s">
        <v>18</v>
      </c>
      <c r="C17" s="2" t="s">
        <v>29</v>
      </c>
      <c r="D17" s="4">
        <v>0.15</v>
      </c>
    </row>
    <row r="18" spans="1:4" x14ac:dyDescent="0.25">
      <c r="A18" t="str">
        <f t="shared" si="0"/>
        <v>Agressivo-FUNDOS MULTIMERCADO</v>
      </c>
      <c r="B18" t="s">
        <v>18</v>
      </c>
      <c r="C18" s="2" t="s">
        <v>30</v>
      </c>
      <c r="D18" s="4">
        <v>0.1</v>
      </c>
    </row>
    <row r="19" spans="1:4" x14ac:dyDescent="0.25">
      <c r="A19" t="str">
        <f t="shared" si="0"/>
        <v>Agressivo-AÇÕES BRASILEIRAS</v>
      </c>
      <c r="B19" t="s">
        <v>18</v>
      </c>
      <c r="C19" s="2" t="s">
        <v>31</v>
      </c>
      <c r="D19" s="4">
        <v>0.3</v>
      </c>
    </row>
    <row r="20" spans="1:4" ht="15.75" thickBot="1" x14ac:dyDescent="0.3">
      <c r="A20" s="48" t="str">
        <f t="shared" si="0"/>
        <v>Agressivo-AÇÕES INTERNACIONAIS</v>
      </c>
      <c r="B20" s="48" t="s">
        <v>18</v>
      </c>
      <c r="C20" s="30" t="s">
        <v>32</v>
      </c>
      <c r="D20" s="49">
        <v>0.25</v>
      </c>
    </row>
    <row r="21" spans="1:4" ht="15.75" thickTop="1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Idemilson Dos Anjos Silva</cp:lastModifiedBy>
  <dcterms:created xsi:type="dcterms:W3CDTF">2025-04-16T18:38:03Z</dcterms:created>
  <dcterms:modified xsi:type="dcterms:W3CDTF">2025-06-19T15:40:48Z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